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jquasnitza\Downloads\"/>
    </mc:Choice>
  </mc:AlternateContent>
  <xr:revisionPtr revIDLastSave="0" documentId="13_ncr:1_{48BB5A1F-2E01-40F9-A95B-A902816D02A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SO 01 D.1.4.1 - Úprava sy..." sheetId="2" r:id="rId2"/>
    <sheet name="SO 01 D.1.4.2 - Úprava sy..." sheetId="3" r:id="rId3"/>
    <sheet name="SO 01 D.1.4.3 -     Úprav..." sheetId="4" r:id="rId4"/>
    <sheet name="SO 02 D.1.4.1 -      Inst..." sheetId="5" r:id="rId5"/>
    <sheet name="SO 02 D.1.4.2 - Elektroin..." sheetId="6" r:id="rId6"/>
    <sheet name="SO 02 D.2.1.1. - Architek..." sheetId="7" r:id="rId7"/>
    <sheet name="SO 03 D.1.4.1 -   Instala..." sheetId="8" r:id="rId8"/>
    <sheet name="SO 03 D.1.4.2 -  Elektroi..." sheetId="9" r:id="rId9"/>
    <sheet name="SO 03 D.1.1 -  Architekto..." sheetId="10" r:id="rId10"/>
    <sheet name="SO 04 D.1.4.1 - Instalace..." sheetId="11" r:id="rId11"/>
    <sheet name="SO 04 D.1.4.2 -  Instalac..." sheetId="12" r:id="rId12"/>
    <sheet name="SO 05 D.1.1 -  Architekto..." sheetId="13" r:id="rId13"/>
    <sheet name="SO 05 D.1.4.1 -  Elektroi..." sheetId="14" r:id="rId14"/>
    <sheet name="SO 06 D.1.1 - Architekton..." sheetId="15" r:id="rId15"/>
    <sheet name="SO 06 D.1.4.1 -  Instalac..." sheetId="16" r:id="rId16"/>
    <sheet name="SO 06 D.1.4.2 -  Instalac..." sheetId="17" r:id="rId17"/>
    <sheet name="SO 06 D.1.4.3 -  Elektroi..." sheetId="18" r:id="rId18"/>
    <sheet name="SO 06 D.1.4.4 -   Elektri..." sheetId="19" r:id="rId19"/>
    <sheet name="SO 06 D.1.4.4.2 -  Elektr..." sheetId="20" r:id="rId20"/>
    <sheet name="SO 06 D.1.4.1a - Dopojení..." sheetId="21" r:id="rId21"/>
    <sheet name="SO 07 D.1.4.1 -  Elektroi..." sheetId="22" r:id="rId22"/>
    <sheet name="SO 08 - Ostatní   " sheetId="23" r:id="rId23"/>
  </sheets>
  <definedNames>
    <definedName name="_xlnm._FilterDatabase" localSheetId="1" hidden="1">'SO 01 D.1.4.1 - Úprava sy...'!$C$173:$K$586</definedName>
    <definedName name="_xlnm._FilterDatabase" localSheetId="2" hidden="1">'SO 01 D.1.4.2 - Úprava sy...'!$C$153:$K$388</definedName>
    <definedName name="_xlnm._FilterDatabase" localSheetId="3" hidden="1">'SO 01 D.1.4.3 -     Úprav...'!$C$165:$K$508</definedName>
    <definedName name="_xlnm._FilterDatabase" localSheetId="4" hidden="1">'SO 02 D.1.4.1 -      Inst...'!$C$135:$K$332</definedName>
    <definedName name="_xlnm._FilterDatabase" localSheetId="5" hidden="1">'SO 02 D.1.4.2 - Elektroin...'!$C$135:$K$369</definedName>
    <definedName name="_xlnm._FilterDatabase" localSheetId="6" hidden="1">'SO 02 D.2.1.1. - Architek...'!$C$137:$K$214</definedName>
    <definedName name="_xlnm._FilterDatabase" localSheetId="9" hidden="1">'SO 03 D.1.1 -  Architekto...'!$C$136:$K$200</definedName>
    <definedName name="_xlnm._FilterDatabase" localSheetId="7" hidden="1">'SO 03 D.1.4.1 -   Instala...'!$C$135:$K$364</definedName>
    <definedName name="_xlnm._FilterDatabase" localSheetId="8" hidden="1">'SO 03 D.1.4.2 -  Elektroi...'!$C$134:$K$338</definedName>
    <definedName name="_xlnm._FilterDatabase" localSheetId="10" hidden="1">'SO 04 D.1.4.1 - Instalace...'!$C$136:$K$319</definedName>
    <definedName name="_xlnm._FilterDatabase" localSheetId="11" hidden="1">'SO 04 D.1.4.2 -  Instalac...'!$C$135:$K$360</definedName>
    <definedName name="_xlnm._FilterDatabase" localSheetId="12" hidden="1">'SO 05 D.1.1 -  Architekto...'!$C$140:$K$214</definedName>
    <definedName name="_xlnm._FilterDatabase" localSheetId="13" hidden="1">'SO 05 D.1.4.1 -  Elektroi...'!$C$131:$K$229</definedName>
    <definedName name="_xlnm._FilterDatabase" localSheetId="14" hidden="1">'SO 06 D.1.1 - Architekton...'!$C$139:$K$238</definedName>
    <definedName name="_xlnm._FilterDatabase" localSheetId="15" hidden="1">'SO 06 D.1.4.1 -  Instalac...'!$C$128:$K$169</definedName>
    <definedName name="_xlnm._FilterDatabase" localSheetId="20" hidden="1">'SO 06 D.1.4.1a - Dopojení...'!$C$129:$K$178</definedName>
    <definedName name="_xlnm._FilterDatabase" localSheetId="16" hidden="1">'SO 06 D.1.4.2 -  Instalac...'!$C$131:$K$256</definedName>
    <definedName name="_xlnm._FilterDatabase" localSheetId="17" hidden="1">'SO 06 D.1.4.3 -  Elektroi...'!$C$136:$K$236</definedName>
    <definedName name="_xlnm._FilterDatabase" localSheetId="18" hidden="1">'SO 06 D.1.4.4 -   Elektri...'!$C$129:$K$174</definedName>
    <definedName name="_xlnm._FilterDatabase" localSheetId="19" hidden="1">'SO 06 D.1.4.4.2 -  Elektr...'!$C$129:$K$162</definedName>
    <definedName name="_xlnm._FilterDatabase" localSheetId="21" hidden="1">'SO 07 D.1.4.1 -  Elektroi...'!$C$132:$K$271</definedName>
    <definedName name="_xlnm._FilterDatabase" localSheetId="22" hidden="1">'SO 08 - Ostatní   '!$C$126:$K$136</definedName>
    <definedName name="_xlnm.Print_Titles" localSheetId="0">'Rekapitulace stavby'!$92:$92</definedName>
    <definedName name="_xlnm.Print_Titles" localSheetId="1">'SO 01 D.1.4.1 - Úprava sy...'!$173:$173</definedName>
    <definedName name="_xlnm.Print_Titles" localSheetId="2">'SO 01 D.1.4.2 - Úprava sy...'!$153:$153</definedName>
    <definedName name="_xlnm.Print_Titles" localSheetId="3">'SO 01 D.1.4.3 -     Úprav...'!$165:$165</definedName>
    <definedName name="_xlnm.Print_Titles" localSheetId="4">'SO 02 D.1.4.1 -      Inst...'!$135:$135</definedName>
    <definedName name="_xlnm.Print_Titles" localSheetId="5">'SO 02 D.1.4.2 - Elektroin...'!$135:$135</definedName>
    <definedName name="_xlnm.Print_Titles" localSheetId="6">'SO 02 D.2.1.1. - Architek...'!$137:$137</definedName>
    <definedName name="_xlnm.Print_Titles" localSheetId="9">'SO 03 D.1.1 -  Architekto...'!$136:$136</definedName>
    <definedName name="_xlnm.Print_Titles" localSheetId="7">'SO 03 D.1.4.1 -   Instala...'!$135:$135</definedName>
    <definedName name="_xlnm.Print_Titles" localSheetId="8">'SO 03 D.1.4.2 -  Elektroi...'!$134:$134</definedName>
    <definedName name="_xlnm.Print_Titles" localSheetId="10">'SO 04 D.1.4.1 - Instalace...'!$136:$136</definedName>
    <definedName name="_xlnm.Print_Titles" localSheetId="11">'SO 04 D.1.4.2 -  Instalac...'!$135:$135</definedName>
    <definedName name="_xlnm.Print_Titles" localSheetId="12">'SO 05 D.1.1 -  Architekto...'!$140:$140</definedName>
    <definedName name="_xlnm.Print_Titles" localSheetId="13">'SO 05 D.1.4.1 -  Elektroi...'!$131:$131</definedName>
    <definedName name="_xlnm.Print_Titles" localSheetId="14">'SO 06 D.1.1 - Architekton...'!$139:$139</definedName>
    <definedName name="_xlnm.Print_Titles" localSheetId="15">'SO 06 D.1.4.1 -  Instalac...'!$128:$128</definedName>
    <definedName name="_xlnm.Print_Titles" localSheetId="20">'SO 06 D.1.4.1a - Dopojení...'!$129:$129</definedName>
    <definedName name="_xlnm.Print_Titles" localSheetId="16">'SO 06 D.1.4.2 -  Instalac...'!$131:$131</definedName>
    <definedName name="_xlnm.Print_Titles" localSheetId="17">'SO 06 D.1.4.3 -  Elektroi...'!$136:$136</definedName>
    <definedName name="_xlnm.Print_Titles" localSheetId="18">'SO 06 D.1.4.4 -   Elektri...'!$129:$129</definedName>
    <definedName name="_xlnm.Print_Titles" localSheetId="19">'SO 06 D.1.4.4.2 -  Elektr...'!$129:$129</definedName>
    <definedName name="_xlnm.Print_Titles" localSheetId="21">'SO 07 D.1.4.1 -  Elektroi...'!$132:$132</definedName>
    <definedName name="_xlnm.Print_Titles" localSheetId="22">'SO 08 - Ostatní   '!$126:$126</definedName>
    <definedName name="_xlnm.Print_Area" localSheetId="0">'Rekapitulace stavby'!$D$4:$AO$76,'Rekapitulace stavby'!$C$82:$AQ$124</definedName>
    <definedName name="_xlnm.Print_Area" localSheetId="1">'SO 01 D.1.4.1 - Úprava sy...'!$C$4:$J$76,'SO 01 D.1.4.1 - Úprava sy...'!$C$82:$J$155,'SO 01 D.1.4.1 - Úprava sy...'!$C$161:$J$586</definedName>
    <definedName name="_xlnm.Print_Area" localSheetId="2">'SO 01 D.1.4.2 - Úprava sy...'!$C$4:$J$76,'SO 01 D.1.4.2 - Úprava sy...'!$C$82:$J$135,'SO 01 D.1.4.2 - Úprava sy...'!$C$141:$J$388</definedName>
    <definedName name="_xlnm.Print_Area" localSheetId="3">'SO 01 D.1.4.3 -     Úprav...'!$C$4:$J$76,'SO 01 D.1.4.3 -     Úprav...'!$C$82:$J$147,'SO 01 D.1.4.3 -     Úprav...'!$C$153:$J$508</definedName>
    <definedName name="_xlnm.Print_Area" localSheetId="4">'SO 02 D.1.4.1 -      Inst...'!$C$4:$J$76,'SO 02 D.1.4.1 -      Inst...'!$C$82:$J$117,'SO 02 D.1.4.1 -      Inst...'!$C$123:$J$332</definedName>
    <definedName name="_xlnm.Print_Area" localSheetId="5">'SO 02 D.1.4.2 - Elektroin...'!$C$4:$J$76,'SO 02 D.1.4.2 - Elektroin...'!$C$82:$J$117,'SO 02 D.1.4.2 - Elektroin...'!$C$123:$J$369</definedName>
    <definedName name="_xlnm.Print_Area" localSheetId="6">'SO 02 D.2.1.1. - Architek...'!$C$4:$J$76,'SO 02 D.2.1.1. - Architek...'!$C$82:$J$119,'SO 02 D.2.1.1. - Architek...'!$C$125:$J$214</definedName>
    <definedName name="_xlnm.Print_Area" localSheetId="9">'SO 03 D.1.1 -  Architekto...'!$C$4:$J$76,'SO 03 D.1.1 -  Architekto...'!$C$82:$J$118,'SO 03 D.1.1 -  Architekto...'!$C$124:$J$200</definedName>
    <definedName name="_xlnm.Print_Area" localSheetId="7">'SO 03 D.1.4.1 -   Instala...'!$C$4:$J$76,'SO 03 D.1.4.1 -   Instala...'!$C$82:$J$117,'SO 03 D.1.4.1 -   Instala...'!$C$123:$J$364</definedName>
    <definedName name="_xlnm.Print_Area" localSheetId="8">'SO 03 D.1.4.2 -  Elektroi...'!$C$4:$J$76,'SO 03 D.1.4.2 -  Elektroi...'!$C$82:$J$116,'SO 03 D.1.4.2 -  Elektroi...'!$C$122:$J$338</definedName>
    <definedName name="_xlnm.Print_Area" localSheetId="10">'SO 04 D.1.4.1 - Instalace...'!$C$4:$J$76,'SO 04 D.1.4.1 - Instalace...'!$C$82:$J$118,'SO 04 D.1.4.1 - Instalace...'!$C$124:$J$319</definedName>
    <definedName name="_xlnm.Print_Area" localSheetId="11">'SO 04 D.1.4.2 -  Instalac...'!$C$4:$J$76,'SO 04 D.1.4.2 -  Instalac...'!$C$82:$J$117,'SO 04 D.1.4.2 -  Instalac...'!$C$123:$J$360</definedName>
    <definedName name="_xlnm.Print_Area" localSheetId="12">'SO 05 D.1.1 -  Architekto...'!$C$4:$J$76,'SO 05 D.1.1 -  Architekto...'!$C$82:$J$122,'SO 05 D.1.1 -  Architekto...'!$C$128:$J$214</definedName>
    <definedName name="_xlnm.Print_Area" localSheetId="13">'SO 05 D.1.4.1 -  Elektroi...'!$C$4:$J$76,'SO 05 D.1.4.1 -  Elektroi...'!$C$82:$J$113,'SO 05 D.1.4.1 -  Elektroi...'!$C$119:$J$229</definedName>
    <definedName name="_xlnm.Print_Area" localSheetId="14">'SO 06 D.1.1 - Architekton...'!$C$4:$J$76,'SO 06 D.1.1 - Architekton...'!$C$82:$J$121,'SO 06 D.1.1 - Architekton...'!$C$127:$J$238</definedName>
    <definedName name="_xlnm.Print_Area" localSheetId="15">'SO 06 D.1.4.1 -  Instalac...'!$C$4:$J$76,'SO 06 D.1.4.1 -  Instalac...'!$C$82:$J$110,'SO 06 D.1.4.1 -  Instalac...'!$C$116:$J$169</definedName>
    <definedName name="_xlnm.Print_Area" localSheetId="20">'SO 06 D.1.4.1a - Dopojení...'!$C$4:$J$76,'SO 06 D.1.4.1a - Dopojení...'!$C$82:$J$111,'SO 06 D.1.4.1a - Dopojení...'!$C$117:$J$178</definedName>
    <definedName name="_xlnm.Print_Area" localSheetId="16">'SO 06 D.1.4.2 -  Instalac...'!$C$4:$J$76,'SO 06 D.1.4.2 -  Instalac...'!$C$82:$J$113,'SO 06 D.1.4.2 -  Instalac...'!$C$119:$J$256</definedName>
    <definedName name="_xlnm.Print_Area" localSheetId="17">'SO 06 D.1.4.3 -  Elektroi...'!$C$4:$J$76,'SO 06 D.1.4.3 -  Elektroi...'!$C$82:$J$118,'SO 06 D.1.4.3 -  Elektroi...'!$C$124:$J$236</definedName>
    <definedName name="_xlnm.Print_Area" localSheetId="18">'SO 06 D.1.4.4 -   Elektri...'!$C$4:$J$76,'SO 06 D.1.4.4 -   Elektri...'!$C$82:$J$111,'SO 06 D.1.4.4 -   Elektri...'!$C$117:$J$174</definedName>
    <definedName name="_xlnm.Print_Area" localSheetId="19">'SO 06 D.1.4.4.2 -  Elektr...'!$C$4:$J$76,'SO 06 D.1.4.4.2 -  Elektr...'!$C$82:$J$111,'SO 06 D.1.4.4.2 -  Elektr...'!$C$117:$J$162</definedName>
    <definedName name="_xlnm.Print_Area" localSheetId="21">'SO 07 D.1.4.1 -  Elektroi...'!$C$4:$J$76,'SO 07 D.1.4.1 -  Elektroi...'!$C$82:$J$114,'SO 07 D.1.4.1 -  Elektroi...'!$C$120:$J$271</definedName>
    <definedName name="_xlnm.Print_Area" localSheetId="22">'SO 08 - Ostatní   '!$C$4:$J$76,'SO 08 - Ostatní   '!$C$82:$J$108,'SO 08 - Ostatní   '!$C$114:$J$136</definedName>
  </definedNames>
  <calcPr calcId="191029"/>
</workbook>
</file>

<file path=xl/calcChain.xml><?xml version="1.0" encoding="utf-8"?>
<calcChain xmlns="http://schemas.openxmlformats.org/spreadsheetml/2006/main">
  <c r="J39" i="23" l="1"/>
  <c r="J38" i="23"/>
  <c r="AY116" i="1" s="1"/>
  <c r="J37" i="23"/>
  <c r="AX116" i="1"/>
  <c r="BI135" i="23"/>
  <c r="BH135" i="23"/>
  <c r="BG135" i="23"/>
  <c r="BF135" i="23"/>
  <c r="T135" i="23"/>
  <c r="R135" i="23"/>
  <c r="P135" i="23"/>
  <c r="BI133" i="23"/>
  <c r="BH133" i="23"/>
  <c r="BG133" i="23"/>
  <c r="BF133" i="23"/>
  <c r="T133" i="23"/>
  <c r="R133" i="23"/>
  <c r="P133" i="23"/>
  <c r="BI131" i="23"/>
  <c r="BH131" i="23"/>
  <c r="BG131" i="23"/>
  <c r="BF131" i="23"/>
  <c r="T131" i="23"/>
  <c r="R131" i="23"/>
  <c r="P131" i="23"/>
  <c r="BI129" i="23"/>
  <c r="BH129" i="23"/>
  <c r="BG129" i="23"/>
  <c r="BF129" i="23"/>
  <c r="T129" i="23"/>
  <c r="R129" i="23"/>
  <c r="P129" i="23"/>
  <c r="F121" i="23"/>
  <c r="E119" i="23"/>
  <c r="BI106" i="23"/>
  <c r="BH106" i="23"/>
  <c r="BG106" i="23"/>
  <c r="BF106" i="23"/>
  <c r="BI105" i="23"/>
  <c r="BH105" i="23"/>
  <c r="BG105" i="23"/>
  <c r="BF105" i="23"/>
  <c r="BE105" i="23"/>
  <c r="BI104" i="23"/>
  <c r="BH104" i="23"/>
  <c r="BG104" i="23"/>
  <c r="BF104" i="23"/>
  <c r="BE104" i="23"/>
  <c r="BI103" i="23"/>
  <c r="BH103" i="23"/>
  <c r="BG103" i="23"/>
  <c r="BF103" i="23"/>
  <c r="BE103" i="23"/>
  <c r="BI102" i="23"/>
  <c r="BH102" i="23"/>
  <c r="BG102" i="23"/>
  <c r="BF102" i="23"/>
  <c r="BE102" i="23"/>
  <c r="BI101" i="23"/>
  <c r="BH101" i="23"/>
  <c r="BG101" i="23"/>
  <c r="BF101" i="23"/>
  <c r="BE101" i="23"/>
  <c r="F89" i="23"/>
  <c r="E87" i="23"/>
  <c r="J24" i="23"/>
  <c r="E24" i="23"/>
  <c r="J92" i="23" s="1"/>
  <c r="J23" i="23"/>
  <c r="J21" i="23"/>
  <c r="E21" i="23"/>
  <c r="J91" i="23" s="1"/>
  <c r="J20" i="23"/>
  <c r="J18" i="23"/>
  <c r="E18" i="23"/>
  <c r="F124" i="23" s="1"/>
  <c r="J17" i="23"/>
  <c r="J15" i="23"/>
  <c r="E15" i="23"/>
  <c r="F123" i="23" s="1"/>
  <c r="J14" i="23"/>
  <c r="J12" i="23"/>
  <c r="J89" i="23"/>
  <c r="E7" i="23"/>
  <c r="E85" i="23"/>
  <c r="J39" i="22"/>
  <c r="J38" i="22"/>
  <c r="AY115" i="1" s="1"/>
  <c r="J37" i="22"/>
  <c r="AX115" i="1" s="1"/>
  <c r="BI270" i="22"/>
  <c r="BH270" i="22"/>
  <c r="BG270" i="22"/>
  <c r="BF270" i="22"/>
  <c r="T270" i="22"/>
  <c r="R270" i="22"/>
  <c r="P270" i="22"/>
  <c r="BI268" i="22"/>
  <c r="BH268" i="22"/>
  <c r="BG268" i="22"/>
  <c r="BF268" i="22"/>
  <c r="T268" i="22"/>
  <c r="R268" i="22"/>
  <c r="P268" i="22"/>
  <c r="BI266" i="22"/>
  <c r="BH266" i="22"/>
  <c r="BG266" i="22"/>
  <c r="BF266" i="22"/>
  <c r="T266" i="22"/>
  <c r="R266" i="22"/>
  <c r="P266" i="22"/>
  <c r="BI264" i="22"/>
  <c r="BH264" i="22"/>
  <c r="BG264" i="22"/>
  <c r="BF264" i="22"/>
  <c r="T264" i="22"/>
  <c r="R264" i="22"/>
  <c r="P264" i="22"/>
  <c r="BI262" i="22"/>
  <c r="BH262" i="22"/>
  <c r="BG262" i="22"/>
  <c r="BF262" i="22"/>
  <c r="T262" i="22"/>
  <c r="R262" i="22"/>
  <c r="P262" i="22"/>
  <c r="BI260" i="22"/>
  <c r="BH260" i="22"/>
  <c r="BG260" i="22"/>
  <c r="BF260" i="22"/>
  <c r="T260" i="22"/>
  <c r="R260" i="22"/>
  <c r="P260" i="22"/>
  <c r="BI257" i="22"/>
  <c r="BH257" i="22"/>
  <c r="BG257" i="22"/>
  <c r="BF257" i="22"/>
  <c r="T257" i="22"/>
  <c r="R257" i="22"/>
  <c r="P257" i="22"/>
  <c r="BI255" i="22"/>
  <c r="BH255" i="22"/>
  <c r="BG255" i="22"/>
  <c r="BF255" i="22"/>
  <c r="T255" i="22"/>
  <c r="R255" i="22"/>
  <c r="P255" i="22"/>
  <c r="BI253" i="22"/>
  <c r="BH253" i="22"/>
  <c r="BG253" i="22"/>
  <c r="BF253" i="22"/>
  <c r="T253" i="22"/>
  <c r="R253" i="22"/>
  <c r="P253" i="22"/>
  <c r="BI250" i="22"/>
  <c r="BH250" i="22"/>
  <c r="BG250" i="22"/>
  <c r="BF250" i="22"/>
  <c r="T250" i="22"/>
  <c r="R250" i="22"/>
  <c r="P250" i="22"/>
  <c r="BI248" i="22"/>
  <c r="BH248" i="22"/>
  <c r="BG248" i="22"/>
  <c r="BF248" i="22"/>
  <c r="T248" i="22"/>
  <c r="R248" i="22"/>
  <c r="P248" i="22"/>
  <c r="BI246" i="22"/>
  <c r="BH246" i="22"/>
  <c r="BG246" i="22"/>
  <c r="BF246" i="22"/>
  <c r="T246" i="22"/>
  <c r="R246" i="22"/>
  <c r="P246" i="22"/>
  <c r="BI244" i="22"/>
  <c r="BH244" i="22"/>
  <c r="BG244" i="22"/>
  <c r="BF244" i="22"/>
  <c r="T244" i="22"/>
  <c r="R244" i="22"/>
  <c r="P244" i="22"/>
  <c r="BI242" i="22"/>
  <c r="BH242" i="22"/>
  <c r="BG242" i="22"/>
  <c r="BF242" i="22"/>
  <c r="T242" i="22"/>
  <c r="R242" i="22"/>
  <c r="P242" i="22"/>
  <c r="BI240" i="22"/>
  <c r="BH240" i="22"/>
  <c r="BG240" i="22"/>
  <c r="BF240" i="22"/>
  <c r="T240" i="22"/>
  <c r="R240" i="22"/>
  <c r="P240" i="22"/>
  <c r="BI238" i="22"/>
  <c r="BH238" i="22"/>
  <c r="BG238" i="22"/>
  <c r="BF238" i="22"/>
  <c r="T238" i="22"/>
  <c r="R238" i="22"/>
  <c r="P238" i="22"/>
  <c r="BI236" i="22"/>
  <c r="BH236" i="22"/>
  <c r="BG236" i="22"/>
  <c r="BF236" i="22"/>
  <c r="T236" i="22"/>
  <c r="R236" i="22"/>
  <c r="P236" i="22"/>
  <c r="BI234" i="22"/>
  <c r="BH234" i="22"/>
  <c r="BG234" i="22"/>
  <c r="BF234" i="22"/>
  <c r="T234" i="22"/>
  <c r="R234" i="22"/>
  <c r="P234" i="22"/>
  <c r="BI232" i="22"/>
  <c r="BH232" i="22"/>
  <c r="BG232" i="22"/>
  <c r="BF232" i="22"/>
  <c r="T232" i="22"/>
  <c r="R232" i="22"/>
  <c r="P232" i="22"/>
  <c r="BI230" i="22"/>
  <c r="BH230" i="22"/>
  <c r="BG230" i="22"/>
  <c r="BF230" i="22"/>
  <c r="T230" i="22"/>
  <c r="R230" i="22"/>
  <c r="P230" i="22"/>
  <c r="BI228" i="22"/>
  <c r="BH228" i="22"/>
  <c r="BG228" i="22"/>
  <c r="BF228" i="22"/>
  <c r="T228" i="22"/>
  <c r="R228" i="22"/>
  <c r="P228" i="22"/>
  <c r="BI225" i="22"/>
  <c r="BH225" i="22"/>
  <c r="BG225" i="22"/>
  <c r="BF225" i="22"/>
  <c r="T225" i="22"/>
  <c r="R225" i="22"/>
  <c r="P225" i="22"/>
  <c r="BI222" i="22"/>
  <c r="BH222" i="22"/>
  <c r="BG222" i="22"/>
  <c r="BF222" i="22"/>
  <c r="T222" i="22"/>
  <c r="R222" i="22"/>
  <c r="P222" i="22"/>
  <c r="BI220" i="22"/>
  <c r="BH220" i="22"/>
  <c r="BG220" i="22"/>
  <c r="BF220" i="22"/>
  <c r="T220" i="22"/>
  <c r="R220" i="22"/>
  <c r="P220" i="22"/>
  <c r="BI218" i="22"/>
  <c r="BH218" i="22"/>
  <c r="BG218" i="22"/>
  <c r="BF218" i="22"/>
  <c r="T218" i="22"/>
  <c r="R218" i="22"/>
  <c r="P218" i="22"/>
  <c r="BI216" i="22"/>
  <c r="BH216" i="22"/>
  <c r="BG216" i="22"/>
  <c r="BF216" i="22"/>
  <c r="T216" i="22"/>
  <c r="R216" i="22"/>
  <c r="P216" i="22"/>
  <c r="BI214" i="22"/>
  <c r="BH214" i="22"/>
  <c r="BG214" i="22"/>
  <c r="BF214" i="22"/>
  <c r="T214" i="22"/>
  <c r="R214" i="22"/>
  <c r="P214" i="22"/>
  <c r="BI212" i="22"/>
  <c r="BH212" i="22"/>
  <c r="BG212" i="22"/>
  <c r="BF212" i="22"/>
  <c r="T212" i="22"/>
  <c r="R212" i="22"/>
  <c r="P212" i="22"/>
  <c r="BI210" i="22"/>
  <c r="BH210" i="22"/>
  <c r="BG210" i="22"/>
  <c r="BF210" i="22"/>
  <c r="T210" i="22"/>
  <c r="R210" i="22"/>
  <c r="P210" i="22"/>
  <c r="BI208" i="22"/>
  <c r="BH208" i="22"/>
  <c r="BG208" i="22"/>
  <c r="BF208" i="22"/>
  <c r="T208" i="22"/>
  <c r="R208" i="22"/>
  <c r="P208" i="22"/>
  <c r="BI206" i="22"/>
  <c r="BH206" i="22"/>
  <c r="BG206" i="22"/>
  <c r="BF206" i="22"/>
  <c r="T206" i="22"/>
  <c r="R206" i="22"/>
  <c r="P206" i="22"/>
  <c r="BI204" i="22"/>
  <c r="BH204" i="22"/>
  <c r="BG204" i="22"/>
  <c r="BF204" i="22"/>
  <c r="T204" i="22"/>
  <c r="R204" i="22"/>
  <c r="P204" i="22"/>
  <c r="BI201" i="22"/>
  <c r="BH201" i="22"/>
  <c r="BG201" i="22"/>
  <c r="BF201" i="22"/>
  <c r="T201" i="22"/>
  <c r="R201" i="22"/>
  <c r="P201" i="22"/>
  <c r="BI199" i="22"/>
  <c r="BH199" i="22"/>
  <c r="BG199" i="22"/>
  <c r="BF199" i="22"/>
  <c r="T199" i="22"/>
  <c r="R199" i="22"/>
  <c r="P199" i="22"/>
  <c r="BI197" i="22"/>
  <c r="BH197" i="22"/>
  <c r="BG197" i="22"/>
  <c r="BF197" i="22"/>
  <c r="T197" i="22"/>
  <c r="R197" i="22"/>
  <c r="P197" i="22"/>
  <c r="BI195" i="22"/>
  <c r="BH195" i="22"/>
  <c r="BG195" i="22"/>
  <c r="BF195" i="22"/>
  <c r="T195" i="22"/>
  <c r="R195" i="22"/>
  <c r="P195" i="22"/>
  <c r="BI193" i="22"/>
  <c r="BH193" i="22"/>
  <c r="BG193" i="22"/>
  <c r="BF193" i="22"/>
  <c r="T193" i="22"/>
  <c r="R193" i="22"/>
  <c r="P193" i="22"/>
  <c r="BI191" i="22"/>
  <c r="BH191" i="22"/>
  <c r="BG191" i="22"/>
  <c r="BF191" i="22"/>
  <c r="T191" i="22"/>
  <c r="R191" i="22"/>
  <c r="P191" i="22"/>
  <c r="BI188" i="22"/>
  <c r="BH188" i="22"/>
  <c r="BG188" i="22"/>
  <c r="BF188" i="22"/>
  <c r="T188" i="22"/>
  <c r="R188" i="22"/>
  <c r="P188" i="22"/>
  <c r="BI186" i="22"/>
  <c r="BH186" i="22"/>
  <c r="BG186" i="22"/>
  <c r="BF186" i="22"/>
  <c r="T186" i="22"/>
  <c r="R186" i="22"/>
  <c r="P186" i="22"/>
  <c r="BI183" i="22"/>
  <c r="BH183" i="22"/>
  <c r="BG183" i="22"/>
  <c r="BF183" i="22"/>
  <c r="T183" i="22"/>
  <c r="R183" i="22"/>
  <c r="P183" i="22"/>
  <c r="BI181" i="22"/>
  <c r="BH181" i="22"/>
  <c r="BG181" i="22"/>
  <c r="BF181" i="22"/>
  <c r="T181" i="22"/>
  <c r="R181" i="22"/>
  <c r="P181" i="22"/>
  <c r="BI179" i="22"/>
  <c r="BH179" i="22"/>
  <c r="BG179" i="22"/>
  <c r="BF179" i="22"/>
  <c r="T179" i="22"/>
  <c r="R179" i="22"/>
  <c r="P179" i="22"/>
  <c r="BI177" i="22"/>
  <c r="BH177" i="22"/>
  <c r="BG177" i="22"/>
  <c r="BF177" i="22"/>
  <c r="T177" i="22"/>
  <c r="R177" i="22"/>
  <c r="P177" i="22"/>
  <c r="BI175" i="22"/>
  <c r="BH175" i="22"/>
  <c r="BG175" i="22"/>
  <c r="BF175" i="22"/>
  <c r="T175" i="22"/>
  <c r="R175" i="22"/>
  <c r="P175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9" i="22"/>
  <c r="BH169" i="22"/>
  <c r="BG169" i="22"/>
  <c r="BF169" i="22"/>
  <c r="T169" i="22"/>
  <c r="R169" i="22"/>
  <c r="P169" i="22"/>
  <c r="BI167" i="22"/>
  <c r="BH167" i="22"/>
  <c r="BG167" i="22"/>
  <c r="BF167" i="22"/>
  <c r="T167" i="22"/>
  <c r="R167" i="22"/>
  <c r="P167" i="22"/>
  <c r="BI165" i="22"/>
  <c r="BH165" i="22"/>
  <c r="BG165" i="22"/>
  <c r="BF165" i="22"/>
  <c r="T165" i="22"/>
  <c r="R165" i="22"/>
  <c r="P165" i="22"/>
  <c r="BI163" i="22"/>
  <c r="BH163" i="22"/>
  <c r="BG163" i="22"/>
  <c r="BF163" i="22"/>
  <c r="T163" i="22"/>
  <c r="R163" i="22"/>
  <c r="P163" i="22"/>
  <c r="BI161" i="22"/>
  <c r="BH161" i="22"/>
  <c r="BG161" i="22"/>
  <c r="BF161" i="22"/>
  <c r="T161" i="22"/>
  <c r="R161" i="22"/>
  <c r="P161" i="22"/>
  <c r="BI159" i="22"/>
  <c r="BH159" i="22"/>
  <c r="BG159" i="22"/>
  <c r="BF159" i="22"/>
  <c r="T159" i="22"/>
  <c r="R159" i="22"/>
  <c r="P159" i="22"/>
  <c r="BI157" i="22"/>
  <c r="BH157" i="22"/>
  <c r="BG157" i="22"/>
  <c r="BF157" i="22"/>
  <c r="T157" i="22"/>
  <c r="R157" i="22"/>
  <c r="P157" i="22"/>
  <c r="BI155" i="22"/>
  <c r="BH155" i="22"/>
  <c r="BG155" i="22"/>
  <c r="BF155" i="22"/>
  <c r="T155" i="22"/>
  <c r="R155" i="22"/>
  <c r="P155" i="22"/>
  <c r="BI153" i="22"/>
  <c r="BH153" i="22"/>
  <c r="BG153" i="22"/>
  <c r="BF153" i="22"/>
  <c r="T153" i="22"/>
  <c r="R153" i="22"/>
  <c r="P153" i="22"/>
  <c r="BI151" i="22"/>
  <c r="BH151" i="22"/>
  <c r="BG151" i="22"/>
  <c r="BF151" i="22"/>
  <c r="T151" i="22"/>
  <c r="R151" i="22"/>
  <c r="P151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BI145" i="22"/>
  <c r="BH145" i="22"/>
  <c r="BG145" i="22"/>
  <c r="BF145" i="22"/>
  <c r="T145" i="22"/>
  <c r="R145" i="22"/>
  <c r="P145" i="22"/>
  <c r="BI143" i="22"/>
  <c r="BH143" i="22"/>
  <c r="BG143" i="22"/>
  <c r="BF143" i="22"/>
  <c r="T143" i="22"/>
  <c r="R143" i="22"/>
  <c r="P143" i="22"/>
  <c r="BI141" i="22"/>
  <c r="BH141" i="22"/>
  <c r="BG141" i="22"/>
  <c r="BF141" i="22"/>
  <c r="T141" i="22"/>
  <c r="R141" i="22"/>
  <c r="P141" i="22"/>
  <c r="BI139" i="22"/>
  <c r="BH139" i="22"/>
  <c r="BG139" i="22"/>
  <c r="BF139" i="22"/>
  <c r="T139" i="22"/>
  <c r="R139" i="22"/>
  <c r="P139" i="22"/>
  <c r="BI137" i="22"/>
  <c r="BH137" i="22"/>
  <c r="BG137" i="22"/>
  <c r="BF137" i="22"/>
  <c r="T137" i="22"/>
  <c r="R137" i="22"/>
  <c r="P137" i="22"/>
  <c r="BI135" i="22"/>
  <c r="BH135" i="22"/>
  <c r="BG135" i="22"/>
  <c r="BF135" i="22"/>
  <c r="T135" i="22"/>
  <c r="R135" i="22"/>
  <c r="P135" i="22"/>
  <c r="F127" i="22"/>
  <c r="E125" i="22"/>
  <c r="BI112" i="22"/>
  <c r="BH112" i="22"/>
  <c r="BG112" i="22"/>
  <c r="BF112" i="22"/>
  <c r="BI111" i="22"/>
  <c r="BH111" i="22"/>
  <c r="BG111" i="22"/>
  <c r="BF111" i="22"/>
  <c r="BE111" i="22"/>
  <c r="BI110" i="22"/>
  <c r="BH110" i="22"/>
  <c r="BG110" i="22"/>
  <c r="BF110" i="22"/>
  <c r="BE110" i="22"/>
  <c r="BI109" i="22"/>
  <c r="BH109" i="22"/>
  <c r="BG109" i="22"/>
  <c r="BF109" i="22"/>
  <c r="BE109" i="22"/>
  <c r="BI108" i="22"/>
  <c r="BH108" i="22"/>
  <c r="BG108" i="22"/>
  <c r="BF108" i="22"/>
  <c r="BE108" i="22"/>
  <c r="BI107" i="22"/>
  <c r="BH107" i="22"/>
  <c r="BG107" i="22"/>
  <c r="BF107" i="22"/>
  <c r="BE107" i="22"/>
  <c r="F89" i="22"/>
  <c r="E87" i="22"/>
  <c r="J24" i="22"/>
  <c r="E24" i="22"/>
  <c r="J130" i="22"/>
  <c r="J23" i="22"/>
  <c r="J21" i="22"/>
  <c r="E21" i="22"/>
  <c r="J91" i="22"/>
  <c r="J20" i="22"/>
  <c r="J18" i="22"/>
  <c r="E18" i="22"/>
  <c r="F130" i="22"/>
  <c r="J17" i="22"/>
  <c r="J15" i="22"/>
  <c r="E15" i="22"/>
  <c r="F91" i="22"/>
  <c r="J14" i="22"/>
  <c r="J12" i="22"/>
  <c r="J127" i="22" s="1"/>
  <c r="E7" i="22"/>
  <c r="E85" i="22" s="1"/>
  <c r="J39" i="21"/>
  <c r="J38" i="21"/>
  <c r="AY114" i="1"/>
  <c r="J37" i="21"/>
  <c r="AX114" i="1"/>
  <c r="BI177" i="21"/>
  <c r="BH177" i="21"/>
  <c r="BG177" i="21"/>
  <c r="BF177" i="21"/>
  <c r="T177" i="21"/>
  <c r="R177" i="21"/>
  <c r="P177" i="21"/>
  <c r="BI175" i="21"/>
  <c r="BH175" i="21"/>
  <c r="BG175" i="21"/>
  <c r="BF175" i="21"/>
  <c r="T175" i="21"/>
  <c r="R175" i="21"/>
  <c r="P175" i="21"/>
  <c r="BI173" i="21"/>
  <c r="BH173" i="21"/>
  <c r="BG173" i="21"/>
  <c r="BF173" i="21"/>
  <c r="T173" i="21"/>
  <c r="R173" i="21"/>
  <c r="P173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7" i="21"/>
  <c r="BH167" i="21"/>
  <c r="BG167" i="21"/>
  <c r="BF167" i="21"/>
  <c r="T167" i="21"/>
  <c r="R167" i="21"/>
  <c r="P167" i="21"/>
  <c r="BI165" i="21"/>
  <c r="BH165" i="21"/>
  <c r="BG165" i="21"/>
  <c r="BF165" i="21"/>
  <c r="T165" i="21"/>
  <c r="R165" i="21"/>
  <c r="P165" i="21"/>
  <c r="BI163" i="21"/>
  <c r="BH163" i="21"/>
  <c r="BG163" i="21"/>
  <c r="BF163" i="21"/>
  <c r="T163" i="21"/>
  <c r="R163" i="21"/>
  <c r="P163" i="21"/>
  <c r="BI160" i="21"/>
  <c r="BH160" i="21"/>
  <c r="BG160" i="21"/>
  <c r="BF160" i="21"/>
  <c r="T160" i="21"/>
  <c r="R160" i="21"/>
  <c r="P160" i="21"/>
  <c r="BI158" i="21"/>
  <c r="BH158" i="21"/>
  <c r="BG158" i="21"/>
  <c r="BF158" i="21"/>
  <c r="T158" i="21"/>
  <c r="R158" i="21"/>
  <c r="P158" i="21"/>
  <c r="BI156" i="21"/>
  <c r="BH156" i="21"/>
  <c r="BG156" i="21"/>
  <c r="BF156" i="21"/>
  <c r="T156" i="21"/>
  <c r="R156" i="21"/>
  <c r="P156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5" i="21"/>
  <c r="BH145" i="21"/>
  <c r="BG145" i="21"/>
  <c r="BF145" i="21"/>
  <c r="T145" i="21"/>
  <c r="R145" i="21"/>
  <c r="P145" i="21"/>
  <c r="BI143" i="21"/>
  <c r="BH143" i="21"/>
  <c r="BG143" i="21"/>
  <c r="BF143" i="21"/>
  <c r="T143" i="21"/>
  <c r="R143" i="21"/>
  <c r="P143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6" i="21"/>
  <c r="BH136" i="21"/>
  <c r="BG136" i="21"/>
  <c r="BF136" i="21"/>
  <c r="T136" i="21"/>
  <c r="R136" i="21"/>
  <c r="P136" i="21"/>
  <c r="BI134" i="21"/>
  <c r="BH134" i="21"/>
  <c r="BG134" i="21"/>
  <c r="BF134" i="21"/>
  <c r="T134" i="21"/>
  <c r="R134" i="21"/>
  <c r="P134" i="21"/>
  <c r="BI132" i="21"/>
  <c r="BH132" i="21"/>
  <c r="BG132" i="21"/>
  <c r="BF132" i="21"/>
  <c r="T132" i="21"/>
  <c r="R132" i="21"/>
  <c r="P132" i="21"/>
  <c r="F124" i="21"/>
  <c r="E122" i="21"/>
  <c r="BI109" i="21"/>
  <c r="BH109" i="21"/>
  <c r="BG109" i="21"/>
  <c r="BF109" i="21"/>
  <c r="BI108" i="21"/>
  <c r="BH108" i="21"/>
  <c r="BG108" i="21"/>
  <c r="BF108" i="21"/>
  <c r="BE108" i="21"/>
  <c r="BI107" i="21"/>
  <c r="BH107" i="21"/>
  <c r="BG107" i="21"/>
  <c r="BF107" i="21"/>
  <c r="BE107" i="21"/>
  <c r="BI106" i="21"/>
  <c r="BH106" i="21"/>
  <c r="BG106" i="21"/>
  <c r="BF106" i="21"/>
  <c r="BE106" i="21"/>
  <c r="BI105" i="21"/>
  <c r="BH105" i="21"/>
  <c r="BG105" i="21"/>
  <c r="BF105" i="21"/>
  <c r="BE105" i="21"/>
  <c r="BI104" i="21"/>
  <c r="BH104" i="21"/>
  <c r="BG104" i="21"/>
  <c r="BF104" i="21"/>
  <c r="BE104" i="21"/>
  <c r="F89" i="21"/>
  <c r="E87" i="21"/>
  <c r="J24" i="21"/>
  <c r="E24" i="21"/>
  <c r="J127" i="21"/>
  <c r="J23" i="21"/>
  <c r="J21" i="21"/>
  <c r="E21" i="21"/>
  <c r="J91" i="21"/>
  <c r="J20" i="21"/>
  <c r="J18" i="21"/>
  <c r="E18" i="21"/>
  <c r="F127" i="21"/>
  <c r="J17" i="21"/>
  <c r="J15" i="21"/>
  <c r="E15" i="21"/>
  <c r="F126" i="21"/>
  <c r="J14" i="21"/>
  <c r="J12" i="21"/>
  <c r="J124" i="21" s="1"/>
  <c r="E7" i="21"/>
  <c r="E120" i="21" s="1"/>
  <c r="J39" i="20"/>
  <c r="J38" i="20"/>
  <c r="AY113" i="1"/>
  <c r="J37" i="20"/>
  <c r="AX113" i="1"/>
  <c r="BI161" i="20"/>
  <c r="BH161" i="20"/>
  <c r="BG161" i="20"/>
  <c r="BF161" i="20"/>
  <c r="T161" i="20"/>
  <c r="T160" i="20"/>
  <c r="R161" i="20"/>
  <c r="R160" i="20"/>
  <c r="P161" i="20"/>
  <c r="P160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4" i="20"/>
  <c r="BH154" i="20"/>
  <c r="BG154" i="20"/>
  <c r="BF154" i="20"/>
  <c r="T154" i="20"/>
  <c r="R154" i="20"/>
  <c r="P154" i="20"/>
  <c r="BI152" i="20"/>
  <c r="BH152" i="20"/>
  <c r="BG152" i="20"/>
  <c r="BF152" i="20"/>
  <c r="T152" i="20"/>
  <c r="R152" i="20"/>
  <c r="P152" i="20"/>
  <c r="BI149" i="20"/>
  <c r="BH149" i="20"/>
  <c r="BG149" i="20"/>
  <c r="BF149" i="20"/>
  <c r="T149" i="20"/>
  <c r="R149" i="20"/>
  <c r="P149" i="20"/>
  <c r="BI147" i="20"/>
  <c r="BH147" i="20"/>
  <c r="BG147" i="20"/>
  <c r="BF147" i="20"/>
  <c r="T147" i="20"/>
  <c r="R147" i="20"/>
  <c r="P147" i="20"/>
  <c r="BI145" i="20"/>
  <c r="BH145" i="20"/>
  <c r="BG145" i="20"/>
  <c r="BF145" i="20"/>
  <c r="T145" i="20"/>
  <c r="R145" i="20"/>
  <c r="P145" i="20"/>
  <c r="BI143" i="20"/>
  <c r="BH143" i="20"/>
  <c r="BG143" i="20"/>
  <c r="BF143" i="20"/>
  <c r="T143" i="20"/>
  <c r="R143" i="20"/>
  <c r="P143" i="20"/>
  <c r="BI141" i="20"/>
  <c r="BH141" i="20"/>
  <c r="BG141" i="20"/>
  <c r="BF141" i="20"/>
  <c r="T141" i="20"/>
  <c r="R141" i="20"/>
  <c r="P141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BI134" i="20"/>
  <c r="BH134" i="20"/>
  <c r="BG134" i="20"/>
  <c r="BF134" i="20"/>
  <c r="T134" i="20"/>
  <c r="R134" i="20"/>
  <c r="P134" i="20"/>
  <c r="BI132" i="20"/>
  <c r="BH132" i="20"/>
  <c r="BG132" i="20"/>
  <c r="BF132" i="20"/>
  <c r="T132" i="20"/>
  <c r="R132" i="20"/>
  <c r="P132" i="20"/>
  <c r="F124" i="20"/>
  <c r="E122" i="20"/>
  <c r="BI109" i="20"/>
  <c r="BH109" i="20"/>
  <c r="BG109" i="20"/>
  <c r="BF109" i="20"/>
  <c r="BI108" i="20"/>
  <c r="BH108" i="20"/>
  <c r="BG108" i="20"/>
  <c r="BF108" i="20"/>
  <c r="BE108" i="20"/>
  <c r="BI107" i="20"/>
  <c r="BH107" i="20"/>
  <c r="BG107" i="20"/>
  <c r="BF107" i="20"/>
  <c r="BE107" i="20"/>
  <c r="BI106" i="20"/>
  <c r="BH106" i="20"/>
  <c r="BG106" i="20"/>
  <c r="BF106" i="20"/>
  <c r="BE106" i="20"/>
  <c r="BI105" i="20"/>
  <c r="BH105" i="20"/>
  <c r="BG105" i="20"/>
  <c r="BF105" i="20"/>
  <c r="BE105" i="20"/>
  <c r="BI104" i="20"/>
  <c r="BH104" i="20"/>
  <c r="BG104" i="20"/>
  <c r="BF104" i="20"/>
  <c r="BE104" i="20"/>
  <c r="F89" i="20"/>
  <c r="E87" i="20"/>
  <c r="J24" i="20"/>
  <c r="E24" i="20"/>
  <c r="J127" i="20" s="1"/>
  <c r="J23" i="20"/>
  <c r="J21" i="20"/>
  <c r="E21" i="20"/>
  <c r="J126" i="20" s="1"/>
  <c r="J20" i="20"/>
  <c r="J18" i="20"/>
  <c r="E18" i="20"/>
  <c r="F127" i="20" s="1"/>
  <c r="J17" i="20"/>
  <c r="J15" i="20"/>
  <c r="E15" i="20"/>
  <c r="F126" i="20" s="1"/>
  <c r="J14" i="20"/>
  <c r="J12" i="20"/>
  <c r="J89" i="20"/>
  <c r="E7" i="20"/>
  <c r="E85" i="20"/>
  <c r="J39" i="19"/>
  <c r="J38" i="19"/>
  <c r="AY112" i="1" s="1"/>
  <c r="J37" i="19"/>
  <c r="AX112" i="1" s="1"/>
  <c r="BI173" i="19"/>
  <c r="BH173" i="19"/>
  <c r="BG173" i="19"/>
  <c r="BF173" i="19"/>
  <c r="T173" i="19"/>
  <c r="T172" i="19" s="1"/>
  <c r="R173" i="19"/>
  <c r="R172" i="19" s="1"/>
  <c r="P173" i="19"/>
  <c r="P172" i="19" s="1"/>
  <c r="BI170" i="19"/>
  <c r="BH170" i="19"/>
  <c r="BG170" i="19"/>
  <c r="BF170" i="19"/>
  <c r="T170" i="19"/>
  <c r="R170" i="19"/>
  <c r="P170" i="19"/>
  <c r="BI168" i="19"/>
  <c r="BH168" i="19"/>
  <c r="BG168" i="19"/>
  <c r="BF168" i="19"/>
  <c r="T168" i="19"/>
  <c r="R168" i="19"/>
  <c r="P168" i="19"/>
  <c r="BI166" i="19"/>
  <c r="BH166" i="19"/>
  <c r="BG166" i="19"/>
  <c r="BF166" i="19"/>
  <c r="T166" i="19"/>
  <c r="R166" i="19"/>
  <c r="P166" i="19"/>
  <c r="BI164" i="19"/>
  <c r="BH164" i="19"/>
  <c r="BG164" i="19"/>
  <c r="BF164" i="19"/>
  <c r="T164" i="19"/>
  <c r="R164" i="19"/>
  <c r="P164" i="19"/>
  <c r="BI162" i="19"/>
  <c r="BH162" i="19"/>
  <c r="BG162" i="19"/>
  <c r="BF162" i="19"/>
  <c r="T162" i="19"/>
  <c r="R162" i="19"/>
  <c r="P162" i="19"/>
  <c r="BI160" i="19"/>
  <c r="BH160" i="19"/>
  <c r="BG160" i="19"/>
  <c r="BF160" i="19"/>
  <c r="T160" i="19"/>
  <c r="R160" i="19"/>
  <c r="P160" i="19"/>
  <c r="BI158" i="19"/>
  <c r="BH158" i="19"/>
  <c r="BG158" i="19"/>
  <c r="BF158" i="19"/>
  <c r="T158" i="19"/>
  <c r="R158" i="19"/>
  <c r="P158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1" i="19"/>
  <c r="BH151" i="19"/>
  <c r="BG151" i="19"/>
  <c r="BF151" i="19"/>
  <c r="T151" i="19"/>
  <c r="R151" i="19"/>
  <c r="P151" i="19"/>
  <c r="BI149" i="19"/>
  <c r="BH149" i="19"/>
  <c r="BG149" i="19"/>
  <c r="BF149" i="19"/>
  <c r="T149" i="19"/>
  <c r="R149" i="19"/>
  <c r="P149" i="19"/>
  <c r="BI147" i="19"/>
  <c r="BH147" i="19"/>
  <c r="BG147" i="19"/>
  <c r="BF147" i="19"/>
  <c r="T147" i="19"/>
  <c r="R147" i="19"/>
  <c r="P147" i="19"/>
  <c r="BI145" i="19"/>
  <c r="BH145" i="19"/>
  <c r="BG145" i="19"/>
  <c r="BF145" i="19"/>
  <c r="T145" i="19"/>
  <c r="R145" i="19"/>
  <c r="P145" i="19"/>
  <c r="BI143" i="19"/>
  <c r="BH143" i="19"/>
  <c r="BG143" i="19"/>
  <c r="BF143" i="19"/>
  <c r="T143" i="19"/>
  <c r="R143" i="19"/>
  <c r="P143" i="19"/>
  <c r="BI141" i="19"/>
  <c r="BH141" i="19"/>
  <c r="BG141" i="19"/>
  <c r="BF141" i="19"/>
  <c r="T141" i="19"/>
  <c r="R141" i="19"/>
  <c r="P141" i="19"/>
  <c r="BI139" i="19"/>
  <c r="BH139" i="19"/>
  <c r="BG139" i="19"/>
  <c r="BF139" i="19"/>
  <c r="T139" i="19"/>
  <c r="R139" i="19"/>
  <c r="P139" i="19"/>
  <c r="BI136" i="19"/>
  <c r="BH136" i="19"/>
  <c r="BG136" i="19"/>
  <c r="BF136" i="19"/>
  <c r="T136" i="19"/>
  <c r="R136" i="19"/>
  <c r="P136" i="19"/>
  <c r="BI134" i="19"/>
  <c r="BH134" i="19"/>
  <c r="BG134" i="19"/>
  <c r="BF134" i="19"/>
  <c r="T134" i="19"/>
  <c r="R134" i="19"/>
  <c r="P134" i="19"/>
  <c r="BI132" i="19"/>
  <c r="BH132" i="19"/>
  <c r="BG132" i="19"/>
  <c r="BF132" i="19"/>
  <c r="T132" i="19"/>
  <c r="R132" i="19"/>
  <c r="P132" i="19"/>
  <c r="F124" i="19"/>
  <c r="E122" i="19"/>
  <c r="BI109" i="19"/>
  <c r="BH109" i="19"/>
  <c r="BG109" i="19"/>
  <c r="BF109" i="19"/>
  <c r="BI108" i="19"/>
  <c r="BH108" i="19"/>
  <c r="BG108" i="19"/>
  <c r="BF108" i="19"/>
  <c r="BE108" i="19"/>
  <c r="BI107" i="19"/>
  <c r="BH107" i="19"/>
  <c r="BG107" i="19"/>
  <c r="BF107" i="19"/>
  <c r="BE107" i="19"/>
  <c r="BI106" i="19"/>
  <c r="BH106" i="19"/>
  <c r="BG106" i="19"/>
  <c r="BF106" i="19"/>
  <c r="BE106" i="19"/>
  <c r="BI105" i="19"/>
  <c r="BH105" i="19"/>
  <c r="BG105" i="19"/>
  <c r="BF105" i="19"/>
  <c r="BE105" i="19"/>
  <c r="BI104" i="19"/>
  <c r="BH104" i="19"/>
  <c r="BG104" i="19"/>
  <c r="BF104" i="19"/>
  <c r="BE104" i="19"/>
  <c r="F89" i="19"/>
  <c r="E87" i="19"/>
  <c r="J24" i="19"/>
  <c r="E24" i="19"/>
  <c r="J127" i="19"/>
  <c r="J23" i="19"/>
  <c r="J21" i="19"/>
  <c r="E21" i="19"/>
  <c r="J91" i="19"/>
  <c r="J20" i="19"/>
  <c r="J18" i="19"/>
  <c r="E18" i="19"/>
  <c r="F127" i="19"/>
  <c r="J17" i="19"/>
  <c r="J15" i="19"/>
  <c r="E15" i="19"/>
  <c r="F91" i="19"/>
  <c r="J14" i="19"/>
  <c r="J12" i="19"/>
  <c r="J124" i="19" s="1"/>
  <c r="E7" i="19"/>
  <c r="E120" i="19" s="1"/>
  <c r="J39" i="18"/>
  <c r="J38" i="18"/>
  <c r="AY111" i="1"/>
  <c r="J37" i="18"/>
  <c r="AX111" i="1"/>
  <c r="BI235" i="18"/>
  <c r="BH235" i="18"/>
  <c r="BG235" i="18"/>
  <c r="BF235" i="18"/>
  <c r="T235" i="18"/>
  <c r="R235" i="18"/>
  <c r="P235" i="18"/>
  <c r="BI233" i="18"/>
  <c r="BH233" i="18"/>
  <c r="BG233" i="18"/>
  <c r="BF233" i="18"/>
  <c r="T233" i="18"/>
  <c r="R233" i="18"/>
  <c r="P233" i="18"/>
  <c r="BI231" i="18"/>
  <c r="BH231" i="18"/>
  <c r="BG231" i="18"/>
  <c r="BF231" i="18"/>
  <c r="T231" i="18"/>
  <c r="R231" i="18"/>
  <c r="P231" i="18"/>
  <c r="BI229" i="18"/>
  <c r="BH229" i="18"/>
  <c r="BG229" i="18"/>
  <c r="BF229" i="18"/>
  <c r="T229" i="18"/>
  <c r="R229" i="18"/>
  <c r="P229" i="18"/>
  <c r="BI227" i="18"/>
  <c r="BH227" i="18"/>
  <c r="BG227" i="18"/>
  <c r="BF227" i="18"/>
  <c r="T227" i="18"/>
  <c r="R227" i="18"/>
  <c r="P227" i="18"/>
  <c r="BI224" i="18"/>
  <c r="BH224" i="18"/>
  <c r="BG224" i="18"/>
  <c r="BF224" i="18"/>
  <c r="T224" i="18"/>
  <c r="R224" i="18"/>
  <c r="P224" i="18"/>
  <c r="BI222" i="18"/>
  <c r="BH222" i="18"/>
  <c r="BG222" i="18"/>
  <c r="BF222" i="18"/>
  <c r="T222" i="18"/>
  <c r="R222" i="18"/>
  <c r="P222" i="18"/>
  <c r="BI220" i="18"/>
  <c r="BH220" i="18"/>
  <c r="BG220" i="18"/>
  <c r="BF220" i="18"/>
  <c r="T220" i="18"/>
  <c r="R220" i="18"/>
  <c r="P220" i="18"/>
  <c r="BI218" i="18"/>
  <c r="BH218" i="18"/>
  <c r="BG218" i="18"/>
  <c r="BF218" i="18"/>
  <c r="T218" i="18"/>
  <c r="R218" i="18"/>
  <c r="P218" i="18"/>
  <c r="BI216" i="18"/>
  <c r="BH216" i="18"/>
  <c r="BG216" i="18"/>
  <c r="BF216" i="18"/>
  <c r="T216" i="18"/>
  <c r="R216" i="18"/>
  <c r="P216" i="18"/>
  <c r="BI214" i="18"/>
  <c r="BH214" i="18"/>
  <c r="BG214" i="18"/>
  <c r="BF214" i="18"/>
  <c r="T214" i="18"/>
  <c r="R214" i="18"/>
  <c r="P214" i="18"/>
  <c r="BI211" i="18"/>
  <c r="BH211" i="18"/>
  <c r="BG211" i="18"/>
  <c r="BF211" i="18"/>
  <c r="T211" i="18"/>
  <c r="R211" i="18"/>
  <c r="P211" i="18"/>
  <c r="BI209" i="18"/>
  <c r="BH209" i="18"/>
  <c r="BG209" i="18"/>
  <c r="BF209" i="18"/>
  <c r="T209" i="18"/>
  <c r="R209" i="18"/>
  <c r="P209" i="18"/>
  <c r="BI207" i="18"/>
  <c r="BH207" i="18"/>
  <c r="BG207" i="18"/>
  <c r="BF207" i="18"/>
  <c r="T207" i="18"/>
  <c r="R207" i="18"/>
  <c r="P207" i="18"/>
  <c r="BI205" i="18"/>
  <c r="BH205" i="18"/>
  <c r="BG205" i="18"/>
  <c r="BF205" i="18"/>
  <c r="T205" i="18"/>
  <c r="R205" i="18"/>
  <c r="P205" i="18"/>
  <c r="BI203" i="18"/>
  <c r="BH203" i="18"/>
  <c r="BG203" i="18"/>
  <c r="BF203" i="18"/>
  <c r="T203" i="18"/>
  <c r="R203" i="18"/>
  <c r="P203" i="18"/>
  <c r="BI201" i="18"/>
  <c r="BH201" i="18"/>
  <c r="BG201" i="18"/>
  <c r="BF201" i="18"/>
  <c r="T201" i="18"/>
  <c r="R201" i="18"/>
  <c r="P201" i="18"/>
  <c r="BI199" i="18"/>
  <c r="BH199" i="18"/>
  <c r="BG199" i="18"/>
  <c r="BF199" i="18"/>
  <c r="T199" i="18"/>
  <c r="R199" i="18"/>
  <c r="P199" i="18"/>
  <c r="BI196" i="18"/>
  <c r="BH196" i="18"/>
  <c r="BG196" i="18"/>
  <c r="BF196" i="18"/>
  <c r="T196" i="18"/>
  <c r="R196" i="18"/>
  <c r="P196" i="18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8" i="18"/>
  <c r="BH188" i="18"/>
  <c r="BG188" i="18"/>
  <c r="BF188" i="18"/>
  <c r="T188" i="18"/>
  <c r="R188" i="18"/>
  <c r="P188" i="18"/>
  <c r="BI186" i="18"/>
  <c r="BH186" i="18"/>
  <c r="BG186" i="18"/>
  <c r="BF186" i="18"/>
  <c r="T186" i="18"/>
  <c r="R186" i="18"/>
  <c r="P186" i="18"/>
  <c r="BI183" i="18"/>
  <c r="BH183" i="18"/>
  <c r="BG183" i="18"/>
  <c r="BF183" i="18"/>
  <c r="T183" i="18"/>
  <c r="R183" i="18"/>
  <c r="P183" i="18"/>
  <c r="BI181" i="18"/>
  <c r="BH181" i="18"/>
  <c r="BG181" i="18"/>
  <c r="BF181" i="18"/>
  <c r="T181" i="18"/>
  <c r="R181" i="18"/>
  <c r="P181" i="18"/>
  <c r="BI178" i="18"/>
  <c r="BH178" i="18"/>
  <c r="BG178" i="18"/>
  <c r="BF178" i="18"/>
  <c r="T178" i="18"/>
  <c r="R178" i="18"/>
  <c r="P178" i="18"/>
  <c r="BI176" i="18"/>
  <c r="BH176" i="18"/>
  <c r="BG176" i="18"/>
  <c r="BF176" i="18"/>
  <c r="T176" i="18"/>
  <c r="R176" i="18"/>
  <c r="P176" i="18"/>
  <c r="BI174" i="18"/>
  <c r="BH174" i="18"/>
  <c r="BG174" i="18"/>
  <c r="BF174" i="18"/>
  <c r="T174" i="18"/>
  <c r="R174" i="18"/>
  <c r="P174" i="18"/>
  <c r="BI172" i="18"/>
  <c r="BH172" i="18"/>
  <c r="BG172" i="18"/>
  <c r="BF172" i="18"/>
  <c r="T172" i="18"/>
  <c r="R172" i="18"/>
  <c r="P172" i="18"/>
  <c r="BI169" i="18"/>
  <c r="BH169" i="18"/>
  <c r="BG169" i="18"/>
  <c r="BF169" i="18"/>
  <c r="T169" i="18"/>
  <c r="R169" i="18"/>
  <c r="P169" i="18"/>
  <c r="BI167" i="18"/>
  <c r="BH167" i="18"/>
  <c r="BG167" i="18"/>
  <c r="BF167" i="18"/>
  <c r="T167" i="18"/>
  <c r="R167" i="18"/>
  <c r="P167" i="18"/>
  <c r="BI165" i="18"/>
  <c r="BH165" i="18"/>
  <c r="BG165" i="18"/>
  <c r="BF165" i="18"/>
  <c r="T165" i="18"/>
  <c r="R165" i="18"/>
  <c r="P165" i="18"/>
  <c r="BI163" i="18"/>
  <c r="BH163" i="18"/>
  <c r="BG163" i="18"/>
  <c r="BF163" i="18"/>
  <c r="T163" i="18"/>
  <c r="R163" i="18"/>
  <c r="P163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6" i="18"/>
  <c r="BH156" i="18"/>
  <c r="BG156" i="18"/>
  <c r="BF156" i="18"/>
  <c r="T156" i="18"/>
  <c r="R156" i="18"/>
  <c r="P156" i="18"/>
  <c r="BI154" i="18"/>
  <c r="BH154" i="18"/>
  <c r="BG154" i="18"/>
  <c r="BF154" i="18"/>
  <c r="T154" i="18"/>
  <c r="R154" i="18"/>
  <c r="P154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2" i="18"/>
  <c r="BH142" i="18"/>
  <c r="BG142" i="18"/>
  <c r="BF142" i="18"/>
  <c r="T142" i="18"/>
  <c r="T141" i="18"/>
  <c r="R142" i="18"/>
  <c r="R141" i="18"/>
  <c r="P142" i="18"/>
  <c r="P141" i="18"/>
  <c r="BI139" i="18"/>
  <c r="BH139" i="18"/>
  <c r="BG139" i="18"/>
  <c r="BF139" i="18"/>
  <c r="T139" i="18"/>
  <c r="T138" i="18"/>
  <c r="R139" i="18"/>
  <c r="R138" i="18"/>
  <c r="P139" i="18"/>
  <c r="P138" i="18"/>
  <c r="F131" i="18"/>
  <c r="E129" i="18"/>
  <c r="BI116" i="18"/>
  <c r="BH116" i="18"/>
  <c r="BG116" i="18"/>
  <c r="BF116" i="18"/>
  <c r="BI115" i="18"/>
  <c r="BH115" i="18"/>
  <c r="BG115" i="18"/>
  <c r="BF115" i="18"/>
  <c r="BE115" i="18"/>
  <c r="BI114" i="18"/>
  <c r="BH114" i="18"/>
  <c r="BG114" i="18"/>
  <c r="BF114" i="18"/>
  <c r="BE114" i="18"/>
  <c r="BI113" i="18"/>
  <c r="BH113" i="18"/>
  <c r="BG113" i="18"/>
  <c r="BF113" i="18"/>
  <c r="BE113" i="18"/>
  <c r="BI112" i="18"/>
  <c r="BH112" i="18"/>
  <c r="BG112" i="18"/>
  <c r="BF112" i="18"/>
  <c r="BE112" i="18"/>
  <c r="BI111" i="18"/>
  <c r="BH111" i="18"/>
  <c r="BG111" i="18"/>
  <c r="BF111" i="18"/>
  <c r="BE111" i="18"/>
  <c r="F89" i="18"/>
  <c r="E87" i="18"/>
  <c r="J24" i="18"/>
  <c r="E24" i="18"/>
  <c r="J134" i="18"/>
  <c r="J23" i="18"/>
  <c r="J21" i="18"/>
  <c r="E21" i="18"/>
  <c r="J133" i="18"/>
  <c r="J20" i="18"/>
  <c r="J18" i="18"/>
  <c r="E18" i="18"/>
  <c r="F92" i="18"/>
  <c r="J17" i="18"/>
  <c r="J15" i="18"/>
  <c r="E15" i="18"/>
  <c r="F133" i="18"/>
  <c r="J14" i="18"/>
  <c r="J12" i="18"/>
  <c r="J131" i="18" s="1"/>
  <c r="E7" i="18"/>
  <c r="E85" i="18" s="1"/>
  <c r="J39" i="17"/>
  <c r="J38" i="17"/>
  <c r="AY110" i="1"/>
  <c r="J37" i="17"/>
  <c r="AX110" i="1"/>
  <c r="BI255" i="17"/>
  <c r="BH255" i="17"/>
  <c r="BG255" i="17"/>
  <c r="BF255" i="17"/>
  <c r="T255" i="17"/>
  <c r="R255" i="17"/>
  <c r="P255" i="17"/>
  <c r="BI253" i="17"/>
  <c r="BH253" i="17"/>
  <c r="BG253" i="17"/>
  <c r="BF253" i="17"/>
  <c r="T253" i="17"/>
  <c r="R253" i="17"/>
  <c r="P253" i="17"/>
  <c r="BI251" i="17"/>
  <c r="BH251" i="17"/>
  <c r="BG251" i="17"/>
  <c r="BF251" i="17"/>
  <c r="T251" i="17"/>
  <c r="R251" i="17"/>
  <c r="P251" i="17"/>
  <c r="BI249" i="17"/>
  <c r="BH249" i="17"/>
  <c r="BG249" i="17"/>
  <c r="BF249" i="17"/>
  <c r="T249" i="17"/>
  <c r="R249" i="17"/>
  <c r="P249" i="17"/>
  <c r="BI247" i="17"/>
  <c r="BH247" i="17"/>
  <c r="BG247" i="17"/>
  <c r="BF247" i="17"/>
  <c r="T247" i="17"/>
  <c r="R247" i="17"/>
  <c r="P247" i="17"/>
  <c r="BI245" i="17"/>
  <c r="BH245" i="17"/>
  <c r="BG245" i="17"/>
  <c r="BF245" i="17"/>
  <c r="T245" i="17"/>
  <c r="R245" i="17"/>
  <c r="P245" i="17"/>
  <c r="BI242" i="17"/>
  <c r="BH242" i="17"/>
  <c r="BG242" i="17"/>
  <c r="BF242" i="17"/>
  <c r="T242" i="17"/>
  <c r="T241" i="17" s="1"/>
  <c r="R242" i="17"/>
  <c r="R241" i="17"/>
  <c r="P242" i="17"/>
  <c r="P241" i="17" s="1"/>
  <c r="BI239" i="17"/>
  <c r="BH239" i="17"/>
  <c r="BG239" i="17"/>
  <c r="BF239" i="17"/>
  <c r="T239" i="17"/>
  <c r="R239" i="17"/>
  <c r="P239" i="17"/>
  <c r="BI237" i="17"/>
  <c r="BH237" i="17"/>
  <c r="BG237" i="17"/>
  <c r="BF237" i="17"/>
  <c r="T237" i="17"/>
  <c r="R237" i="17"/>
  <c r="P237" i="17"/>
  <c r="BI235" i="17"/>
  <c r="BH235" i="17"/>
  <c r="BG235" i="17"/>
  <c r="BF235" i="17"/>
  <c r="T235" i="17"/>
  <c r="R235" i="17"/>
  <c r="P235" i="17"/>
  <c r="BI233" i="17"/>
  <c r="BH233" i="17"/>
  <c r="BG233" i="17"/>
  <c r="BF233" i="17"/>
  <c r="T233" i="17"/>
  <c r="R233" i="17"/>
  <c r="P233" i="17"/>
  <c r="BI231" i="17"/>
  <c r="BH231" i="17"/>
  <c r="BG231" i="17"/>
  <c r="BF231" i="17"/>
  <c r="T231" i="17"/>
  <c r="R231" i="17"/>
  <c r="P231" i="17"/>
  <c r="BI229" i="17"/>
  <c r="BH229" i="17"/>
  <c r="BG229" i="17"/>
  <c r="BF229" i="17"/>
  <c r="T229" i="17"/>
  <c r="R229" i="17"/>
  <c r="P229" i="17"/>
  <c r="BI227" i="17"/>
  <c r="BH227" i="17"/>
  <c r="BG227" i="17"/>
  <c r="BF227" i="17"/>
  <c r="T227" i="17"/>
  <c r="R227" i="17"/>
  <c r="P227" i="17"/>
  <c r="BI225" i="17"/>
  <c r="BH225" i="17"/>
  <c r="BG225" i="17"/>
  <c r="BF225" i="17"/>
  <c r="T225" i="17"/>
  <c r="R225" i="17"/>
  <c r="P225" i="17"/>
  <c r="BI223" i="17"/>
  <c r="BH223" i="17"/>
  <c r="BG223" i="17"/>
  <c r="BF223" i="17"/>
  <c r="T223" i="17"/>
  <c r="R223" i="17"/>
  <c r="P223" i="17"/>
  <c r="BI221" i="17"/>
  <c r="BH221" i="17"/>
  <c r="BG221" i="17"/>
  <c r="BF221" i="17"/>
  <c r="T221" i="17"/>
  <c r="R221" i="17"/>
  <c r="P221" i="17"/>
  <c r="BI219" i="17"/>
  <c r="BH219" i="17"/>
  <c r="BG219" i="17"/>
  <c r="BF219" i="17"/>
  <c r="T219" i="17"/>
  <c r="R219" i="17"/>
  <c r="P219" i="17"/>
  <c r="BI217" i="17"/>
  <c r="BH217" i="17"/>
  <c r="BG217" i="17"/>
  <c r="BF217" i="17"/>
  <c r="T217" i="17"/>
  <c r="R217" i="17"/>
  <c r="P217" i="17"/>
  <c r="BI215" i="17"/>
  <c r="BH215" i="17"/>
  <c r="BG215" i="17"/>
  <c r="BF215" i="17"/>
  <c r="T215" i="17"/>
  <c r="R215" i="17"/>
  <c r="P215" i="17"/>
  <c r="BI213" i="17"/>
  <c r="BH213" i="17"/>
  <c r="BG213" i="17"/>
  <c r="BF213" i="17"/>
  <c r="T213" i="17"/>
  <c r="R213" i="17"/>
  <c r="P213" i="17"/>
  <c r="BI211" i="17"/>
  <c r="BH211" i="17"/>
  <c r="BG211" i="17"/>
  <c r="BF211" i="17"/>
  <c r="T211" i="17"/>
  <c r="R211" i="17"/>
  <c r="P211" i="17"/>
  <c r="BI209" i="17"/>
  <c r="BH209" i="17"/>
  <c r="BG209" i="17"/>
  <c r="BF209" i="17"/>
  <c r="T209" i="17"/>
  <c r="R209" i="17"/>
  <c r="P209" i="17"/>
  <c r="BI207" i="17"/>
  <c r="BH207" i="17"/>
  <c r="BG207" i="17"/>
  <c r="BF207" i="17"/>
  <c r="T207" i="17"/>
  <c r="R207" i="17"/>
  <c r="P207" i="17"/>
  <c r="BI205" i="17"/>
  <c r="BH205" i="17"/>
  <c r="BG205" i="17"/>
  <c r="BF205" i="17"/>
  <c r="T205" i="17"/>
  <c r="R205" i="17"/>
  <c r="P205" i="17"/>
  <c r="BI203" i="17"/>
  <c r="BH203" i="17"/>
  <c r="BG203" i="17"/>
  <c r="BF203" i="17"/>
  <c r="T203" i="17"/>
  <c r="R203" i="17"/>
  <c r="P203" i="17"/>
  <c r="BI201" i="17"/>
  <c r="BH201" i="17"/>
  <c r="BG201" i="17"/>
  <c r="BF201" i="17"/>
  <c r="T201" i="17"/>
  <c r="R201" i="17"/>
  <c r="P201" i="17"/>
  <c r="BI199" i="17"/>
  <c r="BH199" i="17"/>
  <c r="BG199" i="17"/>
  <c r="BF199" i="17"/>
  <c r="T199" i="17"/>
  <c r="R199" i="17"/>
  <c r="P199" i="17"/>
  <c r="BI196" i="17"/>
  <c r="BH196" i="17"/>
  <c r="BG196" i="17"/>
  <c r="BF196" i="17"/>
  <c r="T196" i="17"/>
  <c r="R196" i="17"/>
  <c r="P196" i="17"/>
  <c r="BI194" i="17"/>
  <c r="BH194" i="17"/>
  <c r="BG194" i="17"/>
  <c r="BF194" i="17"/>
  <c r="T194" i="17"/>
  <c r="R194" i="17"/>
  <c r="P194" i="17"/>
  <c r="BI192" i="17"/>
  <c r="BH192" i="17"/>
  <c r="BG192" i="17"/>
  <c r="BF192" i="17"/>
  <c r="T192" i="17"/>
  <c r="R192" i="17"/>
  <c r="P192" i="17"/>
  <c r="BI190" i="17"/>
  <c r="BH190" i="17"/>
  <c r="BG190" i="17"/>
  <c r="BF190" i="17"/>
  <c r="T190" i="17"/>
  <c r="R190" i="17"/>
  <c r="P190" i="17"/>
  <c r="BI188" i="17"/>
  <c r="BH188" i="17"/>
  <c r="BG188" i="17"/>
  <c r="BF188" i="17"/>
  <c r="T188" i="17"/>
  <c r="R188" i="17"/>
  <c r="P188" i="17"/>
  <c r="BI186" i="17"/>
  <c r="BH186" i="17"/>
  <c r="BG186" i="17"/>
  <c r="BF186" i="17"/>
  <c r="T186" i="17"/>
  <c r="R186" i="17"/>
  <c r="P186" i="17"/>
  <c r="BI184" i="17"/>
  <c r="BH184" i="17"/>
  <c r="BG184" i="17"/>
  <c r="BF184" i="17"/>
  <c r="T184" i="17"/>
  <c r="R184" i="17"/>
  <c r="P184" i="17"/>
  <c r="BI181" i="17"/>
  <c r="BH181" i="17"/>
  <c r="BG181" i="17"/>
  <c r="BF181" i="17"/>
  <c r="T181" i="17"/>
  <c r="R181" i="17"/>
  <c r="P181" i="17"/>
  <c r="BI179" i="17"/>
  <c r="BH179" i="17"/>
  <c r="BG179" i="17"/>
  <c r="BF179" i="17"/>
  <c r="T179" i="17"/>
  <c r="R179" i="17"/>
  <c r="P179" i="17"/>
  <c r="BI177" i="17"/>
  <c r="BH177" i="17"/>
  <c r="BG177" i="17"/>
  <c r="BF177" i="17"/>
  <c r="T177" i="17"/>
  <c r="R177" i="17"/>
  <c r="P177" i="17"/>
  <c r="BI175" i="17"/>
  <c r="BH175" i="17"/>
  <c r="BG175" i="17"/>
  <c r="BF175" i="17"/>
  <c r="T175" i="17"/>
  <c r="R175" i="17"/>
  <c r="P175" i="17"/>
  <c r="BI173" i="17"/>
  <c r="BH173" i="17"/>
  <c r="BG173" i="17"/>
  <c r="BF173" i="17"/>
  <c r="T173" i="17"/>
  <c r="R173" i="17"/>
  <c r="P173" i="17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3" i="17"/>
  <c r="BH163" i="17"/>
  <c r="BG163" i="17"/>
  <c r="BF163" i="17"/>
  <c r="T163" i="17"/>
  <c r="R163" i="17"/>
  <c r="P163" i="17"/>
  <c r="BI160" i="17"/>
  <c r="BH160" i="17"/>
  <c r="BG160" i="17"/>
  <c r="BF160" i="17"/>
  <c r="T160" i="17"/>
  <c r="R160" i="17"/>
  <c r="P160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40" i="17"/>
  <c r="BH140" i="17"/>
  <c r="BG140" i="17"/>
  <c r="BF140" i="17"/>
  <c r="T140" i="17"/>
  <c r="R140" i="17"/>
  <c r="P140" i="17"/>
  <c r="BI138" i="17"/>
  <c r="BH138" i="17"/>
  <c r="BG138" i="17"/>
  <c r="BF138" i="17"/>
  <c r="T138" i="17"/>
  <c r="R138" i="17"/>
  <c r="P138" i="17"/>
  <c r="BI136" i="17"/>
  <c r="BH136" i="17"/>
  <c r="BG136" i="17"/>
  <c r="BF136" i="17"/>
  <c r="T136" i="17"/>
  <c r="R136" i="17"/>
  <c r="P136" i="17"/>
  <c r="BI134" i="17"/>
  <c r="BH134" i="17"/>
  <c r="BG134" i="17"/>
  <c r="BF134" i="17"/>
  <c r="T134" i="17"/>
  <c r="R134" i="17"/>
  <c r="P134" i="17"/>
  <c r="F126" i="17"/>
  <c r="E124" i="17"/>
  <c r="BI111" i="17"/>
  <c r="BH111" i="17"/>
  <c r="BG111" i="17"/>
  <c r="BF111" i="17"/>
  <c r="BI110" i="17"/>
  <c r="BH110" i="17"/>
  <c r="BG110" i="17"/>
  <c r="BF110" i="17"/>
  <c r="BE110" i="17"/>
  <c r="BI109" i="17"/>
  <c r="BH109" i="17"/>
  <c r="BG109" i="17"/>
  <c r="BF109" i="17"/>
  <c r="BE109" i="17"/>
  <c r="BI108" i="17"/>
  <c r="BH108" i="17"/>
  <c r="BG108" i="17"/>
  <c r="BF108" i="17"/>
  <c r="BE108" i="17"/>
  <c r="BI107" i="17"/>
  <c r="BH107" i="17"/>
  <c r="BG107" i="17"/>
  <c r="BF107" i="17"/>
  <c r="BE107" i="17"/>
  <c r="BI106" i="17"/>
  <c r="BH106" i="17"/>
  <c r="BG106" i="17"/>
  <c r="BF106" i="17"/>
  <c r="BE106" i="17"/>
  <c r="F89" i="17"/>
  <c r="E87" i="17"/>
  <c r="J24" i="17"/>
  <c r="E24" i="17"/>
  <c r="J129" i="17" s="1"/>
  <c r="J23" i="17"/>
  <c r="J21" i="17"/>
  <c r="E21" i="17"/>
  <c r="J91" i="17" s="1"/>
  <c r="J20" i="17"/>
  <c r="J18" i="17"/>
  <c r="E18" i="17"/>
  <c r="F92" i="17" s="1"/>
  <c r="J17" i="17"/>
  <c r="J15" i="17"/>
  <c r="E15" i="17"/>
  <c r="F128" i="17" s="1"/>
  <c r="J14" i="17"/>
  <c r="J12" i="17"/>
  <c r="J126" i="17" s="1"/>
  <c r="E7" i="17"/>
  <c r="E85" i="17"/>
  <c r="J39" i="16"/>
  <c r="J38" i="16"/>
  <c r="AY109" i="1" s="1"/>
  <c r="J37" i="16"/>
  <c r="AX109" i="1" s="1"/>
  <c r="BI168" i="16"/>
  <c r="BH168" i="16"/>
  <c r="BG168" i="16"/>
  <c r="BF168" i="16"/>
  <c r="T168" i="16"/>
  <c r="R168" i="16"/>
  <c r="P168" i="16"/>
  <c r="BI166" i="16"/>
  <c r="BH166" i="16"/>
  <c r="BG166" i="16"/>
  <c r="BF166" i="16"/>
  <c r="T166" i="16"/>
  <c r="R166" i="16"/>
  <c r="P166" i="16"/>
  <c r="BI164" i="16"/>
  <c r="BH164" i="16"/>
  <c r="BG164" i="16"/>
  <c r="BF164" i="16"/>
  <c r="T164" i="16"/>
  <c r="R164" i="16"/>
  <c r="P164" i="16"/>
  <c r="BI162" i="16"/>
  <c r="BH162" i="16"/>
  <c r="BG162" i="16"/>
  <c r="BF162" i="16"/>
  <c r="T162" i="16"/>
  <c r="R162" i="16"/>
  <c r="P162" i="16"/>
  <c r="BI160" i="16"/>
  <c r="BH160" i="16"/>
  <c r="BG160" i="16"/>
  <c r="BF160" i="16"/>
  <c r="T160" i="16"/>
  <c r="R160" i="16"/>
  <c r="P160" i="16"/>
  <c r="BI158" i="16"/>
  <c r="BH158" i="16"/>
  <c r="BG158" i="16"/>
  <c r="BF158" i="16"/>
  <c r="T158" i="16"/>
  <c r="R158" i="16"/>
  <c r="P158" i="16"/>
  <c r="BI154" i="16"/>
  <c r="BH154" i="16"/>
  <c r="BG154" i="16"/>
  <c r="BF154" i="16"/>
  <c r="T154" i="16"/>
  <c r="R154" i="16"/>
  <c r="P154" i="16"/>
  <c r="BI152" i="16"/>
  <c r="BH152" i="16"/>
  <c r="BG152" i="16"/>
  <c r="BF152" i="16"/>
  <c r="T152" i="16"/>
  <c r="R152" i="16"/>
  <c r="P152" i="16"/>
  <c r="BI150" i="16"/>
  <c r="BH150" i="16"/>
  <c r="BG150" i="16"/>
  <c r="BF150" i="16"/>
  <c r="T150" i="16"/>
  <c r="R150" i="16"/>
  <c r="P150" i="16"/>
  <c r="BI148" i="16"/>
  <c r="BH148" i="16"/>
  <c r="BG148" i="16"/>
  <c r="BF148" i="16"/>
  <c r="T148" i="16"/>
  <c r="R148" i="16"/>
  <c r="P148" i="16"/>
  <c r="BI146" i="16"/>
  <c r="BH146" i="16"/>
  <c r="BG146" i="16"/>
  <c r="BF146" i="16"/>
  <c r="T146" i="16"/>
  <c r="R146" i="16"/>
  <c r="P146" i="16"/>
  <c r="BI144" i="16"/>
  <c r="BH144" i="16"/>
  <c r="BG144" i="16"/>
  <c r="BF144" i="16"/>
  <c r="T144" i="16"/>
  <c r="R144" i="16"/>
  <c r="P144" i="16"/>
  <c r="BI142" i="16"/>
  <c r="BH142" i="16"/>
  <c r="BG142" i="16"/>
  <c r="BF142" i="16"/>
  <c r="T142" i="16"/>
  <c r="R142" i="16"/>
  <c r="P142" i="16"/>
  <c r="BI140" i="16"/>
  <c r="BH140" i="16"/>
  <c r="BG140" i="16"/>
  <c r="BF140" i="16"/>
  <c r="T140" i="16"/>
  <c r="R140" i="16"/>
  <c r="P140" i="16"/>
  <c r="BI138" i="16"/>
  <c r="BH138" i="16"/>
  <c r="BG138" i="16"/>
  <c r="BF138" i="16"/>
  <c r="T138" i="16"/>
  <c r="R138" i="16"/>
  <c r="P138" i="16"/>
  <c r="BI136" i="16"/>
  <c r="BH136" i="16"/>
  <c r="BG136" i="16"/>
  <c r="BF136" i="16"/>
  <c r="T136" i="16"/>
  <c r="R136" i="16"/>
  <c r="P136" i="16"/>
  <c r="BI134" i="16"/>
  <c r="BH134" i="16"/>
  <c r="BG134" i="16"/>
  <c r="BF134" i="16"/>
  <c r="T134" i="16"/>
  <c r="R134" i="16"/>
  <c r="P134" i="16"/>
  <c r="BI131" i="16"/>
  <c r="BH131" i="16"/>
  <c r="BG131" i="16"/>
  <c r="BF131" i="16"/>
  <c r="T131" i="16"/>
  <c r="R131" i="16"/>
  <c r="P131" i="16"/>
  <c r="F123" i="16"/>
  <c r="E121" i="16"/>
  <c r="BI108" i="16"/>
  <c r="BH108" i="16"/>
  <c r="BG108" i="16"/>
  <c r="BF108" i="16"/>
  <c r="BI107" i="16"/>
  <c r="BH107" i="16"/>
  <c r="BG107" i="16"/>
  <c r="BF107" i="16"/>
  <c r="BE107" i="16"/>
  <c r="BI106" i="16"/>
  <c r="BH106" i="16"/>
  <c r="BG106" i="16"/>
  <c r="BF106" i="16"/>
  <c r="BE106" i="16"/>
  <c r="BI105" i="16"/>
  <c r="BH105" i="16"/>
  <c r="BG105" i="16"/>
  <c r="BF105" i="16"/>
  <c r="BE105" i="16"/>
  <c r="BI104" i="16"/>
  <c r="BH104" i="16"/>
  <c r="BG104" i="16"/>
  <c r="BF104" i="16"/>
  <c r="BE104" i="16"/>
  <c r="BI103" i="16"/>
  <c r="BH103" i="16"/>
  <c r="BG103" i="16"/>
  <c r="BF103" i="16"/>
  <c r="BE103" i="16"/>
  <c r="F89" i="16"/>
  <c r="E87" i="16"/>
  <c r="J24" i="16"/>
  <c r="E24" i="16"/>
  <c r="J126" i="16" s="1"/>
  <c r="J23" i="16"/>
  <c r="J21" i="16"/>
  <c r="E21" i="16"/>
  <c r="J125" i="16" s="1"/>
  <c r="J20" i="16"/>
  <c r="J18" i="16"/>
  <c r="E18" i="16"/>
  <c r="F126" i="16" s="1"/>
  <c r="J17" i="16"/>
  <c r="J15" i="16"/>
  <c r="E15" i="16"/>
  <c r="F125" i="16" s="1"/>
  <c r="J14" i="16"/>
  <c r="J12" i="16"/>
  <c r="J89" i="16" s="1"/>
  <c r="E7" i="16"/>
  <c r="E119" i="16"/>
  <c r="J39" i="15"/>
  <c r="J38" i="15"/>
  <c r="AY108" i="1" s="1"/>
  <c r="J37" i="15"/>
  <c r="AX108" i="1" s="1"/>
  <c r="BI237" i="15"/>
  <c r="BH237" i="15"/>
  <c r="BG237" i="15"/>
  <c r="BF237" i="15"/>
  <c r="T237" i="15"/>
  <c r="R237" i="15"/>
  <c r="P237" i="15"/>
  <c r="BI235" i="15"/>
  <c r="BH235" i="15"/>
  <c r="BG235" i="15"/>
  <c r="BF235" i="15"/>
  <c r="T235" i="15"/>
  <c r="R235" i="15"/>
  <c r="P235" i="15"/>
  <c r="BI233" i="15"/>
  <c r="BH233" i="15"/>
  <c r="BG233" i="15"/>
  <c r="BF233" i="15"/>
  <c r="T233" i="15"/>
  <c r="R233" i="15"/>
  <c r="P233" i="15"/>
  <c r="BI230" i="15"/>
  <c r="BH230" i="15"/>
  <c r="BG230" i="15"/>
  <c r="BF230" i="15"/>
  <c r="T230" i="15"/>
  <c r="R230" i="15"/>
  <c r="P230" i="15"/>
  <c r="BI228" i="15"/>
  <c r="BH228" i="15"/>
  <c r="BG228" i="15"/>
  <c r="BF228" i="15"/>
  <c r="T228" i="15"/>
  <c r="R228" i="15"/>
  <c r="P228" i="15"/>
  <c r="BI226" i="15"/>
  <c r="BH226" i="15"/>
  <c r="BG226" i="15"/>
  <c r="BF226" i="15"/>
  <c r="T226" i="15"/>
  <c r="R226" i="15"/>
  <c r="P226" i="15"/>
  <c r="BI224" i="15"/>
  <c r="BH224" i="15"/>
  <c r="BG224" i="15"/>
  <c r="BF224" i="15"/>
  <c r="T224" i="15"/>
  <c r="R224" i="15"/>
  <c r="P224" i="15"/>
  <c r="BI222" i="15"/>
  <c r="BH222" i="15"/>
  <c r="BG222" i="15"/>
  <c r="BF222" i="15"/>
  <c r="T222" i="15"/>
  <c r="R222" i="15"/>
  <c r="P222" i="15"/>
  <c r="BI220" i="15"/>
  <c r="BH220" i="15"/>
  <c r="BG220" i="15"/>
  <c r="BF220" i="15"/>
  <c r="T220" i="15"/>
  <c r="R220" i="15"/>
  <c r="P220" i="15"/>
  <c r="BI218" i="15"/>
  <c r="BH218" i="15"/>
  <c r="BG218" i="15"/>
  <c r="BF218" i="15"/>
  <c r="T218" i="15"/>
  <c r="R218" i="15"/>
  <c r="P218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2" i="15"/>
  <c r="BH212" i="15"/>
  <c r="BG212" i="15"/>
  <c r="BF212" i="15"/>
  <c r="T212" i="15"/>
  <c r="R212" i="15"/>
  <c r="P212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5" i="15"/>
  <c r="BH195" i="15"/>
  <c r="BG195" i="15"/>
  <c r="BF195" i="15"/>
  <c r="T195" i="15"/>
  <c r="R195" i="15"/>
  <c r="P195" i="15"/>
  <c r="BI192" i="15"/>
  <c r="BH192" i="15"/>
  <c r="BG192" i="15"/>
  <c r="BF192" i="15"/>
  <c r="T192" i="15"/>
  <c r="T191" i="15" s="1"/>
  <c r="R192" i="15"/>
  <c r="R191" i="15"/>
  <c r="P192" i="15"/>
  <c r="P191" i="15" s="1"/>
  <c r="BI189" i="15"/>
  <c r="BH189" i="15"/>
  <c r="BG189" i="15"/>
  <c r="BF189" i="15"/>
  <c r="T189" i="15"/>
  <c r="T188" i="15"/>
  <c r="R189" i="15"/>
  <c r="R188" i="15" s="1"/>
  <c r="P189" i="15"/>
  <c r="P188" i="15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R184" i="15"/>
  <c r="P184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69" i="15"/>
  <c r="BH169" i="15"/>
  <c r="BG169" i="15"/>
  <c r="BF169" i="15"/>
  <c r="T169" i="15"/>
  <c r="T168" i="15" s="1"/>
  <c r="R169" i="15"/>
  <c r="R168" i="15" s="1"/>
  <c r="P169" i="15"/>
  <c r="P168" i="15" s="1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1" i="15"/>
  <c r="BH161" i="15"/>
  <c r="BG161" i="15"/>
  <c r="BF161" i="15"/>
  <c r="T161" i="15"/>
  <c r="R161" i="15"/>
  <c r="P161" i="15"/>
  <c r="BI159" i="15"/>
  <c r="BH159" i="15"/>
  <c r="BG159" i="15"/>
  <c r="BF159" i="15"/>
  <c r="T159" i="15"/>
  <c r="R159" i="15"/>
  <c r="P159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49" i="15"/>
  <c r="BH149" i="15"/>
  <c r="BG149" i="15"/>
  <c r="BF149" i="15"/>
  <c r="T149" i="15"/>
  <c r="R149" i="15"/>
  <c r="P149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2" i="15"/>
  <c r="BH142" i="15"/>
  <c r="BG142" i="15"/>
  <c r="BF142" i="15"/>
  <c r="T142" i="15"/>
  <c r="T141" i="15" s="1"/>
  <c r="R142" i="15"/>
  <c r="R141" i="15" s="1"/>
  <c r="P142" i="15"/>
  <c r="P141" i="15" s="1"/>
  <c r="F134" i="15"/>
  <c r="E132" i="15"/>
  <c r="BI119" i="15"/>
  <c r="BH119" i="15"/>
  <c r="BG119" i="15"/>
  <c r="BF119" i="15"/>
  <c r="BI118" i="15"/>
  <c r="BH118" i="15"/>
  <c r="BG118" i="15"/>
  <c r="BF118" i="15"/>
  <c r="BE118" i="15"/>
  <c r="BI117" i="15"/>
  <c r="BH117" i="15"/>
  <c r="BG117" i="15"/>
  <c r="BF117" i="15"/>
  <c r="BE117" i="15"/>
  <c r="BI116" i="15"/>
  <c r="BH116" i="15"/>
  <c r="BG116" i="15"/>
  <c r="BF116" i="15"/>
  <c r="BE116" i="15"/>
  <c r="BI115" i="15"/>
  <c r="BH115" i="15"/>
  <c r="BG115" i="15"/>
  <c r="BF115" i="15"/>
  <c r="BE115" i="15"/>
  <c r="BI114" i="15"/>
  <c r="BH114" i="15"/>
  <c r="BG114" i="15"/>
  <c r="BF114" i="15"/>
  <c r="BE114" i="15"/>
  <c r="F89" i="15"/>
  <c r="E87" i="15"/>
  <c r="J24" i="15"/>
  <c r="E24" i="15"/>
  <c r="J137" i="15" s="1"/>
  <c r="J23" i="15"/>
  <c r="J21" i="15"/>
  <c r="E21" i="15"/>
  <c r="J136" i="15" s="1"/>
  <c r="J20" i="15"/>
  <c r="J18" i="15"/>
  <c r="E18" i="15"/>
  <c r="F137" i="15" s="1"/>
  <c r="J17" i="15"/>
  <c r="J15" i="15"/>
  <c r="E15" i="15"/>
  <c r="F91" i="15" s="1"/>
  <c r="J14" i="15"/>
  <c r="J12" i="15"/>
  <c r="J134" i="15" s="1"/>
  <c r="E7" i="15"/>
  <c r="E130" i="15"/>
  <c r="J39" i="14"/>
  <c r="J38" i="14"/>
  <c r="AY107" i="1" s="1"/>
  <c r="J37" i="14"/>
  <c r="AX107" i="1" s="1"/>
  <c r="BI228" i="14"/>
  <c r="BH228" i="14"/>
  <c r="BG228" i="14"/>
  <c r="BF228" i="14"/>
  <c r="T228" i="14"/>
  <c r="R228" i="14"/>
  <c r="P228" i="14"/>
  <c r="BI226" i="14"/>
  <c r="BH226" i="14"/>
  <c r="BG226" i="14"/>
  <c r="BF226" i="14"/>
  <c r="T226" i="14"/>
  <c r="R226" i="14"/>
  <c r="P226" i="14"/>
  <c r="BI224" i="14"/>
  <c r="BH224" i="14"/>
  <c r="BG224" i="14"/>
  <c r="BF224" i="14"/>
  <c r="T224" i="14"/>
  <c r="R224" i="14"/>
  <c r="P224" i="14"/>
  <c r="BI222" i="14"/>
  <c r="BH222" i="14"/>
  <c r="BG222" i="14"/>
  <c r="BF222" i="14"/>
  <c r="T222" i="14"/>
  <c r="R222" i="14"/>
  <c r="P222" i="14"/>
  <c r="BI220" i="14"/>
  <c r="BH220" i="14"/>
  <c r="BG220" i="14"/>
  <c r="BF220" i="14"/>
  <c r="T220" i="14"/>
  <c r="R220" i="14"/>
  <c r="P220" i="14"/>
  <c r="BI218" i="14"/>
  <c r="BH218" i="14"/>
  <c r="BG218" i="14"/>
  <c r="BF218" i="14"/>
  <c r="T218" i="14"/>
  <c r="R218" i="14"/>
  <c r="P218" i="14"/>
  <c r="BI215" i="14"/>
  <c r="BH215" i="14"/>
  <c r="BG215" i="14"/>
  <c r="BF215" i="14"/>
  <c r="T215" i="14"/>
  <c r="R215" i="14"/>
  <c r="P215" i="14"/>
  <c r="BI213" i="14"/>
  <c r="BH213" i="14"/>
  <c r="BG213" i="14"/>
  <c r="BF213" i="14"/>
  <c r="T213" i="14"/>
  <c r="R213" i="14"/>
  <c r="P213" i="14"/>
  <c r="BI211" i="14"/>
  <c r="BH211" i="14"/>
  <c r="BG211" i="14"/>
  <c r="BF211" i="14"/>
  <c r="T211" i="14"/>
  <c r="R211" i="14"/>
  <c r="P211" i="14"/>
  <c r="BI209" i="14"/>
  <c r="BH209" i="14"/>
  <c r="BG209" i="14"/>
  <c r="BF209" i="14"/>
  <c r="T209" i="14"/>
  <c r="R209" i="14"/>
  <c r="P209" i="14"/>
  <c r="BI206" i="14"/>
  <c r="BH206" i="14"/>
  <c r="BG206" i="14"/>
  <c r="BF206" i="14"/>
  <c r="T206" i="14"/>
  <c r="R206" i="14"/>
  <c r="P206" i="14"/>
  <c r="BI204" i="14"/>
  <c r="BH204" i="14"/>
  <c r="BG204" i="14"/>
  <c r="BF204" i="14"/>
  <c r="T204" i="14"/>
  <c r="R204" i="14"/>
  <c r="P204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2" i="14"/>
  <c r="BH192" i="14"/>
  <c r="BG192" i="14"/>
  <c r="BF192" i="14"/>
  <c r="T192" i="14"/>
  <c r="R192" i="14"/>
  <c r="P192" i="14"/>
  <c r="BI190" i="14"/>
  <c r="BH190" i="14"/>
  <c r="BG190" i="14"/>
  <c r="BF190" i="14"/>
  <c r="T190" i="14"/>
  <c r="R190" i="14"/>
  <c r="P190" i="14"/>
  <c r="BI188" i="14"/>
  <c r="BH188" i="14"/>
  <c r="BG188" i="14"/>
  <c r="BF188" i="14"/>
  <c r="T188" i="14"/>
  <c r="R188" i="14"/>
  <c r="P188" i="14"/>
  <c r="BI186" i="14"/>
  <c r="BH186" i="14"/>
  <c r="BG186" i="14"/>
  <c r="BF186" i="14"/>
  <c r="T186" i="14"/>
  <c r="R186" i="14"/>
  <c r="P186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80" i="14"/>
  <c r="BH180" i="14"/>
  <c r="BG180" i="14"/>
  <c r="BF180" i="14"/>
  <c r="T180" i="14"/>
  <c r="R180" i="14"/>
  <c r="P180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2" i="14"/>
  <c r="BH172" i="14"/>
  <c r="BG172" i="14"/>
  <c r="BF172" i="14"/>
  <c r="T172" i="14"/>
  <c r="R172" i="14"/>
  <c r="P172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6" i="14"/>
  <c r="BH166" i="14"/>
  <c r="BG166" i="14"/>
  <c r="BF166" i="14"/>
  <c r="T166" i="14"/>
  <c r="R166" i="14"/>
  <c r="P166" i="14"/>
  <c r="BI164" i="14"/>
  <c r="BH164" i="14"/>
  <c r="BG164" i="14"/>
  <c r="BF164" i="14"/>
  <c r="T164" i="14"/>
  <c r="R164" i="14"/>
  <c r="P164" i="14"/>
  <c r="BI162" i="14"/>
  <c r="BH162" i="14"/>
  <c r="BG162" i="14"/>
  <c r="BF162" i="14"/>
  <c r="T162" i="14"/>
  <c r="R162" i="14"/>
  <c r="P162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6" i="14"/>
  <c r="BH156" i="14"/>
  <c r="BG156" i="14"/>
  <c r="BF156" i="14"/>
  <c r="T156" i="14"/>
  <c r="R156" i="14"/>
  <c r="P156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6" i="14"/>
  <c r="BH146" i="14"/>
  <c r="BG146" i="14"/>
  <c r="BF146" i="14"/>
  <c r="T146" i="14"/>
  <c r="T145" i="14" s="1"/>
  <c r="R146" i="14"/>
  <c r="R145" i="14" s="1"/>
  <c r="P146" i="14"/>
  <c r="P145" i="14" s="1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4" i="14"/>
  <c r="BH134" i="14"/>
  <c r="BG134" i="14"/>
  <c r="BF134" i="14"/>
  <c r="T134" i="14"/>
  <c r="R134" i="14"/>
  <c r="P134" i="14"/>
  <c r="F126" i="14"/>
  <c r="E124" i="14"/>
  <c r="BI111" i="14"/>
  <c r="BH111" i="14"/>
  <c r="BG111" i="14"/>
  <c r="BF111" i="14"/>
  <c r="BI110" i="14"/>
  <c r="BH110" i="14"/>
  <c r="BG110" i="14"/>
  <c r="BF110" i="14"/>
  <c r="BE110" i="14"/>
  <c r="BI109" i="14"/>
  <c r="BH109" i="14"/>
  <c r="BG109" i="14"/>
  <c r="BF109" i="14"/>
  <c r="BE109" i="14"/>
  <c r="BI108" i="14"/>
  <c r="BH108" i="14"/>
  <c r="BG108" i="14"/>
  <c r="BF108" i="14"/>
  <c r="BE108" i="14"/>
  <c r="BI107" i="14"/>
  <c r="BH107" i="14"/>
  <c r="BG107" i="14"/>
  <c r="BF107" i="14"/>
  <c r="BE107" i="14"/>
  <c r="BI106" i="14"/>
  <c r="BH106" i="14"/>
  <c r="BG106" i="14"/>
  <c r="BF106" i="14"/>
  <c r="BE106" i="14"/>
  <c r="F89" i="14"/>
  <c r="E87" i="14"/>
  <c r="J24" i="14"/>
  <c r="E24" i="14"/>
  <c r="J129" i="14"/>
  <c r="J23" i="14"/>
  <c r="J21" i="14"/>
  <c r="E21" i="14"/>
  <c r="J128" i="14"/>
  <c r="J20" i="14"/>
  <c r="J18" i="14"/>
  <c r="E18" i="14"/>
  <c r="F129" i="14"/>
  <c r="J17" i="14"/>
  <c r="J15" i="14"/>
  <c r="E15" i="14"/>
  <c r="F91" i="14"/>
  <c r="J14" i="14"/>
  <c r="J12" i="14"/>
  <c r="J126" i="14" s="1"/>
  <c r="E7" i="14"/>
  <c r="E122" i="14" s="1"/>
  <c r="J39" i="13"/>
  <c r="J38" i="13"/>
  <c r="AY106" i="1"/>
  <c r="J37" i="13"/>
  <c r="AX106" i="1" s="1"/>
  <c r="BI213" i="13"/>
  <c r="BH213" i="13"/>
  <c r="BG213" i="13"/>
  <c r="BF213" i="13"/>
  <c r="T213" i="13"/>
  <c r="R213" i="13"/>
  <c r="P213" i="13"/>
  <c r="BI211" i="13"/>
  <c r="BH211" i="13"/>
  <c r="BG211" i="13"/>
  <c r="BF211" i="13"/>
  <c r="T211" i="13"/>
  <c r="R211" i="13"/>
  <c r="P211" i="13"/>
  <c r="BI209" i="13"/>
  <c r="BH209" i="13"/>
  <c r="BG209" i="13"/>
  <c r="BF209" i="13"/>
  <c r="T209" i="13"/>
  <c r="R209" i="13"/>
  <c r="P209" i="13"/>
  <c r="BI207" i="13"/>
  <c r="BH207" i="13"/>
  <c r="BG207" i="13"/>
  <c r="BF207" i="13"/>
  <c r="T207" i="13"/>
  <c r="R207" i="13"/>
  <c r="P207" i="13"/>
  <c r="BI204" i="13"/>
  <c r="BH204" i="13"/>
  <c r="BG204" i="13"/>
  <c r="BF204" i="13"/>
  <c r="T204" i="13"/>
  <c r="T203" i="13"/>
  <c r="R204" i="13"/>
  <c r="R203" i="13" s="1"/>
  <c r="P204" i="13"/>
  <c r="P203" i="13"/>
  <c r="BI201" i="13"/>
  <c r="BH201" i="13"/>
  <c r="BG201" i="13"/>
  <c r="BF201" i="13"/>
  <c r="T201" i="13"/>
  <c r="T200" i="13" s="1"/>
  <c r="R201" i="13"/>
  <c r="R200" i="13"/>
  <c r="P201" i="13"/>
  <c r="P200" i="13" s="1"/>
  <c r="BI198" i="13"/>
  <c r="BH198" i="13"/>
  <c r="BG198" i="13"/>
  <c r="BF198" i="13"/>
  <c r="T198" i="13"/>
  <c r="T197" i="13"/>
  <c r="R198" i="13"/>
  <c r="R197" i="13" s="1"/>
  <c r="P198" i="13"/>
  <c r="P197" i="13"/>
  <c r="BI195" i="13"/>
  <c r="BH195" i="13"/>
  <c r="BG195" i="13"/>
  <c r="BF195" i="13"/>
  <c r="T195" i="13"/>
  <c r="R195" i="13"/>
  <c r="P195" i="13"/>
  <c r="BI193" i="13"/>
  <c r="BH193" i="13"/>
  <c r="BG193" i="13"/>
  <c r="BF193" i="13"/>
  <c r="T193" i="13"/>
  <c r="R193" i="13"/>
  <c r="P193" i="13"/>
  <c r="BI191" i="13"/>
  <c r="BH191" i="13"/>
  <c r="BG191" i="13"/>
  <c r="BF191" i="13"/>
  <c r="T191" i="13"/>
  <c r="R191" i="13"/>
  <c r="P191" i="13"/>
  <c r="BI188" i="13"/>
  <c r="BH188" i="13"/>
  <c r="BG188" i="13"/>
  <c r="BF188" i="13"/>
  <c r="T188" i="13"/>
  <c r="T187" i="13" s="1"/>
  <c r="R188" i="13"/>
  <c r="R187" i="13" s="1"/>
  <c r="P188" i="13"/>
  <c r="P187" i="13" s="1"/>
  <c r="BI185" i="13"/>
  <c r="BH185" i="13"/>
  <c r="BG185" i="13"/>
  <c r="BF185" i="13"/>
  <c r="T185" i="13"/>
  <c r="T184" i="13" s="1"/>
  <c r="R185" i="13"/>
  <c r="R184" i="13" s="1"/>
  <c r="P185" i="13"/>
  <c r="P184" i="13" s="1"/>
  <c r="BI182" i="13"/>
  <c r="BH182" i="13"/>
  <c r="BG182" i="13"/>
  <c r="BF182" i="13"/>
  <c r="T182" i="13"/>
  <c r="R182" i="13"/>
  <c r="P182" i="13"/>
  <c r="BI180" i="13"/>
  <c r="BH180" i="13"/>
  <c r="BG180" i="13"/>
  <c r="BF180" i="13"/>
  <c r="T180" i="13"/>
  <c r="R180" i="13"/>
  <c r="P180" i="13"/>
  <c r="BI177" i="13"/>
  <c r="BH177" i="13"/>
  <c r="BG177" i="13"/>
  <c r="BF177" i="13"/>
  <c r="T177" i="13"/>
  <c r="T176" i="13" s="1"/>
  <c r="R177" i="13"/>
  <c r="R176" i="13" s="1"/>
  <c r="P177" i="13"/>
  <c r="P176" i="13" s="1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4" i="13"/>
  <c r="BH164" i="13"/>
  <c r="BG164" i="13"/>
  <c r="BF164" i="13"/>
  <c r="T164" i="13"/>
  <c r="T163" i="13" s="1"/>
  <c r="R164" i="13"/>
  <c r="R163" i="13" s="1"/>
  <c r="P164" i="13"/>
  <c r="P163" i="13" s="1"/>
  <c r="BI161" i="13"/>
  <c r="BH161" i="13"/>
  <c r="BG161" i="13"/>
  <c r="BF161" i="13"/>
  <c r="T161" i="13"/>
  <c r="T160" i="13" s="1"/>
  <c r="R161" i="13"/>
  <c r="R160" i="13" s="1"/>
  <c r="P161" i="13"/>
  <c r="P160" i="13" s="1"/>
  <c r="BI158" i="13"/>
  <c r="BH158" i="13"/>
  <c r="BG158" i="13"/>
  <c r="BF158" i="13"/>
  <c r="T158" i="13"/>
  <c r="T157" i="13" s="1"/>
  <c r="R158" i="13"/>
  <c r="R157" i="13" s="1"/>
  <c r="P158" i="13"/>
  <c r="P157" i="13" s="1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F135" i="13"/>
  <c r="E133" i="13"/>
  <c r="BI120" i="13"/>
  <c r="BH120" i="13"/>
  <c r="BG120" i="13"/>
  <c r="BF120" i="13"/>
  <c r="BI119" i="13"/>
  <c r="BH119" i="13"/>
  <c r="BG119" i="13"/>
  <c r="BF119" i="13"/>
  <c r="BE119" i="13"/>
  <c r="BI118" i="13"/>
  <c r="BH118" i="13"/>
  <c r="BG118" i="13"/>
  <c r="BF118" i="13"/>
  <c r="BE118" i="13"/>
  <c r="BI117" i="13"/>
  <c r="BH117" i="13"/>
  <c r="BG117" i="13"/>
  <c r="BF117" i="13"/>
  <c r="BE117" i="13"/>
  <c r="BI116" i="13"/>
  <c r="BH116" i="13"/>
  <c r="BG116" i="13"/>
  <c r="BF116" i="13"/>
  <c r="BE116" i="13"/>
  <c r="BI115" i="13"/>
  <c r="BH115" i="13"/>
  <c r="BG115" i="13"/>
  <c r="BF115" i="13"/>
  <c r="BE115" i="13"/>
  <c r="F89" i="13"/>
  <c r="E87" i="13"/>
  <c r="J24" i="13"/>
  <c r="E24" i="13"/>
  <c r="J92" i="13"/>
  <c r="J23" i="13"/>
  <c r="J21" i="13"/>
  <c r="E21" i="13"/>
  <c r="J137" i="13"/>
  <c r="J20" i="13"/>
  <c r="J18" i="13"/>
  <c r="E18" i="13"/>
  <c r="F92" i="13"/>
  <c r="J17" i="13"/>
  <c r="J15" i="13"/>
  <c r="E15" i="13"/>
  <c r="F137" i="13"/>
  <c r="J14" i="13"/>
  <c r="J12" i="13"/>
  <c r="J135" i="13" s="1"/>
  <c r="E7" i="13"/>
  <c r="E131" i="13" s="1"/>
  <c r="J39" i="12"/>
  <c r="J38" i="12"/>
  <c r="AY105" i="1"/>
  <c r="J37" i="12"/>
  <c r="AX105" i="1" s="1"/>
  <c r="BI359" i="12"/>
  <c r="BH359" i="12"/>
  <c r="BG359" i="12"/>
  <c r="BF359" i="12"/>
  <c r="T359" i="12"/>
  <c r="R359" i="12"/>
  <c r="P359" i="12"/>
  <c r="BI357" i="12"/>
  <c r="BH357" i="12"/>
  <c r="BG357" i="12"/>
  <c r="BF357" i="12"/>
  <c r="T357" i="12"/>
  <c r="R357" i="12"/>
  <c r="P357" i="12"/>
  <c r="BI355" i="12"/>
  <c r="BH355" i="12"/>
  <c r="BG355" i="12"/>
  <c r="BF355" i="12"/>
  <c r="T355" i="12"/>
  <c r="R355" i="12"/>
  <c r="P355" i="12"/>
  <c r="BI353" i="12"/>
  <c r="BH353" i="12"/>
  <c r="BG353" i="12"/>
  <c r="BF353" i="12"/>
  <c r="T353" i="12"/>
  <c r="R353" i="12"/>
  <c r="P353" i="12"/>
  <c r="BI351" i="12"/>
  <c r="BH351" i="12"/>
  <c r="BG351" i="12"/>
  <c r="BF351" i="12"/>
  <c r="T351" i="12"/>
  <c r="R351" i="12"/>
  <c r="P351" i="12"/>
  <c r="BI349" i="12"/>
  <c r="BH349" i="12"/>
  <c r="BG349" i="12"/>
  <c r="BF349" i="12"/>
  <c r="T349" i="12"/>
  <c r="R349" i="12"/>
  <c r="P349" i="12"/>
  <c r="BI347" i="12"/>
  <c r="BH347" i="12"/>
  <c r="BG347" i="12"/>
  <c r="BF347" i="12"/>
  <c r="T347" i="12"/>
  <c r="R347" i="12"/>
  <c r="P347" i="12"/>
  <c r="BI345" i="12"/>
  <c r="BH345" i="12"/>
  <c r="BG345" i="12"/>
  <c r="BF345" i="12"/>
  <c r="T345" i="12"/>
  <c r="R345" i="12"/>
  <c r="P345" i="12"/>
  <c r="BI343" i="12"/>
  <c r="BH343" i="12"/>
  <c r="BG343" i="12"/>
  <c r="BF343" i="12"/>
  <c r="T343" i="12"/>
  <c r="R343" i="12"/>
  <c r="P343" i="12"/>
  <c r="BI341" i="12"/>
  <c r="BH341" i="12"/>
  <c r="BG341" i="12"/>
  <c r="BF341" i="12"/>
  <c r="T341" i="12"/>
  <c r="R341" i="12"/>
  <c r="P341" i="12"/>
  <c r="BI338" i="12"/>
  <c r="BH338" i="12"/>
  <c r="BG338" i="12"/>
  <c r="BF338" i="12"/>
  <c r="T338" i="12"/>
  <c r="R338" i="12"/>
  <c r="P338" i="12"/>
  <c r="BI336" i="12"/>
  <c r="BH336" i="12"/>
  <c r="BG336" i="12"/>
  <c r="BF336" i="12"/>
  <c r="T336" i="12"/>
  <c r="R336" i="12"/>
  <c r="P336" i="12"/>
  <c r="BI334" i="12"/>
  <c r="BH334" i="12"/>
  <c r="BG334" i="12"/>
  <c r="BF334" i="12"/>
  <c r="T334" i="12"/>
  <c r="R334" i="12"/>
  <c r="P334" i="12"/>
  <c r="BI332" i="12"/>
  <c r="BH332" i="12"/>
  <c r="BG332" i="12"/>
  <c r="BF332" i="12"/>
  <c r="T332" i="12"/>
  <c r="R332" i="12"/>
  <c r="P332" i="12"/>
  <c r="BI330" i="12"/>
  <c r="BH330" i="12"/>
  <c r="BG330" i="12"/>
  <c r="BF330" i="12"/>
  <c r="T330" i="12"/>
  <c r="R330" i="12"/>
  <c r="P330" i="12"/>
  <c r="BI328" i="12"/>
  <c r="BH328" i="12"/>
  <c r="BG328" i="12"/>
  <c r="BF328" i="12"/>
  <c r="T328" i="12"/>
  <c r="R328" i="12"/>
  <c r="P328" i="12"/>
  <c r="BI326" i="12"/>
  <c r="BH326" i="12"/>
  <c r="BG326" i="12"/>
  <c r="BF326" i="12"/>
  <c r="T326" i="12"/>
  <c r="R326" i="12"/>
  <c r="P326" i="12"/>
  <c r="BI324" i="12"/>
  <c r="BH324" i="12"/>
  <c r="BG324" i="12"/>
  <c r="BF324" i="12"/>
  <c r="T324" i="12"/>
  <c r="R324" i="12"/>
  <c r="P324" i="12"/>
  <c r="BI322" i="12"/>
  <c r="BH322" i="12"/>
  <c r="BG322" i="12"/>
  <c r="BF322" i="12"/>
  <c r="T322" i="12"/>
  <c r="R322" i="12"/>
  <c r="P322" i="12"/>
  <c r="BI320" i="12"/>
  <c r="BH320" i="12"/>
  <c r="BG320" i="12"/>
  <c r="BF320" i="12"/>
  <c r="T320" i="12"/>
  <c r="R320" i="12"/>
  <c r="P320" i="12"/>
  <c r="BI318" i="12"/>
  <c r="BH318" i="12"/>
  <c r="BG318" i="12"/>
  <c r="BF318" i="12"/>
  <c r="T318" i="12"/>
  <c r="R318" i="12"/>
  <c r="P318" i="12"/>
  <c r="BI316" i="12"/>
  <c r="BH316" i="12"/>
  <c r="BG316" i="12"/>
  <c r="BF316" i="12"/>
  <c r="T316" i="12"/>
  <c r="R316" i="12"/>
  <c r="P316" i="12"/>
  <c r="BI314" i="12"/>
  <c r="BH314" i="12"/>
  <c r="BG314" i="12"/>
  <c r="BF314" i="12"/>
  <c r="T314" i="12"/>
  <c r="R314" i="12"/>
  <c r="P314" i="12"/>
  <c r="BI312" i="12"/>
  <c r="BH312" i="12"/>
  <c r="BG312" i="12"/>
  <c r="BF312" i="12"/>
  <c r="T312" i="12"/>
  <c r="R312" i="12"/>
  <c r="P312" i="12"/>
  <c r="BI310" i="12"/>
  <c r="BH310" i="12"/>
  <c r="BG310" i="12"/>
  <c r="BF310" i="12"/>
  <c r="T310" i="12"/>
  <c r="R310" i="12"/>
  <c r="P310" i="12"/>
  <c r="BI308" i="12"/>
  <c r="BH308" i="12"/>
  <c r="BG308" i="12"/>
  <c r="BF308" i="12"/>
  <c r="T308" i="12"/>
  <c r="R308" i="12"/>
  <c r="P308" i="12"/>
  <c r="BI306" i="12"/>
  <c r="BH306" i="12"/>
  <c r="BG306" i="12"/>
  <c r="BF306" i="12"/>
  <c r="T306" i="12"/>
  <c r="R306" i="12"/>
  <c r="P306" i="12"/>
  <c r="BI304" i="12"/>
  <c r="BH304" i="12"/>
  <c r="BG304" i="12"/>
  <c r="BF304" i="12"/>
  <c r="T304" i="12"/>
  <c r="R304" i="12"/>
  <c r="P304" i="12"/>
  <c r="BI302" i="12"/>
  <c r="BH302" i="12"/>
  <c r="BG302" i="12"/>
  <c r="BF302" i="12"/>
  <c r="T302" i="12"/>
  <c r="R302" i="12"/>
  <c r="P302" i="12"/>
  <c r="BI300" i="12"/>
  <c r="BH300" i="12"/>
  <c r="BG300" i="12"/>
  <c r="BF300" i="12"/>
  <c r="T300" i="12"/>
  <c r="R300" i="12"/>
  <c r="P300" i="12"/>
  <c r="BI297" i="12"/>
  <c r="BH297" i="12"/>
  <c r="BG297" i="12"/>
  <c r="BF297" i="12"/>
  <c r="T297" i="12"/>
  <c r="R297" i="12"/>
  <c r="P297" i="12"/>
  <c r="BI295" i="12"/>
  <c r="BH295" i="12"/>
  <c r="BG295" i="12"/>
  <c r="BF295" i="12"/>
  <c r="T295" i="12"/>
  <c r="R295" i="12"/>
  <c r="P295" i="12"/>
  <c r="BI293" i="12"/>
  <c r="BH293" i="12"/>
  <c r="BG293" i="12"/>
  <c r="BF293" i="12"/>
  <c r="T293" i="12"/>
  <c r="R293" i="12"/>
  <c r="P293" i="12"/>
  <c r="BI291" i="12"/>
  <c r="BH291" i="12"/>
  <c r="BG291" i="12"/>
  <c r="BF291" i="12"/>
  <c r="T291" i="12"/>
  <c r="R291" i="12"/>
  <c r="P291" i="12"/>
  <c r="BI289" i="12"/>
  <c r="BH289" i="12"/>
  <c r="BG289" i="12"/>
  <c r="BF289" i="12"/>
  <c r="T289" i="12"/>
  <c r="R289" i="12"/>
  <c r="P289" i="12"/>
  <c r="BI287" i="12"/>
  <c r="BH287" i="12"/>
  <c r="BG287" i="12"/>
  <c r="BF287" i="12"/>
  <c r="T287" i="12"/>
  <c r="R287" i="12"/>
  <c r="P287" i="12"/>
  <c r="BI285" i="12"/>
  <c r="BH285" i="12"/>
  <c r="BG285" i="12"/>
  <c r="BF285" i="12"/>
  <c r="T285" i="12"/>
  <c r="R285" i="12"/>
  <c r="P285" i="12"/>
  <c r="BI283" i="12"/>
  <c r="BH283" i="12"/>
  <c r="BG283" i="12"/>
  <c r="BF283" i="12"/>
  <c r="T283" i="12"/>
  <c r="R283" i="12"/>
  <c r="P283" i="12"/>
  <c r="BI281" i="12"/>
  <c r="BH281" i="12"/>
  <c r="BG281" i="12"/>
  <c r="BF281" i="12"/>
  <c r="T281" i="12"/>
  <c r="R281" i="12"/>
  <c r="P281" i="12"/>
  <c r="BI279" i="12"/>
  <c r="BH279" i="12"/>
  <c r="BG279" i="12"/>
  <c r="BF279" i="12"/>
  <c r="T279" i="12"/>
  <c r="R279" i="12"/>
  <c r="P279" i="12"/>
  <c r="BI277" i="12"/>
  <c r="BH277" i="12"/>
  <c r="BG277" i="12"/>
  <c r="BF277" i="12"/>
  <c r="T277" i="12"/>
  <c r="R277" i="12"/>
  <c r="P277" i="12"/>
  <c r="BI275" i="12"/>
  <c r="BH275" i="12"/>
  <c r="BG275" i="12"/>
  <c r="BF275" i="12"/>
  <c r="T275" i="12"/>
  <c r="R275" i="12"/>
  <c r="P275" i="12"/>
  <c r="BI273" i="12"/>
  <c r="BH273" i="12"/>
  <c r="BG273" i="12"/>
  <c r="BF273" i="12"/>
  <c r="T273" i="12"/>
  <c r="R273" i="12"/>
  <c r="P273" i="12"/>
  <c r="BI271" i="12"/>
  <c r="BH271" i="12"/>
  <c r="BG271" i="12"/>
  <c r="BF271" i="12"/>
  <c r="T271" i="12"/>
  <c r="R271" i="12"/>
  <c r="P271" i="12"/>
  <c r="BI269" i="12"/>
  <c r="BH269" i="12"/>
  <c r="BG269" i="12"/>
  <c r="BF269" i="12"/>
  <c r="T269" i="12"/>
  <c r="R269" i="12"/>
  <c r="P269" i="12"/>
  <c r="BI267" i="12"/>
  <c r="BH267" i="12"/>
  <c r="BG267" i="12"/>
  <c r="BF267" i="12"/>
  <c r="T267" i="12"/>
  <c r="R267" i="12"/>
  <c r="P267" i="12"/>
  <c r="BI265" i="12"/>
  <c r="BH265" i="12"/>
  <c r="BG265" i="12"/>
  <c r="BF265" i="12"/>
  <c r="T265" i="12"/>
  <c r="R265" i="12"/>
  <c r="P265" i="12"/>
  <c r="BI263" i="12"/>
  <c r="BH263" i="12"/>
  <c r="BG263" i="12"/>
  <c r="BF263" i="12"/>
  <c r="T263" i="12"/>
  <c r="R263" i="12"/>
  <c r="P263" i="12"/>
  <c r="BI261" i="12"/>
  <c r="BH261" i="12"/>
  <c r="BG261" i="12"/>
  <c r="BF261" i="12"/>
  <c r="T261" i="12"/>
  <c r="R261" i="12"/>
  <c r="P261" i="12"/>
  <c r="BI257" i="12"/>
  <c r="BH257" i="12"/>
  <c r="BG257" i="12"/>
  <c r="BF257" i="12"/>
  <c r="T257" i="12"/>
  <c r="T256" i="12"/>
  <c r="R257" i="12"/>
  <c r="R256" i="12" s="1"/>
  <c r="P257" i="12"/>
  <c r="P256" i="12"/>
  <c r="BI254" i="12"/>
  <c r="BH254" i="12"/>
  <c r="BG254" i="12"/>
  <c r="BF254" i="12"/>
  <c r="T254" i="12"/>
  <c r="R254" i="12"/>
  <c r="P254" i="12"/>
  <c r="BI251" i="12"/>
  <c r="BH251" i="12"/>
  <c r="BG251" i="12"/>
  <c r="BF251" i="12"/>
  <c r="T251" i="12"/>
  <c r="R251" i="12"/>
  <c r="P251" i="12"/>
  <c r="BI248" i="12"/>
  <c r="BH248" i="12"/>
  <c r="BG248" i="12"/>
  <c r="BF248" i="12"/>
  <c r="T248" i="12"/>
  <c r="R248" i="12"/>
  <c r="P248" i="12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34" i="12"/>
  <c r="BH234" i="12"/>
  <c r="BG234" i="12"/>
  <c r="BF234" i="12"/>
  <c r="T234" i="12"/>
  <c r="R234" i="12"/>
  <c r="P234" i="12"/>
  <c r="BI232" i="12"/>
  <c r="BH232" i="12"/>
  <c r="BG232" i="12"/>
  <c r="BF232" i="12"/>
  <c r="T232" i="12"/>
  <c r="R232" i="12"/>
  <c r="P232" i="12"/>
  <c r="BI230" i="12"/>
  <c r="BH230" i="12"/>
  <c r="BG230" i="12"/>
  <c r="BF230" i="12"/>
  <c r="T230" i="12"/>
  <c r="R230" i="12"/>
  <c r="P230" i="12"/>
  <c r="BI228" i="12"/>
  <c r="BH228" i="12"/>
  <c r="BG228" i="12"/>
  <c r="BF228" i="12"/>
  <c r="T228" i="12"/>
  <c r="R228" i="12"/>
  <c r="P228" i="12"/>
  <c r="BI226" i="12"/>
  <c r="BH226" i="12"/>
  <c r="BG226" i="12"/>
  <c r="BF226" i="12"/>
  <c r="T226" i="12"/>
  <c r="R226" i="12"/>
  <c r="P226" i="12"/>
  <c r="BI224" i="12"/>
  <c r="BH224" i="12"/>
  <c r="BG224" i="12"/>
  <c r="BF224" i="12"/>
  <c r="T224" i="12"/>
  <c r="R224" i="12"/>
  <c r="P224" i="12"/>
  <c r="BI222" i="12"/>
  <c r="BH222" i="12"/>
  <c r="BG222" i="12"/>
  <c r="BF222" i="12"/>
  <c r="T222" i="12"/>
  <c r="R222" i="12"/>
  <c r="P222" i="12"/>
  <c r="BI220" i="12"/>
  <c r="BH220" i="12"/>
  <c r="BG220" i="12"/>
  <c r="BF220" i="12"/>
  <c r="T220" i="12"/>
  <c r="R220" i="12"/>
  <c r="P220" i="12"/>
  <c r="BI218" i="12"/>
  <c r="BH218" i="12"/>
  <c r="BG218" i="12"/>
  <c r="BF218" i="12"/>
  <c r="T218" i="12"/>
  <c r="R218" i="12"/>
  <c r="P218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1" i="12"/>
  <c r="BH211" i="12"/>
  <c r="BG211" i="12"/>
  <c r="BF211" i="12"/>
  <c r="T211" i="12"/>
  <c r="R211" i="12"/>
  <c r="P211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5" i="12"/>
  <c r="BH205" i="12"/>
  <c r="BG205" i="12"/>
  <c r="BF205" i="12"/>
  <c r="T205" i="12"/>
  <c r="R205" i="12"/>
  <c r="P205" i="12"/>
  <c r="BI203" i="12"/>
  <c r="BH203" i="12"/>
  <c r="BG203" i="12"/>
  <c r="BF203" i="12"/>
  <c r="T203" i="12"/>
  <c r="R203" i="12"/>
  <c r="P203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8" i="12"/>
  <c r="BH188" i="12"/>
  <c r="BG188" i="12"/>
  <c r="BF188" i="12"/>
  <c r="T188" i="12"/>
  <c r="R188" i="12"/>
  <c r="P188" i="12"/>
  <c r="BI185" i="12"/>
  <c r="BH185" i="12"/>
  <c r="BG185" i="12"/>
  <c r="BF185" i="12"/>
  <c r="T185" i="12"/>
  <c r="R185" i="12"/>
  <c r="P185" i="12"/>
  <c r="BI182" i="12"/>
  <c r="BH182" i="12"/>
  <c r="BG182" i="12"/>
  <c r="BF182" i="12"/>
  <c r="T182" i="12"/>
  <c r="R182" i="12"/>
  <c r="P182" i="12"/>
  <c r="BI179" i="12"/>
  <c r="BH179" i="12"/>
  <c r="BG179" i="12"/>
  <c r="BF179" i="12"/>
  <c r="T179" i="12"/>
  <c r="R179" i="12"/>
  <c r="P179" i="12"/>
  <c r="BI176" i="12"/>
  <c r="BH176" i="12"/>
  <c r="BG176" i="12"/>
  <c r="BF176" i="12"/>
  <c r="T176" i="12"/>
  <c r="R176" i="12"/>
  <c r="P176" i="12"/>
  <c r="BI173" i="12"/>
  <c r="BH173" i="12"/>
  <c r="BG173" i="12"/>
  <c r="BF173" i="12"/>
  <c r="T173" i="12"/>
  <c r="R173" i="12"/>
  <c r="P173" i="12"/>
  <c r="BI170" i="12"/>
  <c r="BH170" i="12"/>
  <c r="BG170" i="12"/>
  <c r="BF170" i="12"/>
  <c r="T170" i="12"/>
  <c r="R170" i="12"/>
  <c r="P170" i="12"/>
  <c r="BI167" i="12"/>
  <c r="BH167" i="12"/>
  <c r="BG167" i="12"/>
  <c r="BF167" i="12"/>
  <c r="T167" i="12"/>
  <c r="R167" i="12"/>
  <c r="P167" i="12"/>
  <c r="BI164" i="12"/>
  <c r="BH164" i="12"/>
  <c r="BG164" i="12"/>
  <c r="BF164" i="12"/>
  <c r="T164" i="12"/>
  <c r="R164" i="12"/>
  <c r="P164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5" i="12"/>
  <c r="BH155" i="12"/>
  <c r="BG155" i="12"/>
  <c r="BF155" i="12"/>
  <c r="T155" i="12"/>
  <c r="R155" i="12"/>
  <c r="P155" i="12"/>
  <c r="BI152" i="12"/>
  <c r="BH152" i="12"/>
  <c r="BG152" i="12"/>
  <c r="BF152" i="12"/>
  <c r="T152" i="12"/>
  <c r="R152" i="12"/>
  <c r="P152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1" i="12"/>
  <c r="BH141" i="12"/>
  <c r="BG141" i="12"/>
  <c r="BF141" i="12"/>
  <c r="T141" i="12"/>
  <c r="R141" i="12"/>
  <c r="P141" i="12"/>
  <c r="BI138" i="12"/>
  <c r="BH138" i="12"/>
  <c r="BG138" i="12"/>
  <c r="BF138" i="12"/>
  <c r="T138" i="12"/>
  <c r="R138" i="12"/>
  <c r="P138" i="12"/>
  <c r="F130" i="12"/>
  <c r="E128" i="12"/>
  <c r="BI115" i="12"/>
  <c r="BH115" i="12"/>
  <c r="BG115" i="12"/>
  <c r="BF115" i="12"/>
  <c r="BI114" i="12"/>
  <c r="BH114" i="12"/>
  <c r="BG114" i="12"/>
  <c r="BF114" i="12"/>
  <c r="BE114" i="12"/>
  <c r="BI113" i="12"/>
  <c r="BH113" i="12"/>
  <c r="BG113" i="12"/>
  <c r="BF113" i="12"/>
  <c r="BE113" i="12"/>
  <c r="BI112" i="12"/>
  <c r="BH112" i="12"/>
  <c r="BG112" i="12"/>
  <c r="BF112" i="12"/>
  <c r="BE112" i="12"/>
  <c r="BI111" i="12"/>
  <c r="BH111" i="12"/>
  <c r="BG111" i="12"/>
  <c r="BF111" i="12"/>
  <c r="BE111" i="12"/>
  <c r="BI110" i="12"/>
  <c r="BH110" i="12"/>
  <c r="BG110" i="12"/>
  <c r="BF110" i="12"/>
  <c r="BE110" i="12"/>
  <c r="F89" i="12"/>
  <c r="E87" i="12"/>
  <c r="J24" i="12"/>
  <c r="E24" i="12"/>
  <c r="J133" i="12" s="1"/>
  <c r="J23" i="12"/>
  <c r="J21" i="12"/>
  <c r="E21" i="12"/>
  <c r="J132" i="12" s="1"/>
  <c r="J20" i="12"/>
  <c r="J18" i="12"/>
  <c r="E18" i="12"/>
  <c r="F92" i="12" s="1"/>
  <c r="J17" i="12"/>
  <c r="J15" i="12"/>
  <c r="E15" i="12"/>
  <c r="F132" i="12" s="1"/>
  <c r="J14" i="12"/>
  <c r="J12" i="12"/>
  <c r="J130" i="12"/>
  <c r="E7" i="12"/>
  <c r="E126" i="12"/>
  <c r="J39" i="11"/>
  <c r="J38" i="11"/>
  <c r="AY104" i="1" s="1"/>
  <c r="J37" i="11"/>
  <c r="AX104" i="1"/>
  <c r="BI318" i="11"/>
  <c r="BH318" i="11"/>
  <c r="BG318" i="11"/>
  <c r="BF318" i="11"/>
  <c r="T318" i="11"/>
  <c r="R318" i="11"/>
  <c r="P318" i="11"/>
  <c r="BI316" i="11"/>
  <c r="BH316" i="11"/>
  <c r="BG316" i="11"/>
  <c r="BF316" i="11"/>
  <c r="T316" i="11"/>
  <c r="R316" i="11"/>
  <c r="P316" i="11"/>
  <c r="BI314" i="11"/>
  <c r="BH314" i="11"/>
  <c r="BG314" i="11"/>
  <c r="BF314" i="11"/>
  <c r="T314" i="11"/>
  <c r="R314" i="11"/>
  <c r="P314" i="11"/>
  <c r="BI312" i="11"/>
  <c r="BH312" i="11"/>
  <c r="BG312" i="11"/>
  <c r="BF312" i="11"/>
  <c r="T312" i="11"/>
  <c r="R312" i="11"/>
  <c r="P312" i="11"/>
  <c r="BI310" i="11"/>
  <c r="BH310" i="11"/>
  <c r="BG310" i="11"/>
  <c r="BF310" i="11"/>
  <c r="T310" i="11"/>
  <c r="R310" i="11"/>
  <c r="P310" i="11"/>
  <c r="BI308" i="11"/>
  <c r="BH308" i="11"/>
  <c r="BG308" i="11"/>
  <c r="BF308" i="11"/>
  <c r="T308" i="11"/>
  <c r="R308" i="11"/>
  <c r="P308" i="11"/>
  <c r="BI306" i="11"/>
  <c r="BH306" i="11"/>
  <c r="BG306" i="11"/>
  <c r="BF306" i="11"/>
  <c r="T306" i="11"/>
  <c r="R306" i="11"/>
  <c r="P306" i="11"/>
  <c r="BI304" i="11"/>
  <c r="BH304" i="11"/>
  <c r="BG304" i="11"/>
  <c r="BF304" i="11"/>
  <c r="T304" i="11"/>
  <c r="R304" i="11"/>
  <c r="P304" i="11"/>
  <c r="BI302" i="11"/>
  <c r="BH302" i="11"/>
  <c r="BG302" i="11"/>
  <c r="BF302" i="11"/>
  <c r="T302" i="11"/>
  <c r="R302" i="11"/>
  <c r="P302" i="11"/>
  <c r="BI300" i="11"/>
  <c r="BH300" i="11"/>
  <c r="BG300" i="11"/>
  <c r="BF300" i="11"/>
  <c r="T300" i="11"/>
  <c r="R300" i="11"/>
  <c r="P300" i="11"/>
  <c r="BI297" i="11"/>
  <c r="BH297" i="11"/>
  <c r="BG297" i="11"/>
  <c r="BF297" i="11"/>
  <c r="T297" i="11"/>
  <c r="R297" i="11"/>
  <c r="P297" i="11"/>
  <c r="BI295" i="11"/>
  <c r="BH295" i="11"/>
  <c r="BG295" i="11"/>
  <c r="BF295" i="11"/>
  <c r="T295" i="11"/>
  <c r="R295" i="11"/>
  <c r="P295" i="11"/>
  <c r="BI293" i="11"/>
  <c r="BH293" i="11"/>
  <c r="BG293" i="11"/>
  <c r="BF293" i="11"/>
  <c r="T293" i="11"/>
  <c r="R293" i="11"/>
  <c r="P293" i="11"/>
  <c r="BI291" i="11"/>
  <c r="BH291" i="11"/>
  <c r="BG291" i="11"/>
  <c r="BF291" i="11"/>
  <c r="T291" i="11"/>
  <c r="R291" i="11"/>
  <c r="P291" i="11"/>
  <c r="BI289" i="11"/>
  <c r="BH289" i="11"/>
  <c r="BG289" i="11"/>
  <c r="BF289" i="11"/>
  <c r="T289" i="11"/>
  <c r="R289" i="11"/>
  <c r="P289" i="11"/>
  <c r="BI287" i="11"/>
  <c r="BH287" i="11"/>
  <c r="BG287" i="11"/>
  <c r="BF287" i="11"/>
  <c r="T287" i="11"/>
  <c r="R287" i="11"/>
  <c r="P287" i="11"/>
  <c r="BI285" i="11"/>
  <c r="BH285" i="11"/>
  <c r="BG285" i="11"/>
  <c r="BF285" i="11"/>
  <c r="T285" i="11"/>
  <c r="R285" i="11"/>
  <c r="P285" i="11"/>
  <c r="BI283" i="11"/>
  <c r="BH283" i="11"/>
  <c r="BG283" i="11"/>
  <c r="BF283" i="11"/>
  <c r="T283" i="11"/>
  <c r="R283" i="11"/>
  <c r="P283" i="11"/>
  <c r="BI281" i="11"/>
  <c r="BH281" i="11"/>
  <c r="BG281" i="11"/>
  <c r="BF281" i="11"/>
  <c r="T281" i="11"/>
  <c r="R281" i="11"/>
  <c r="P281" i="11"/>
  <c r="BI279" i="11"/>
  <c r="BH279" i="11"/>
  <c r="BG279" i="11"/>
  <c r="BF279" i="11"/>
  <c r="T279" i="11"/>
  <c r="R279" i="11"/>
  <c r="P279" i="11"/>
  <c r="BI277" i="11"/>
  <c r="BH277" i="11"/>
  <c r="BG277" i="11"/>
  <c r="BF277" i="11"/>
  <c r="T277" i="11"/>
  <c r="R277" i="11"/>
  <c r="P277" i="11"/>
  <c r="BI275" i="11"/>
  <c r="BH275" i="11"/>
  <c r="BG275" i="11"/>
  <c r="BF275" i="11"/>
  <c r="T275" i="11"/>
  <c r="R275" i="11"/>
  <c r="P275" i="11"/>
  <c r="BI273" i="11"/>
  <c r="BH273" i="11"/>
  <c r="BG273" i="11"/>
  <c r="BF273" i="11"/>
  <c r="T273" i="11"/>
  <c r="R273" i="11"/>
  <c r="P273" i="11"/>
  <c r="BI271" i="11"/>
  <c r="BH271" i="11"/>
  <c r="BG271" i="11"/>
  <c r="BF271" i="11"/>
  <c r="T271" i="11"/>
  <c r="R271" i="11"/>
  <c r="P271" i="11"/>
  <c r="BI269" i="11"/>
  <c r="BH269" i="11"/>
  <c r="BG269" i="11"/>
  <c r="BF269" i="11"/>
  <c r="T269" i="11"/>
  <c r="R269" i="11"/>
  <c r="P269" i="11"/>
  <c r="BI267" i="11"/>
  <c r="BH267" i="11"/>
  <c r="BG267" i="11"/>
  <c r="BF267" i="11"/>
  <c r="T267" i="11"/>
  <c r="R267" i="11"/>
  <c r="P267" i="11"/>
  <c r="BI265" i="11"/>
  <c r="BH265" i="11"/>
  <c r="BG265" i="11"/>
  <c r="BF265" i="11"/>
  <c r="T265" i="11"/>
  <c r="R265" i="11"/>
  <c r="P265" i="11"/>
  <c r="BI263" i="11"/>
  <c r="BH263" i="11"/>
  <c r="BG263" i="11"/>
  <c r="BF263" i="11"/>
  <c r="T263" i="11"/>
  <c r="R263" i="11"/>
  <c r="P263" i="11"/>
  <c r="BI260" i="11"/>
  <c r="BH260" i="11"/>
  <c r="BG260" i="11"/>
  <c r="BF260" i="11"/>
  <c r="T260" i="11"/>
  <c r="R260" i="11"/>
  <c r="P260" i="11"/>
  <c r="BI258" i="11"/>
  <c r="BH258" i="11"/>
  <c r="BG258" i="11"/>
  <c r="BF258" i="11"/>
  <c r="T258" i="11"/>
  <c r="R258" i="11"/>
  <c r="P258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2" i="11"/>
  <c r="BH252" i="11"/>
  <c r="BG252" i="11"/>
  <c r="BF252" i="11"/>
  <c r="T252" i="11"/>
  <c r="R252" i="11"/>
  <c r="P252" i="11"/>
  <c r="BI250" i="11"/>
  <c r="BH250" i="11"/>
  <c r="BG250" i="11"/>
  <c r="BF250" i="11"/>
  <c r="T250" i="11"/>
  <c r="R250" i="11"/>
  <c r="P250" i="11"/>
  <c r="BI248" i="11"/>
  <c r="BH248" i="11"/>
  <c r="BG248" i="11"/>
  <c r="BF248" i="11"/>
  <c r="T248" i="11"/>
  <c r="R248" i="11"/>
  <c r="P248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2" i="11"/>
  <c r="BH242" i="11"/>
  <c r="BG242" i="11"/>
  <c r="BF242" i="11"/>
  <c r="T242" i="11"/>
  <c r="R242" i="11"/>
  <c r="P242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6" i="11"/>
  <c r="BH236" i="11"/>
  <c r="BG236" i="11"/>
  <c r="BF236" i="11"/>
  <c r="T236" i="11"/>
  <c r="R236" i="11"/>
  <c r="P236" i="11"/>
  <c r="BI234" i="11"/>
  <c r="BH234" i="11"/>
  <c r="BG234" i="11"/>
  <c r="BF234" i="11"/>
  <c r="T234" i="11"/>
  <c r="R234" i="11"/>
  <c r="P234" i="11"/>
  <c r="BI232" i="11"/>
  <c r="BH232" i="11"/>
  <c r="BG232" i="11"/>
  <c r="BF232" i="11"/>
  <c r="T232" i="11"/>
  <c r="R232" i="11"/>
  <c r="P232" i="11"/>
  <c r="BI230" i="11"/>
  <c r="BH230" i="11"/>
  <c r="BG230" i="11"/>
  <c r="BF230" i="11"/>
  <c r="T230" i="11"/>
  <c r="R230" i="11"/>
  <c r="P230" i="11"/>
  <c r="BI228" i="11"/>
  <c r="BH228" i="11"/>
  <c r="BG228" i="11"/>
  <c r="BF228" i="11"/>
  <c r="T228" i="11"/>
  <c r="R228" i="11"/>
  <c r="P228" i="11"/>
  <c r="BI226" i="11"/>
  <c r="BH226" i="11"/>
  <c r="BG226" i="11"/>
  <c r="BF226" i="11"/>
  <c r="T226" i="11"/>
  <c r="R226" i="11"/>
  <c r="P226" i="11"/>
  <c r="BI222" i="11"/>
  <c r="BH222" i="11"/>
  <c r="BG222" i="11"/>
  <c r="BF222" i="11"/>
  <c r="T222" i="11"/>
  <c r="T221" i="11"/>
  <c r="R222" i="11"/>
  <c r="R221" i="11" s="1"/>
  <c r="P222" i="11"/>
  <c r="P221" i="11"/>
  <c r="BI219" i="11"/>
  <c r="BH219" i="11"/>
  <c r="BG219" i="11"/>
  <c r="BF219" i="11"/>
  <c r="T219" i="11"/>
  <c r="R219" i="11"/>
  <c r="P219" i="11"/>
  <c r="BI216" i="11"/>
  <c r="BH216" i="11"/>
  <c r="BG216" i="11"/>
  <c r="BF216" i="11"/>
  <c r="T216" i="11"/>
  <c r="R216" i="11"/>
  <c r="P216" i="11"/>
  <c r="BI213" i="11"/>
  <c r="BH213" i="11"/>
  <c r="BG213" i="11"/>
  <c r="BF213" i="11"/>
  <c r="T213" i="11"/>
  <c r="R213" i="11"/>
  <c r="P213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2" i="11"/>
  <c r="BH202" i="11"/>
  <c r="BG202" i="11"/>
  <c r="BF202" i="11"/>
  <c r="T202" i="11"/>
  <c r="R202" i="11"/>
  <c r="P202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6" i="11"/>
  <c r="BH196" i="11"/>
  <c r="BG196" i="11"/>
  <c r="BF196" i="11"/>
  <c r="T196" i="11"/>
  <c r="R196" i="11"/>
  <c r="P196" i="11"/>
  <c r="BI193" i="11"/>
  <c r="BH193" i="11"/>
  <c r="BG193" i="11"/>
  <c r="BF193" i="11"/>
  <c r="T193" i="11"/>
  <c r="R193" i="11"/>
  <c r="P193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69" i="11"/>
  <c r="BH169" i="11"/>
  <c r="BG169" i="11"/>
  <c r="BF169" i="11"/>
  <c r="T169" i="11"/>
  <c r="R169" i="11"/>
  <c r="P169" i="11"/>
  <c r="BI166" i="11"/>
  <c r="BH166" i="11"/>
  <c r="BG166" i="11"/>
  <c r="BF166" i="11"/>
  <c r="T166" i="11"/>
  <c r="R166" i="11"/>
  <c r="P166" i="11"/>
  <c r="BI163" i="11"/>
  <c r="BH163" i="11"/>
  <c r="BG163" i="11"/>
  <c r="BF163" i="11"/>
  <c r="T163" i="11"/>
  <c r="R163" i="11"/>
  <c r="P163" i="11"/>
  <c r="BI160" i="11"/>
  <c r="BH160" i="11"/>
  <c r="BG160" i="11"/>
  <c r="BF160" i="11"/>
  <c r="T160" i="11"/>
  <c r="R160" i="11"/>
  <c r="P160" i="11"/>
  <c r="BI157" i="11"/>
  <c r="BH157" i="11"/>
  <c r="BG157" i="11"/>
  <c r="BF157" i="11"/>
  <c r="T157" i="11"/>
  <c r="R157" i="11"/>
  <c r="P157" i="11"/>
  <c r="BI153" i="11"/>
  <c r="BH153" i="11"/>
  <c r="BG153" i="11"/>
  <c r="BF153" i="11"/>
  <c r="T153" i="11"/>
  <c r="R153" i="11"/>
  <c r="P153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T145" i="11"/>
  <c r="R146" i="11"/>
  <c r="R145" i="11" s="1"/>
  <c r="P146" i="11"/>
  <c r="P145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F131" i="11"/>
  <c r="E129" i="11"/>
  <c r="BI116" i="11"/>
  <c r="BH116" i="11"/>
  <c r="BG116" i="11"/>
  <c r="BF116" i="11"/>
  <c r="BI115" i="11"/>
  <c r="BH115" i="11"/>
  <c r="BG115" i="11"/>
  <c r="BF115" i="11"/>
  <c r="BE115" i="11"/>
  <c r="BI114" i="11"/>
  <c r="BH114" i="11"/>
  <c r="BG114" i="11"/>
  <c r="BF114" i="11"/>
  <c r="BE114" i="11"/>
  <c r="BI113" i="11"/>
  <c r="BH113" i="11"/>
  <c r="BG113" i="11"/>
  <c r="BF113" i="11"/>
  <c r="BE113" i="11"/>
  <c r="BI112" i="11"/>
  <c r="BH112" i="11"/>
  <c r="BG112" i="11"/>
  <c r="BF112" i="11"/>
  <c r="BE112" i="11"/>
  <c r="BI111" i="11"/>
  <c r="BH111" i="11"/>
  <c r="BG111" i="11"/>
  <c r="BF111" i="11"/>
  <c r="BE111" i="11"/>
  <c r="F89" i="11"/>
  <c r="E87" i="11"/>
  <c r="J24" i="11"/>
  <c r="E24" i="11"/>
  <c r="J92" i="11" s="1"/>
  <c r="J23" i="11"/>
  <c r="J21" i="11"/>
  <c r="E21" i="11"/>
  <c r="J133" i="11" s="1"/>
  <c r="J20" i="11"/>
  <c r="J18" i="11"/>
  <c r="E18" i="11"/>
  <c r="F134" i="11" s="1"/>
  <c r="J17" i="11"/>
  <c r="J15" i="11"/>
  <c r="E15" i="11"/>
  <c r="F91" i="11" s="1"/>
  <c r="J14" i="11"/>
  <c r="J12" i="11"/>
  <c r="J131" i="11" s="1"/>
  <c r="E7" i="11"/>
  <c r="E127" i="11"/>
  <c r="J39" i="10"/>
  <c r="J38" i="10"/>
  <c r="AY103" i="1" s="1"/>
  <c r="J37" i="10"/>
  <c r="AX103" i="1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5" i="10"/>
  <c r="BH195" i="10"/>
  <c r="BG195" i="10"/>
  <c r="BF195" i="10"/>
  <c r="T195" i="10"/>
  <c r="R195" i="10"/>
  <c r="P195" i="10"/>
  <c r="BI193" i="10"/>
  <c r="BH193" i="10"/>
  <c r="BG193" i="10"/>
  <c r="BF193" i="10"/>
  <c r="T193" i="10"/>
  <c r="R193" i="10"/>
  <c r="P193" i="10"/>
  <c r="BI191" i="10"/>
  <c r="BH191" i="10"/>
  <c r="BG191" i="10"/>
  <c r="BF191" i="10"/>
  <c r="T191" i="10"/>
  <c r="R191" i="10"/>
  <c r="P191" i="10"/>
  <c r="BI189" i="10"/>
  <c r="BH189" i="10"/>
  <c r="BG189" i="10"/>
  <c r="BF189" i="10"/>
  <c r="T189" i="10"/>
  <c r="R189" i="10"/>
  <c r="P189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T180" i="10" s="1"/>
  <c r="R181" i="10"/>
  <c r="R180" i="10"/>
  <c r="P181" i="10"/>
  <c r="P180" i="10" s="1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T158" i="10"/>
  <c r="R159" i="10"/>
  <c r="R158" i="10" s="1"/>
  <c r="P159" i="10"/>
  <c r="P158" i="10"/>
  <c r="BI156" i="10"/>
  <c r="BH156" i="10"/>
  <c r="BG156" i="10"/>
  <c r="BF156" i="10"/>
  <c r="T156" i="10"/>
  <c r="T155" i="10" s="1"/>
  <c r="R156" i="10"/>
  <c r="R155" i="10"/>
  <c r="P156" i="10"/>
  <c r="P155" i="10" s="1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48" i="10"/>
  <c r="BH148" i="10"/>
  <c r="BG148" i="10"/>
  <c r="BF148" i="10"/>
  <c r="T148" i="10"/>
  <c r="T147" i="10" s="1"/>
  <c r="R148" i="10"/>
  <c r="R147" i="10"/>
  <c r="P148" i="10"/>
  <c r="P147" i="10" s="1"/>
  <c r="BI145" i="10"/>
  <c r="BH145" i="10"/>
  <c r="BG145" i="10"/>
  <c r="BF145" i="10"/>
  <c r="T145" i="10"/>
  <c r="T144" i="10"/>
  <c r="R145" i="10"/>
  <c r="R144" i="10" s="1"/>
  <c r="P145" i="10"/>
  <c r="P144" i="10"/>
  <c r="BI142" i="10"/>
  <c r="BH142" i="10"/>
  <c r="BG142" i="10"/>
  <c r="BF142" i="10"/>
  <c r="T142" i="10"/>
  <c r="T141" i="10" s="1"/>
  <c r="R142" i="10"/>
  <c r="R141" i="10"/>
  <c r="P142" i="10"/>
  <c r="P141" i="10" s="1"/>
  <c r="BI139" i="10"/>
  <c r="BH139" i="10"/>
  <c r="BG139" i="10"/>
  <c r="BF139" i="10"/>
  <c r="T139" i="10"/>
  <c r="T138" i="10"/>
  <c r="R139" i="10"/>
  <c r="R138" i="10" s="1"/>
  <c r="P139" i="10"/>
  <c r="P138" i="10"/>
  <c r="F131" i="10"/>
  <c r="E129" i="10"/>
  <c r="BI116" i="10"/>
  <c r="BH116" i="10"/>
  <c r="BG116" i="10"/>
  <c r="BF116" i="10"/>
  <c r="BI115" i="10"/>
  <c r="BH115" i="10"/>
  <c r="BG115" i="10"/>
  <c r="BF115" i="10"/>
  <c r="BE115" i="10"/>
  <c r="BI114" i="10"/>
  <c r="BH114" i="10"/>
  <c r="BG114" i="10"/>
  <c r="BF114" i="10"/>
  <c r="BE114" i="10"/>
  <c r="BI113" i="10"/>
  <c r="BH113" i="10"/>
  <c r="BG113" i="10"/>
  <c r="BF113" i="10"/>
  <c r="BE113" i="10"/>
  <c r="BI112" i="10"/>
  <c r="BH112" i="10"/>
  <c r="BG112" i="10"/>
  <c r="BF112" i="10"/>
  <c r="BE112" i="10"/>
  <c r="BI111" i="10"/>
  <c r="BH111" i="10"/>
  <c r="BG111" i="10"/>
  <c r="BF111" i="10"/>
  <c r="BE111" i="10"/>
  <c r="F89" i="10"/>
  <c r="E87" i="10"/>
  <c r="J24" i="10"/>
  <c r="E24" i="10"/>
  <c r="J134" i="10"/>
  <c r="J23" i="10"/>
  <c r="J21" i="10"/>
  <c r="E21" i="10"/>
  <c r="J133" i="10"/>
  <c r="J20" i="10"/>
  <c r="J18" i="10"/>
  <c r="E18" i="10"/>
  <c r="F92" i="10"/>
  <c r="J17" i="10"/>
  <c r="J15" i="10"/>
  <c r="E15" i="10"/>
  <c r="F133" i="10"/>
  <c r="J14" i="10"/>
  <c r="J12" i="10"/>
  <c r="J89" i="10"/>
  <c r="E7" i="10"/>
  <c r="E85" i="10"/>
  <c r="J39" i="9"/>
  <c r="J38" i="9"/>
  <c r="AY102" i="1"/>
  <c r="J37" i="9"/>
  <c r="AX102" i="1" s="1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3" i="9"/>
  <c r="BH333" i="9"/>
  <c r="BG333" i="9"/>
  <c r="BF333" i="9"/>
  <c r="T333" i="9"/>
  <c r="R333" i="9"/>
  <c r="P333" i="9"/>
  <c r="BI331" i="9"/>
  <c r="BH331" i="9"/>
  <c r="BG331" i="9"/>
  <c r="BF331" i="9"/>
  <c r="T331" i="9"/>
  <c r="R331" i="9"/>
  <c r="P331" i="9"/>
  <c r="BI329" i="9"/>
  <c r="BH329" i="9"/>
  <c r="BG329" i="9"/>
  <c r="BF329" i="9"/>
  <c r="T329" i="9"/>
  <c r="R329" i="9"/>
  <c r="P329" i="9"/>
  <c r="BI327" i="9"/>
  <c r="BH327" i="9"/>
  <c r="BG327" i="9"/>
  <c r="BF327" i="9"/>
  <c r="T327" i="9"/>
  <c r="R327" i="9"/>
  <c r="P327" i="9"/>
  <c r="BI325" i="9"/>
  <c r="BH325" i="9"/>
  <c r="BG325" i="9"/>
  <c r="BF325" i="9"/>
  <c r="T325" i="9"/>
  <c r="R325" i="9"/>
  <c r="P325" i="9"/>
  <c r="BI323" i="9"/>
  <c r="BH323" i="9"/>
  <c r="BG323" i="9"/>
  <c r="BF323" i="9"/>
  <c r="T323" i="9"/>
  <c r="R323" i="9"/>
  <c r="P323" i="9"/>
  <c r="BI321" i="9"/>
  <c r="BH321" i="9"/>
  <c r="BG321" i="9"/>
  <c r="BF321" i="9"/>
  <c r="T321" i="9"/>
  <c r="R321" i="9"/>
  <c r="P321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300" i="9"/>
  <c r="BH300" i="9"/>
  <c r="BG300" i="9"/>
  <c r="BF300" i="9"/>
  <c r="T300" i="9"/>
  <c r="R300" i="9"/>
  <c r="P300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1" i="9"/>
  <c r="BH291" i="9"/>
  <c r="BG291" i="9"/>
  <c r="BF291" i="9"/>
  <c r="T291" i="9"/>
  <c r="R291" i="9"/>
  <c r="P291" i="9"/>
  <c r="BI289" i="9"/>
  <c r="BH289" i="9"/>
  <c r="BG289" i="9"/>
  <c r="BF289" i="9"/>
  <c r="T289" i="9"/>
  <c r="R289" i="9"/>
  <c r="P289" i="9"/>
  <c r="BI287" i="9"/>
  <c r="BH287" i="9"/>
  <c r="BG287" i="9"/>
  <c r="BF287" i="9"/>
  <c r="T287" i="9"/>
  <c r="R287" i="9"/>
  <c r="P287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81" i="9"/>
  <c r="BH281" i="9"/>
  <c r="BG281" i="9"/>
  <c r="BF281" i="9"/>
  <c r="T281" i="9"/>
  <c r="R281" i="9"/>
  <c r="P281" i="9"/>
  <c r="BI279" i="9"/>
  <c r="BH279" i="9"/>
  <c r="BG279" i="9"/>
  <c r="BF279" i="9"/>
  <c r="T279" i="9"/>
  <c r="R279" i="9"/>
  <c r="P279" i="9"/>
  <c r="BI277" i="9"/>
  <c r="BH277" i="9"/>
  <c r="BG277" i="9"/>
  <c r="BF277" i="9"/>
  <c r="T277" i="9"/>
  <c r="R277" i="9"/>
  <c r="P277" i="9"/>
  <c r="BI275" i="9"/>
  <c r="BH275" i="9"/>
  <c r="BG275" i="9"/>
  <c r="BF275" i="9"/>
  <c r="T275" i="9"/>
  <c r="R275" i="9"/>
  <c r="P275" i="9"/>
  <c r="BI273" i="9"/>
  <c r="BH273" i="9"/>
  <c r="BG273" i="9"/>
  <c r="BF273" i="9"/>
  <c r="T273" i="9"/>
  <c r="R273" i="9"/>
  <c r="P273" i="9"/>
  <c r="BI270" i="9"/>
  <c r="BH270" i="9"/>
  <c r="BG270" i="9"/>
  <c r="BF270" i="9"/>
  <c r="T270" i="9"/>
  <c r="R270" i="9"/>
  <c r="P270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9" i="9"/>
  <c r="BH219" i="9"/>
  <c r="BG219" i="9"/>
  <c r="BF219" i="9"/>
  <c r="T219" i="9"/>
  <c r="R219" i="9"/>
  <c r="P219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F129" i="9"/>
  <c r="E127" i="9"/>
  <c r="BI114" i="9"/>
  <c r="BH114" i="9"/>
  <c r="BG114" i="9"/>
  <c r="BF114" i="9"/>
  <c r="BI113" i="9"/>
  <c r="BH113" i="9"/>
  <c r="BG113" i="9"/>
  <c r="BF113" i="9"/>
  <c r="BE113" i="9"/>
  <c r="BI112" i="9"/>
  <c r="BH112" i="9"/>
  <c r="BG112" i="9"/>
  <c r="BF112" i="9"/>
  <c r="BE112" i="9"/>
  <c r="BI111" i="9"/>
  <c r="BH111" i="9"/>
  <c r="BG111" i="9"/>
  <c r="BF111" i="9"/>
  <c r="BE111" i="9"/>
  <c r="BI110" i="9"/>
  <c r="BH110" i="9"/>
  <c r="BG110" i="9"/>
  <c r="BF110" i="9"/>
  <c r="BE110" i="9"/>
  <c r="BI109" i="9"/>
  <c r="BH109" i="9"/>
  <c r="BG109" i="9"/>
  <c r="BF109" i="9"/>
  <c r="BE109" i="9"/>
  <c r="F89" i="9"/>
  <c r="E87" i="9"/>
  <c r="J24" i="9"/>
  <c r="E24" i="9"/>
  <c r="J132" i="9"/>
  <c r="J23" i="9"/>
  <c r="J21" i="9"/>
  <c r="E21" i="9"/>
  <c r="J131" i="9"/>
  <c r="J20" i="9"/>
  <c r="J18" i="9"/>
  <c r="E18" i="9"/>
  <c r="F92" i="9"/>
  <c r="J17" i="9"/>
  <c r="J15" i="9"/>
  <c r="E15" i="9"/>
  <c r="F91" i="9"/>
  <c r="J14" i="9"/>
  <c r="J12" i="9"/>
  <c r="J129" i="9" s="1"/>
  <c r="E7" i="9"/>
  <c r="E125" i="9" s="1"/>
  <c r="J39" i="8"/>
  <c r="J38" i="8"/>
  <c r="AY101" i="1"/>
  <c r="J37" i="8"/>
  <c r="AX101" i="1"/>
  <c r="BI363" i="8"/>
  <c r="BH363" i="8"/>
  <c r="BG363" i="8"/>
  <c r="BF363" i="8"/>
  <c r="T363" i="8"/>
  <c r="R363" i="8"/>
  <c r="P363" i="8"/>
  <c r="BI361" i="8"/>
  <c r="BH361" i="8"/>
  <c r="BG361" i="8"/>
  <c r="BF361" i="8"/>
  <c r="T361" i="8"/>
  <c r="R361" i="8"/>
  <c r="P361" i="8"/>
  <c r="BI359" i="8"/>
  <c r="BH359" i="8"/>
  <c r="BG359" i="8"/>
  <c r="BF359" i="8"/>
  <c r="T359" i="8"/>
  <c r="R359" i="8"/>
  <c r="P359" i="8"/>
  <c r="BI357" i="8"/>
  <c r="BH357" i="8"/>
  <c r="BG357" i="8"/>
  <c r="BF357" i="8"/>
  <c r="T357" i="8"/>
  <c r="R357" i="8"/>
  <c r="P357" i="8"/>
  <c r="BI355" i="8"/>
  <c r="BH355" i="8"/>
  <c r="BG355" i="8"/>
  <c r="BF355" i="8"/>
  <c r="T355" i="8"/>
  <c r="R355" i="8"/>
  <c r="P355" i="8"/>
  <c r="BI353" i="8"/>
  <c r="BH353" i="8"/>
  <c r="BG353" i="8"/>
  <c r="BF353" i="8"/>
  <c r="T353" i="8"/>
  <c r="R353" i="8"/>
  <c r="P353" i="8"/>
  <c r="BI351" i="8"/>
  <c r="BH351" i="8"/>
  <c r="BG351" i="8"/>
  <c r="BF351" i="8"/>
  <c r="T351" i="8"/>
  <c r="R351" i="8"/>
  <c r="P351" i="8"/>
  <c r="BI349" i="8"/>
  <c r="BH349" i="8"/>
  <c r="BG349" i="8"/>
  <c r="BF349" i="8"/>
  <c r="T349" i="8"/>
  <c r="R349" i="8"/>
  <c r="P349" i="8"/>
  <c r="BI347" i="8"/>
  <c r="BH347" i="8"/>
  <c r="BG347" i="8"/>
  <c r="BF347" i="8"/>
  <c r="T347" i="8"/>
  <c r="R347" i="8"/>
  <c r="P347" i="8"/>
  <c r="BI345" i="8"/>
  <c r="BH345" i="8"/>
  <c r="BG345" i="8"/>
  <c r="BF345" i="8"/>
  <c r="T345" i="8"/>
  <c r="R345" i="8"/>
  <c r="P345" i="8"/>
  <c r="BI343" i="8"/>
  <c r="BH343" i="8"/>
  <c r="BG343" i="8"/>
  <c r="BF343" i="8"/>
  <c r="T343" i="8"/>
  <c r="R343" i="8"/>
  <c r="P343" i="8"/>
  <c r="BI341" i="8"/>
  <c r="BH341" i="8"/>
  <c r="BG341" i="8"/>
  <c r="BF341" i="8"/>
  <c r="T341" i="8"/>
  <c r="R341" i="8"/>
  <c r="P341" i="8"/>
  <c r="BI339" i="8"/>
  <c r="BH339" i="8"/>
  <c r="BG339" i="8"/>
  <c r="BF339" i="8"/>
  <c r="T339" i="8"/>
  <c r="R339" i="8"/>
  <c r="P339" i="8"/>
  <c r="BI337" i="8"/>
  <c r="BH337" i="8"/>
  <c r="BG337" i="8"/>
  <c r="BF337" i="8"/>
  <c r="T337" i="8"/>
  <c r="R337" i="8"/>
  <c r="P337" i="8"/>
  <c r="BI335" i="8"/>
  <c r="BH335" i="8"/>
  <c r="BG335" i="8"/>
  <c r="BF335" i="8"/>
  <c r="T335" i="8"/>
  <c r="R335" i="8"/>
  <c r="P335" i="8"/>
  <c r="BI332" i="8"/>
  <c r="BH332" i="8"/>
  <c r="BG332" i="8"/>
  <c r="BF332" i="8"/>
  <c r="T332" i="8"/>
  <c r="R332" i="8"/>
  <c r="P332" i="8"/>
  <c r="BI330" i="8"/>
  <c r="BH330" i="8"/>
  <c r="BG330" i="8"/>
  <c r="BF330" i="8"/>
  <c r="T330" i="8"/>
  <c r="R330" i="8"/>
  <c r="P330" i="8"/>
  <c r="BI328" i="8"/>
  <c r="BH328" i="8"/>
  <c r="BG328" i="8"/>
  <c r="BF328" i="8"/>
  <c r="T328" i="8"/>
  <c r="R328" i="8"/>
  <c r="P328" i="8"/>
  <c r="BI326" i="8"/>
  <c r="BH326" i="8"/>
  <c r="BG326" i="8"/>
  <c r="BF326" i="8"/>
  <c r="T326" i="8"/>
  <c r="R326" i="8"/>
  <c r="P326" i="8"/>
  <c r="BI324" i="8"/>
  <c r="BH324" i="8"/>
  <c r="BG324" i="8"/>
  <c r="BF324" i="8"/>
  <c r="T324" i="8"/>
  <c r="R324" i="8"/>
  <c r="P324" i="8"/>
  <c r="BI322" i="8"/>
  <c r="BH322" i="8"/>
  <c r="BG322" i="8"/>
  <c r="BF322" i="8"/>
  <c r="T322" i="8"/>
  <c r="R322" i="8"/>
  <c r="P322" i="8"/>
  <c r="BI319" i="8"/>
  <c r="BH319" i="8"/>
  <c r="BG319" i="8"/>
  <c r="BF319" i="8"/>
  <c r="T319" i="8"/>
  <c r="R319" i="8"/>
  <c r="P319" i="8"/>
  <c r="BI317" i="8"/>
  <c r="BH317" i="8"/>
  <c r="BG317" i="8"/>
  <c r="BF317" i="8"/>
  <c r="T317" i="8"/>
  <c r="R317" i="8"/>
  <c r="P317" i="8"/>
  <c r="BI315" i="8"/>
  <c r="BH315" i="8"/>
  <c r="BG315" i="8"/>
  <c r="BF315" i="8"/>
  <c r="T315" i="8"/>
  <c r="R315" i="8"/>
  <c r="P315" i="8"/>
  <c r="BI313" i="8"/>
  <c r="BH313" i="8"/>
  <c r="BG313" i="8"/>
  <c r="BF313" i="8"/>
  <c r="T313" i="8"/>
  <c r="R313" i="8"/>
  <c r="P313" i="8"/>
  <c r="BI311" i="8"/>
  <c r="BH311" i="8"/>
  <c r="BG311" i="8"/>
  <c r="BF311" i="8"/>
  <c r="T311" i="8"/>
  <c r="R311" i="8"/>
  <c r="P311" i="8"/>
  <c r="BI308" i="8"/>
  <c r="BH308" i="8"/>
  <c r="BG308" i="8"/>
  <c r="BF308" i="8"/>
  <c r="T308" i="8"/>
  <c r="R308" i="8"/>
  <c r="P308" i="8"/>
  <c r="BI306" i="8"/>
  <c r="BH306" i="8"/>
  <c r="BG306" i="8"/>
  <c r="BF306" i="8"/>
  <c r="T306" i="8"/>
  <c r="R306" i="8"/>
  <c r="P306" i="8"/>
  <c r="BI304" i="8"/>
  <c r="BH304" i="8"/>
  <c r="BG304" i="8"/>
  <c r="BF304" i="8"/>
  <c r="T304" i="8"/>
  <c r="R304" i="8"/>
  <c r="P304" i="8"/>
  <c r="BI302" i="8"/>
  <c r="BH302" i="8"/>
  <c r="BG302" i="8"/>
  <c r="BF302" i="8"/>
  <c r="T302" i="8"/>
  <c r="R302" i="8"/>
  <c r="P302" i="8"/>
  <c r="BI300" i="8"/>
  <c r="BH300" i="8"/>
  <c r="BG300" i="8"/>
  <c r="BF300" i="8"/>
  <c r="T300" i="8"/>
  <c r="R300" i="8"/>
  <c r="P300" i="8"/>
  <c r="BI298" i="8"/>
  <c r="BH298" i="8"/>
  <c r="BG298" i="8"/>
  <c r="BF298" i="8"/>
  <c r="T298" i="8"/>
  <c r="R298" i="8"/>
  <c r="P298" i="8"/>
  <c r="BI296" i="8"/>
  <c r="BH296" i="8"/>
  <c r="BG296" i="8"/>
  <c r="BF296" i="8"/>
  <c r="T296" i="8"/>
  <c r="R296" i="8"/>
  <c r="P296" i="8"/>
  <c r="BI294" i="8"/>
  <c r="BH294" i="8"/>
  <c r="BG294" i="8"/>
  <c r="BF294" i="8"/>
  <c r="T294" i="8"/>
  <c r="R294" i="8"/>
  <c r="P294" i="8"/>
  <c r="BI292" i="8"/>
  <c r="BH292" i="8"/>
  <c r="BG292" i="8"/>
  <c r="BF292" i="8"/>
  <c r="T292" i="8"/>
  <c r="R292" i="8"/>
  <c r="P292" i="8"/>
  <c r="BI290" i="8"/>
  <c r="BH290" i="8"/>
  <c r="BG290" i="8"/>
  <c r="BF290" i="8"/>
  <c r="T290" i="8"/>
  <c r="R290" i="8"/>
  <c r="P290" i="8"/>
  <c r="BI288" i="8"/>
  <c r="BH288" i="8"/>
  <c r="BG288" i="8"/>
  <c r="BF288" i="8"/>
  <c r="T288" i="8"/>
  <c r="R288" i="8"/>
  <c r="P288" i="8"/>
  <c r="BI286" i="8"/>
  <c r="BH286" i="8"/>
  <c r="BG286" i="8"/>
  <c r="BF286" i="8"/>
  <c r="T286" i="8"/>
  <c r="R286" i="8"/>
  <c r="P286" i="8"/>
  <c r="BI284" i="8"/>
  <c r="BH284" i="8"/>
  <c r="BG284" i="8"/>
  <c r="BF284" i="8"/>
  <c r="T284" i="8"/>
  <c r="R284" i="8"/>
  <c r="P284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4" i="8"/>
  <c r="BH274" i="8"/>
  <c r="BG274" i="8"/>
  <c r="BF274" i="8"/>
  <c r="T274" i="8"/>
  <c r="R274" i="8"/>
  <c r="P274" i="8"/>
  <c r="BI271" i="8"/>
  <c r="BH271" i="8"/>
  <c r="BG271" i="8"/>
  <c r="BF271" i="8"/>
  <c r="T271" i="8"/>
  <c r="R271" i="8"/>
  <c r="P271" i="8"/>
  <c r="BI269" i="8"/>
  <c r="BH269" i="8"/>
  <c r="BG269" i="8"/>
  <c r="BF269" i="8"/>
  <c r="T269" i="8"/>
  <c r="R269" i="8"/>
  <c r="P269" i="8"/>
  <c r="BI267" i="8"/>
  <c r="BH267" i="8"/>
  <c r="BG267" i="8"/>
  <c r="BF267" i="8"/>
  <c r="T267" i="8"/>
  <c r="R267" i="8"/>
  <c r="P267" i="8"/>
  <c r="BI265" i="8"/>
  <c r="BH265" i="8"/>
  <c r="BG265" i="8"/>
  <c r="BF265" i="8"/>
  <c r="T265" i="8"/>
  <c r="R265" i="8"/>
  <c r="P265" i="8"/>
  <c r="BI263" i="8"/>
  <c r="BH263" i="8"/>
  <c r="BG263" i="8"/>
  <c r="BF263" i="8"/>
  <c r="T263" i="8"/>
  <c r="R263" i="8"/>
  <c r="P263" i="8"/>
  <c r="BI261" i="8"/>
  <c r="BH261" i="8"/>
  <c r="BG261" i="8"/>
  <c r="BF261" i="8"/>
  <c r="T261" i="8"/>
  <c r="R261" i="8"/>
  <c r="P261" i="8"/>
  <c r="BI259" i="8"/>
  <c r="BH259" i="8"/>
  <c r="BG259" i="8"/>
  <c r="BF259" i="8"/>
  <c r="T259" i="8"/>
  <c r="R259" i="8"/>
  <c r="P259" i="8"/>
  <c r="BI257" i="8"/>
  <c r="BH257" i="8"/>
  <c r="BG257" i="8"/>
  <c r="BF257" i="8"/>
  <c r="T257" i="8"/>
  <c r="R257" i="8"/>
  <c r="P257" i="8"/>
  <c r="BI255" i="8"/>
  <c r="BH255" i="8"/>
  <c r="BG255" i="8"/>
  <c r="BF255" i="8"/>
  <c r="T255" i="8"/>
  <c r="R255" i="8"/>
  <c r="P255" i="8"/>
  <c r="BI253" i="8"/>
  <c r="BH253" i="8"/>
  <c r="BG253" i="8"/>
  <c r="BF253" i="8"/>
  <c r="T253" i="8"/>
  <c r="R253" i="8"/>
  <c r="P253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7" i="8"/>
  <c r="BH237" i="8"/>
  <c r="BG237" i="8"/>
  <c r="BF237" i="8"/>
  <c r="T237" i="8"/>
  <c r="R237" i="8"/>
  <c r="P237" i="8"/>
  <c r="BI235" i="8"/>
  <c r="BH235" i="8"/>
  <c r="BG235" i="8"/>
  <c r="BF235" i="8"/>
  <c r="T235" i="8"/>
  <c r="R235" i="8"/>
  <c r="P235" i="8"/>
  <c r="BI233" i="8"/>
  <c r="BH233" i="8"/>
  <c r="BG233" i="8"/>
  <c r="BF233" i="8"/>
  <c r="T233" i="8"/>
  <c r="R233" i="8"/>
  <c r="P233" i="8"/>
  <c r="BI231" i="8"/>
  <c r="BH231" i="8"/>
  <c r="BG231" i="8"/>
  <c r="BF231" i="8"/>
  <c r="T231" i="8"/>
  <c r="R231" i="8"/>
  <c r="P231" i="8"/>
  <c r="BI229" i="8"/>
  <c r="BH229" i="8"/>
  <c r="BG229" i="8"/>
  <c r="BF229" i="8"/>
  <c r="T229" i="8"/>
  <c r="R229" i="8"/>
  <c r="P229" i="8"/>
  <c r="BI226" i="8"/>
  <c r="BH226" i="8"/>
  <c r="BG226" i="8"/>
  <c r="BF226" i="8"/>
  <c r="T226" i="8"/>
  <c r="R226" i="8"/>
  <c r="P226" i="8"/>
  <c r="BI224" i="8"/>
  <c r="BH224" i="8"/>
  <c r="BG224" i="8"/>
  <c r="BF224" i="8"/>
  <c r="T224" i="8"/>
  <c r="R224" i="8"/>
  <c r="P224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7" i="8"/>
  <c r="BH197" i="8"/>
  <c r="BG197" i="8"/>
  <c r="BF197" i="8"/>
  <c r="T197" i="8"/>
  <c r="R197" i="8"/>
  <c r="P197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F130" i="8"/>
  <c r="E128" i="8"/>
  <c r="BI115" i="8"/>
  <c r="BH115" i="8"/>
  <c r="BG115" i="8"/>
  <c r="BF115" i="8"/>
  <c r="BI114" i="8"/>
  <c r="BH114" i="8"/>
  <c r="BG114" i="8"/>
  <c r="BF114" i="8"/>
  <c r="BE114" i="8"/>
  <c r="BI113" i="8"/>
  <c r="BH113" i="8"/>
  <c r="BG113" i="8"/>
  <c r="BF113" i="8"/>
  <c r="BE113" i="8"/>
  <c r="BI112" i="8"/>
  <c r="BH112" i="8"/>
  <c r="BG112" i="8"/>
  <c r="BF112" i="8"/>
  <c r="BE112" i="8"/>
  <c r="BI111" i="8"/>
  <c r="BH111" i="8"/>
  <c r="BG111" i="8"/>
  <c r="BF111" i="8"/>
  <c r="BE111" i="8"/>
  <c r="BI110" i="8"/>
  <c r="BH110" i="8"/>
  <c r="BG110" i="8"/>
  <c r="BF110" i="8"/>
  <c r="BE110" i="8"/>
  <c r="F89" i="8"/>
  <c r="E87" i="8"/>
  <c r="J24" i="8"/>
  <c r="E24" i="8"/>
  <c r="J92" i="8" s="1"/>
  <c r="J23" i="8"/>
  <c r="J21" i="8"/>
  <c r="E21" i="8"/>
  <c r="J132" i="8" s="1"/>
  <c r="J20" i="8"/>
  <c r="J18" i="8"/>
  <c r="E18" i="8"/>
  <c r="F133" i="8" s="1"/>
  <c r="J17" i="8"/>
  <c r="J15" i="8"/>
  <c r="E15" i="8"/>
  <c r="F132" i="8" s="1"/>
  <c r="J14" i="8"/>
  <c r="J12" i="8"/>
  <c r="J89" i="8"/>
  <c r="E7" i="8"/>
  <c r="E126" i="8"/>
  <c r="J39" i="7"/>
  <c r="J38" i="7"/>
  <c r="AY100" i="1" s="1"/>
  <c r="J37" i="7"/>
  <c r="AX100" i="1" s="1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2" i="7"/>
  <c r="BH192" i="7"/>
  <c r="BG192" i="7"/>
  <c r="BF192" i="7"/>
  <c r="T192" i="7"/>
  <c r="T191" i="7"/>
  <c r="R192" i="7"/>
  <c r="R191" i="7"/>
  <c r="P192" i="7"/>
  <c r="P191" i="7"/>
  <c r="BI189" i="7"/>
  <c r="BH189" i="7"/>
  <c r="BG189" i="7"/>
  <c r="BF189" i="7"/>
  <c r="T189" i="7"/>
  <c r="T188" i="7"/>
  <c r="R189" i="7"/>
  <c r="R188" i="7"/>
  <c r="P189" i="7"/>
  <c r="P188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7" i="7"/>
  <c r="BH167" i="7"/>
  <c r="BG167" i="7"/>
  <c r="BF167" i="7"/>
  <c r="T167" i="7"/>
  <c r="T166" i="7" s="1"/>
  <c r="R167" i="7"/>
  <c r="R166" i="7" s="1"/>
  <c r="P167" i="7"/>
  <c r="P166" i="7" s="1"/>
  <c r="BI164" i="7"/>
  <c r="BH164" i="7"/>
  <c r="BG164" i="7"/>
  <c r="BF164" i="7"/>
  <c r="T164" i="7"/>
  <c r="T163" i="7" s="1"/>
  <c r="R164" i="7"/>
  <c r="R163" i="7" s="1"/>
  <c r="P164" i="7"/>
  <c r="P163" i="7" s="1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T153" i="7"/>
  <c r="R154" i="7"/>
  <c r="R153" i="7"/>
  <c r="P154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T139" i="7" s="1"/>
  <c r="R140" i="7"/>
  <c r="R139" i="7" s="1"/>
  <c r="P140" i="7"/>
  <c r="P139" i="7" s="1"/>
  <c r="F132" i="7"/>
  <c r="E130" i="7"/>
  <c r="BI117" i="7"/>
  <c r="BH117" i="7"/>
  <c r="BG117" i="7"/>
  <c r="BF117" i="7"/>
  <c r="BI116" i="7"/>
  <c r="BH116" i="7"/>
  <c r="BG116" i="7"/>
  <c r="BF116" i="7"/>
  <c r="BE116" i="7"/>
  <c r="BI115" i="7"/>
  <c r="BH115" i="7"/>
  <c r="BG115" i="7"/>
  <c r="BF115" i="7"/>
  <c r="BE115" i="7"/>
  <c r="BI114" i="7"/>
  <c r="BH114" i="7"/>
  <c r="BG114" i="7"/>
  <c r="BF114" i="7"/>
  <c r="BE114" i="7"/>
  <c r="BI113" i="7"/>
  <c r="BH113" i="7"/>
  <c r="BG113" i="7"/>
  <c r="BF113" i="7"/>
  <c r="BE113" i="7"/>
  <c r="BI112" i="7"/>
  <c r="BH112" i="7"/>
  <c r="BG112" i="7"/>
  <c r="BF112" i="7"/>
  <c r="BE112" i="7"/>
  <c r="F89" i="7"/>
  <c r="E87" i="7"/>
  <c r="J24" i="7"/>
  <c r="E24" i="7"/>
  <c r="J135" i="7" s="1"/>
  <c r="J23" i="7"/>
  <c r="J21" i="7"/>
  <c r="E21" i="7"/>
  <c r="J91" i="7" s="1"/>
  <c r="J20" i="7"/>
  <c r="J18" i="7"/>
  <c r="E18" i="7"/>
  <c r="F92" i="7" s="1"/>
  <c r="J17" i="7"/>
  <c r="J15" i="7"/>
  <c r="E15" i="7"/>
  <c r="F134" i="7" s="1"/>
  <c r="J14" i="7"/>
  <c r="J12" i="7"/>
  <c r="J132" i="7"/>
  <c r="E7" i="7"/>
  <c r="E85" i="7"/>
  <c r="J39" i="6"/>
  <c r="J38" i="6"/>
  <c r="AY99" i="1" s="1"/>
  <c r="J37" i="6"/>
  <c r="AX99" i="1" s="1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4" i="6"/>
  <c r="BH364" i="6"/>
  <c r="BG364" i="6"/>
  <c r="BF364" i="6"/>
  <c r="T364" i="6"/>
  <c r="R364" i="6"/>
  <c r="P364" i="6"/>
  <c r="BI362" i="6"/>
  <c r="BH362" i="6"/>
  <c r="BG362" i="6"/>
  <c r="BF362" i="6"/>
  <c r="T362" i="6"/>
  <c r="R362" i="6"/>
  <c r="P362" i="6"/>
  <c r="BI360" i="6"/>
  <c r="BH360" i="6"/>
  <c r="BG360" i="6"/>
  <c r="BF360" i="6"/>
  <c r="T360" i="6"/>
  <c r="R360" i="6"/>
  <c r="P360" i="6"/>
  <c r="BI358" i="6"/>
  <c r="BH358" i="6"/>
  <c r="BG358" i="6"/>
  <c r="BF358" i="6"/>
  <c r="T358" i="6"/>
  <c r="R358" i="6"/>
  <c r="P358" i="6"/>
  <c r="BI355" i="6"/>
  <c r="BH355" i="6"/>
  <c r="BG355" i="6"/>
  <c r="BF355" i="6"/>
  <c r="T355" i="6"/>
  <c r="R355" i="6"/>
  <c r="P355" i="6"/>
  <c r="BI353" i="6"/>
  <c r="BH353" i="6"/>
  <c r="BG353" i="6"/>
  <c r="BF353" i="6"/>
  <c r="T353" i="6"/>
  <c r="R353" i="6"/>
  <c r="P353" i="6"/>
  <c r="BI351" i="6"/>
  <c r="BH351" i="6"/>
  <c r="BG351" i="6"/>
  <c r="BF351" i="6"/>
  <c r="T351" i="6"/>
  <c r="R351" i="6"/>
  <c r="P351" i="6"/>
  <c r="BI349" i="6"/>
  <c r="BH349" i="6"/>
  <c r="BG349" i="6"/>
  <c r="BF349" i="6"/>
  <c r="T349" i="6"/>
  <c r="R349" i="6"/>
  <c r="P349" i="6"/>
  <c r="BI347" i="6"/>
  <c r="BH347" i="6"/>
  <c r="BG347" i="6"/>
  <c r="BF347" i="6"/>
  <c r="T347" i="6"/>
  <c r="R347" i="6"/>
  <c r="P347" i="6"/>
  <c r="BI345" i="6"/>
  <c r="BH345" i="6"/>
  <c r="BG345" i="6"/>
  <c r="BF345" i="6"/>
  <c r="T345" i="6"/>
  <c r="R345" i="6"/>
  <c r="P345" i="6"/>
  <c r="BI343" i="6"/>
  <c r="BH343" i="6"/>
  <c r="BG343" i="6"/>
  <c r="BF343" i="6"/>
  <c r="T343" i="6"/>
  <c r="R343" i="6"/>
  <c r="P343" i="6"/>
  <c r="BI341" i="6"/>
  <c r="BH341" i="6"/>
  <c r="BG341" i="6"/>
  <c r="BF341" i="6"/>
  <c r="T341" i="6"/>
  <c r="R341" i="6"/>
  <c r="P341" i="6"/>
  <c r="BI339" i="6"/>
  <c r="BH339" i="6"/>
  <c r="BG339" i="6"/>
  <c r="BF339" i="6"/>
  <c r="T339" i="6"/>
  <c r="R339" i="6"/>
  <c r="P339" i="6"/>
  <c r="BI337" i="6"/>
  <c r="BH337" i="6"/>
  <c r="BG337" i="6"/>
  <c r="BF337" i="6"/>
  <c r="T337" i="6"/>
  <c r="R337" i="6"/>
  <c r="P337" i="6"/>
  <c r="BI335" i="6"/>
  <c r="BH335" i="6"/>
  <c r="BG335" i="6"/>
  <c r="BF335" i="6"/>
  <c r="T335" i="6"/>
  <c r="R335" i="6"/>
  <c r="P335" i="6"/>
  <c r="BI331" i="6"/>
  <c r="BH331" i="6"/>
  <c r="BG331" i="6"/>
  <c r="BF331" i="6"/>
  <c r="T331" i="6"/>
  <c r="R331" i="6"/>
  <c r="P331" i="6"/>
  <c r="BI329" i="6"/>
  <c r="BH329" i="6"/>
  <c r="BG329" i="6"/>
  <c r="BF329" i="6"/>
  <c r="T329" i="6"/>
  <c r="R329" i="6"/>
  <c r="P329" i="6"/>
  <c r="BI327" i="6"/>
  <c r="BH327" i="6"/>
  <c r="BG327" i="6"/>
  <c r="BF327" i="6"/>
  <c r="T327" i="6"/>
  <c r="R327" i="6"/>
  <c r="P327" i="6"/>
  <c r="BI325" i="6"/>
  <c r="BH325" i="6"/>
  <c r="BG325" i="6"/>
  <c r="BF325" i="6"/>
  <c r="T325" i="6"/>
  <c r="R325" i="6"/>
  <c r="P325" i="6"/>
  <c r="BI323" i="6"/>
  <c r="BH323" i="6"/>
  <c r="BG323" i="6"/>
  <c r="BF323" i="6"/>
  <c r="T323" i="6"/>
  <c r="R323" i="6"/>
  <c r="P323" i="6"/>
  <c r="BI321" i="6"/>
  <c r="BH321" i="6"/>
  <c r="BG321" i="6"/>
  <c r="BF321" i="6"/>
  <c r="T321" i="6"/>
  <c r="R321" i="6"/>
  <c r="P321" i="6"/>
  <c r="BI319" i="6"/>
  <c r="BH319" i="6"/>
  <c r="BG319" i="6"/>
  <c r="BF319" i="6"/>
  <c r="T319" i="6"/>
  <c r="R319" i="6"/>
  <c r="P319" i="6"/>
  <c r="BI317" i="6"/>
  <c r="BH317" i="6"/>
  <c r="BG317" i="6"/>
  <c r="BF317" i="6"/>
  <c r="T317" i="6"/>
  <c r="R317" i="6"/>
  <c r="P317" i="6"/>
  <c r="BI315" i="6"/>
  <c r="BH315" i="6"/>
  <c r="BG315" i="6"/>
  <c r="BF315" i="6"/>
  <c r="T315" i="6"/>
  <c r="R315" i="6"/>
  <c r="P315" i="6"/>
  <c r="BI313" i="6"/>
  <c r="BH313" i="6"/>
  <c r="BG313" i="6"/>
  <c r="BF313" i="6"/>
  <c r="T313" i="6"/>
  <c r="R313" i="6"/>
  <c r="P313" i="6"/>
  <c r="BI311" i="6"/>
  <c r="BH311" i="6"/>
  <c r="BG311" i="6"/>
  <c r="BF311" i="6"/>
  <c r="T311" i="6"/>
  <c r="R311" i="6"/>
  <c r="P311" i="6"/>
  <c r="BI309" i="6"/>
  <c r="BH309" i="6"/>
  <c r="BG309" i="6"/>
  <c r="BF309" i="6"/>
  <c r="T309" i="6"/>
  <c r="R309" i="6"/>
  <c r="P309" i="6"/>
  <c r="BI307" i="6"/>
  <c r="BH307" i="6"/>
  <c r="BG307" i="6"/>
  <c r="BF307" i="6"/>
  <c r="T307" i="6"/>
  <c r="R307" i="6"/>
  <c r="P307" i="6"/>
  <c r="BI305" i="6"/>
  <c r="BH305" i="6"/>
  <c r="BG305" i="6"/>
  <c r="BF305" i="6"/>
  <c r="T305" i="6"/>
  <c r="R305" i="6"/>
  <c r="P305" i="6"/>
  <c r="BI302" i="6"/>
  <c r="BH302" i="6"/>
  <c r="BG302" i="6"/>
  <c r="BF302" i="6"/>
  <c r="T302" i="6"/>
  <c r="R302" i="6"/>
  <c r="P302" i="6"/>
  <c r="BI300" i="6"/>
  <c r="BH300" i="6"/>
  <c r="BG300" i="6"/>
  <c r="BF300" i="6"/>
  <c r="T300" i="6"/>
  <c r="R300" i="6"/>
  <c r="P300" i="6"/>
  <c r="BI298" i="6"/>
  <c r="BH298" i="6"/>
  <c r="BG298" i="6"/>
  <c r="BF298" i="6"/>
  <c r="T298" i="6"/>
  <c r="R298" i="6"/>
  <c r="P298" i="6"/>
  <c r="BI296" i="6"/>
  <c r="BH296" i="6"/>
  <c r="BG296" i="6"/>
  <c r="BF296" i="6"/>
  <c r="T296" i="6"/>
  <c r="R296" i="6"/>
  <c r="P296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68" i="6"/>
  <c r="BH268" i="6"/>
  <c r="BG268" i="6"/>
  <c r="BF268" i="6"/>
  <c r="T268" i="6"/>
  <c r="R268" i="6"/>
  <c r="P268" i="6"/>
  <c r="BI266" i="6"/>
  <c r="BH266" i="6"/>
  <c r="BG266" i="6"/>
  <c r="BF266" i="6"/>
  <c r="T266" i="6"/>
  <c r="R266" i="6"/>
  <c r="P266" i="6"/>
  <c r="BI264" i="6"/>
  <c r="BH264" i="6"/>
  <c r="BG264" i="6"/>
  <c r="BF264" i="6"/>
  <c r="T264" i="6"/>
  <c r="R264" i="6"/>
  <c r="P264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F130" i="6"/>
  <c r="E128" i="6"/>
  <c r="BI115" i="6"/>
  <c r="BH115" i="6"/>
  <c r="BG115" i="6"/>
  <c r="BF115" i="6"/>
  <c r="BI114" i="6"/>
  <c r="BH114" i="6"/>
  <c r="BG114" i="6"/>
  <c r="BF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F89" i="6"/>
  <c r="E87" i="6"/>
  <c r="J24" i="6"/>
  <c r="E24" i="6"/>
  <c r="J133" i="6"/>
  <c r="J23" i="6"/>
  <c r="J21" i="6"/>
  <c r="E21" i="6"/>
  <c r="J132" i="6"/>
  <c r="J20" i="6"/>
  <c r="J18" i="6"/>
  <c r="E18" i="6"/>
  <c r="F133" i="6"/>
  <c r="J17" i="6"/>
  <c r="J15" i="6"/>
  <c r="E15" i="6"/>
  <c r="F91" i="6"/>
  <c r="J14" i="6"/>
  <c r="J12" i="6"/>
  <c r="J89" i="6"/>
  <c r="E7" i="6"/>
  <c r="E85" i="6" s="1"/>
  <c r="J39" i="5"/>
  <c r="J38" i="5"/>
  <c r="AY98" i="1"/>
  <c r="J37" i="5"/>
  <c r="AX98" i="1" s="1"/>
  <c r="BI331" i="5"/>
  <c r="BH331" i="5"/>
  <c r="BG331" i="5"/>
  <c r="BF331" i="5"/>
  <c r="T331" i="5"/>
  <c r="R331" i="5"/>
  <c r="P331" i="5"/>
  <c r="BI329" i="5"/>
  <c r="BH329" i="5"/>
  <c r="BG329" i="5"/>
  <c r="BF329" i="5"/>
  <c r="T329" i="5"/>
  <c r="R329" i="5"/>
  <c r="P329" i="5"/>
  <c r="BI327" i="5"/>
  <c r="BH327" i="5"/>
  <c r="BG327" i="5"/>
  <c r="BF327" i="5"/>
  <c r="T327" i="5"/>
  <c r="R327" i="5"/>
  <c r="P327" i="5"/>
  <c r="BI325" i="5"/>
  <c r="BH325" i="5"/>
  <c r="BG325" i="5"/>
  <c r="BF325" i="5"/>
  <c r="T325" i="5"/>
  <c r="R325" i="5"/>
  <c r="P325" i="5"/>
  <c r="BI323" i="5"/>
  <c r="BH323" i="5"/>
  <c r="BG323" i="5"/>
  <c r="BF323" i="5"/>
  <c r="T323" i="5"/>
  <c r="R323" i="5"/>
  <c r="P323" i="5"/>
  <c r="BI321" i="5"/>
  <c r="BH321" i="5"/>
  <c r="BG321" i="5"/>
  <c r="BF321" i="5"/>
  <c r="T321" i="5"/>
  <c r="R321" i="5"/>
  <c r="P321" i="5"/>
  <c r="BI318" i="5"/>
  <c r="BH318" i="5"/>
  <c r="BG318" i="5"/>
  <c r="BF318" i="5"/>
  <c r="T318" i="5"/>
  <c r="R318" i="5"/>
  <c r="P318" i="5"/>
  <c r="BI316" i="5"/>
  <c r="BH316" i="5"/>
  <c r="BG316" i="5"/>
  <c r="BF316" i="5"/>
  <c r="T316" i="5"/>
  <c r="R316" i="5"/>
  <c r="P316" i="5"/>
  <c r="BI314" i="5"/>
  <c r="BH314" i="5"/>
  <c r="BG314" i="5"/>
  <c r="BF314" i="5"/>
  <c r="T314" i="5"/>
  <c r="R314" i="5"/>
  <c r="P314" i="5"/>
  <c r="BI312" i="5"/>
  <c r="BH312" i="5"/>
  <c r="BG312" i="5"/>
  <c r="BF312" i="5"/>
  <c r="T312" i="5"/>
  <c r="R312" i="5"/>
  <c r="P312" i="5"/>
  <c r="BI310" i="5"/>
  <c r="BH310" i="5"/>
  <c r="BG310" i="5"/>
  <c r="BF310" i="5"/>
  <c r="T310" i="5"/>
  <c r="R310" i="5"/>
  <c r="P310" i="5"/>
  <c r="BI308" i="5"/>
  <c r="BH308" i="5"/>
  <c r="BG308" i="5"/>
  <c r="BF308" i="5"/>
  <c r="T308" i="5"/>
  <c r="R308" i="5"/>
  <c r="P308" i="5"/>
  <c r="BI306" i="5"/>
  <c r="BH306" i="5"/>
  <c r="BG306" i="5"/>
  <c r="BF306" i="5"/>
  <c r="T306" i="5"/>
  <c r="R306" i="5"/>
  <c r="P306" i="5"/>
  <c r="BI304" i="5"/>
  <c r="BH304" i="5"/>
  <c r="BG304" i="5"/>
  <c r="BF304" i="5"/>
  <c r="T304" i="5"/>
  <c r="R304" i="5"/>
  <c r="P304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7" i="5"/>
  <c r="BH297" i="5"/>
  <c r="BG297" i="5"/>
  <c r="BF297" i="5"/>
  <c r="T297" i="5"/>
  <c r="R297" i="5"/>
  <c r="P297" i="5"/>
  <c r="BI295" i="5"/>
  <c r="BH295" i="5"/>
  <c r="BG295" i="5"/>
  <c r="BF295" i="5"/>
  <c r="T295" i="5"/>
  <c r="R295" i="5"/>
  <c r="P295" i="5"/>
  <c r="BI293" i="5"/>
  <c r="BH293" i="5"/>
  <c r="BG293" i="5"/>
  <c r="BF293" i="5"/>
  <c r="T293" i="5"/>
  <c r="R293" i="5"/>
  <c r="P293" i="5"/>
  <c r="BI291" i="5"/>
  <c r="BH291" i="5"/>
  <c r="BG291" i="5"/>
  <c r="BF291" i="5"/>
  <c r="T291" i="5"/>
  <c r="R291" i="5"/>
  <c r="P291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84" i="5"/>
  <c r="BH284" i="5"/>
  <c r="BG284" i="5"/>
  <c r="BF284" i="5"/>
  <c r="T284" i="5"/>
  <c r="R284" i="5"/>
  <c r="P284" i="5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8" i="5"/>
  <c r="BH278" i="5"/>
  <c r="BG278" i="5"/>
  <c r="BF278" i="5"/>
  <c r="T278" i="5"/>
  <c r="R278" i="5"/>
  <c r="P278" i="5"/>
  <c r="BI275" i="5"/>
  <c r="BH275" i="5"/>
  <c r="BG275" i="5"/>
  <c r="BF275" i="5"/>
  <c r="T275" i="5"/>
  <c r="R275" i="5"/>
  <c r="P275" i="5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69" i="5"/>
  <c r="BH269" i="5"/>
  <c r="BG269" i="5"/>
  <c r="BF269" i="5"/>
  <c r="T269" i="5"/>
  <c r="R269" i="5"/>
  <c r="P269" i="5"/>
  <c r="BI267" i="5"/>
  <c r="BH267" i="5"/>
  <c r="BG267" i="5"/>
  <c r="BF267" i="5"/>
  <c r="T267" i="5"/>
  <c r="R267" i="5"/>
  <c r="P267" i="5"/>
  <c r="BI265" i="5"/>
  <c r="BH265" i="5"/>
  <c r="BG265" i="5"/>
  <c r="BF265" i="5"/>
  <c r="T265" i="5"/>
  <c r="R265" i="5"/>
  <c r="P265" i="5"/>
  <c r="BI263" i="5"/>
  <c r="BH263" i="5"/>
  <c r="BG263" i="5"/>
  <c r="BF263" i="5"/>
  <c r="T263" i="5"/>
  <c r="R263" i="5"/>
  <c r="P263" i="5"/>
  <c r="BI261" i="5"/>
  <c r="BH261" i="5"/>
  <c r="BG261" i="5"/>
  <c r="BF261" i="5"/>
  <c r="T261" i="5"/>
  <c r="R261" i="5"/>
  <c r="P261" i="5"/>
  <c r="BI259" i="5"/>
  <c r="BH259" i="5"/>
  <c r="BG259" i="5"/>
  <c r="BF259" i="5"/>
  <c r="T259" i="5"/>
  <c r="R259" i="5"/>
  <c r="P259" i="5"/>
  <c r="BI257" i="5"/>
  <c r="BH257" i="5"/>
  <c r="BG257" i="5"/>
  <c r="BF257" i="5"/>
  <c r="T257" i="5"/>
  <c r="R257" i="5"/>
  <c r="P257" i="5"/>
  <c r="BI255" i="5"/>
  <c r="BH255" i="5"/>
  <c r="BG255" i="5"/>
  <c r="BF255" i="5"/>
  <c r="T255" i="5"/>
  <c r="R255" i="5"/>
  <c r="P255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F130" i="5"/>
  <c r="E128" i="5"/>
  <c r="BI115" i="5"/>
  <c r="BH115" i="5"/>
  <c r="BG115" i="5"/>
  <c r="BF115" i="5"/>
  <c r="BI114" i="5"/>
  <c r="BH114" i="5"/>
  <c r="BG114" i="5"/>
  <c r="BF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F89" i="5"/>
  <c r="E87" i="5"/>
  <c r="J24" i="5"/>
  <c r="E24" i="5"/>
  <c r="J133" i="5" s="1"/>
  <c r="J23" i="5"/>
  <c r="J21" i="5"/>
  <c r="E21" i="5"/>
  <c r="J91" i="5" s="1"/>
  <c r="J20" i="5"/>
  <c r="J18" i="5"/>
  <c r="E18" i="5"/>
  <c r="F133" i="5" s="1"/>
  <c r="J17" i="5"/>
  <c r="J15" i="5"/>
  <c r="E15" i="5"/>
  <c r="F132" i="5" s="1"/>
  <c r="J14" i="5"/>
  <c r="J12" i="5"/>
  <c r="J89" i="5"/>
  <c r="E7" i="5"/>
  <c r="E85" i="5"/>
  <c r="J39" i="4"/>
  <c r="J38" i="4"/>
  <c r="AY97" i="1" s="1"/>
  <c r="J37" i="4"/>
  <c r="AX97" i="1"/>
  <c r="BI507" i="4"/>
  <c r="BH507" i="4"/>
  <c r="BG507" i="4"/>
  <c r="BF507" i="4"/>
  <c r="T507" i="4"/>
  <c r="R507" i="4"/>
  <c r="P507" i="4"/>
  <c r="BI505" i="4"/>
  <c r="BH505" i="4"/>
  <c r="BG505" i="4"/>
  <c r="BF505" i="4"/>
  <c r="T505" i="4"/>
  <c r="R505" i="4"/>
  <c r="P505" i="4"/>
  <c r="BI503" i="4"/>
  <c r="BH503" i="4"/>
  <c r="BG503" i="4"/>
  <c r="BF503" i="4"/>
  <c r="T503" i="4"/>
  <c r="R503" i="4"/>
  <c r="P503" i="4"/>
  <c r="BI501" i="4"/>
  <c r="BH501" i="4"/>
  <c r="BG501" i="4"/>
  <c r="BF501" i="4"/>
  <c r="T501" i="4"/>
  <c r="R501" i="4"/>
  <c r="P501" i="4"/>
  <c r="BI499" i="4"/>
  <c r="BH499" i="4"/>
  <c r="BG499" i="4"/>
  <c r="BF499" i="4"/>
  <c r="T499" i="4"/>
  <c r="R499" i="4"/>
  <c r="P499" i="4"/>
  <c r="BI495" i="4"/>
  <c r="BH495" i="4"/>
  <c r="BG495" i="4"/>
  <c r="BF495" i="4"/>
  <c r="T495" i="4"/>
  <c r="R495" i="4"/>
  <c r="P495" i="4"/>
  <c r="BI493" i="4"/>
  <c r="BH493" i="4"/>
  <c r="BG493" i="4"/>
  <c r="BF493" i="4"/>
  <c r="T493" i="4"/>
  <c r="R493" i="4"/>
  <c r="P493" i="4"/>
  <c r="BI491" i="4"/>
  <c r="BH491" i="4"/>
  <c r="BG491" i="4"/>
  <c r="BF491" i="4"/>
  <c r="T491" i="4"/>
  <c r="R491" i="4"/>
  <c r="P491" i="4"/>
  <c r="BI489" i="4"/>
  <c r="BH489" i="4"/>
  <c r="BG489" i="4"/>
  <c r="BF489" i="4"/>
  <c r="T489" i="4"/>
  <c r="R489" i="4"/>
  <c r="P489" i="4"/>
  <c r="BI487" i="4"/>
  <c r="BH487" i="4"/>
  <c r="BG487" i="4"/>
  <c r="BF487" i="4"/>
  <c r="T487" i="4"/>
  <c r="R487" i="4"/>
  <c r="P487" i="4"/>
  <c r="BI485" i="4"/>
  <c r="BH485" i="4"/>
  <c r="BG485" i="4"/>
  <c r="BF485" i="4"/>
  <c r="T485" i="4"/>
  <c r="R485" i="4"/>
  <c r="P485" i="4"/>
  <c r="BI483" i="4"/>
  <c r="BH483" i="4"/>
  <c r="BG483" i="4"/>
  <c r="BF483" i="4"/>
  <c r="T483" i="4"/>
  <c r="R483" i="4"/>
  <c r="P483" i="4"/>
  <c r="BI480" i="4"/>
  <c r="BH480" i="4"/>
  <c r="BG480" i="4"/>
  <c r="BF480" i="4"/>
  <c r="T480" i="4"/>
  <c r="R480" i="4"/>
  <c r="P480" i="4"/>
  <c r="BI478" i="4"/>
  <c r="BH478" i="4"/>
  <c r="BG478" i="4"/>
  <c r="BF478" i="4"/>
  <c r="T478" i="4"/>
  <c r="R478" i="4"/>
  <c r="P478" i="4"/>
  <c r="BI476" i="4"/>
  <c r="BH476" i="4"/>
  <c r="BG476" i="4"/>
  <c r="BF476" i="4"/>
  <c r="T476" i="4"/>
  <c r="R476" i="4"/>
  <c r="P476" i="4"/>
  <c r="BI474" i="4"/>
  <c r="BH474" i="4"/>
  <c r="BG474" i="4"/>
  <c r="BF474" i="4"/>
  <c r="T474" i="4"/>
  <c r="R474" i="4"/>
  <c r="P474" i="4"/>
  <c r="BI472" i="4"/>
  <c r="BH472" i="4"/>
  <c r="BG472" i="4"/>
  <c r="BF472" i="4"/>
  <c r="T472" i="4"/>
  <c r="R472" i="4"/>
  <c r="P472" i="4"/>
  <c r="BI469" i="4"/>
  <c r="BH469" i="4"/>
  <c r="BG469" i="4"/>
  <c r="BF469" i="4"/>
  <c r="T469" i="4"/>
  <c r="R469" i="4"/>
  <c r="P469" i="4"/>
  <c r="BI467" i="4"/>
  <c r="BH467" i="4"/>
  <c r="BG467" i="4"/>
  <c r="BF467" i="4"/>
  <c r="T467" i="4"/>
  <c r="R467" i="4"/>
  <c r="P467" i="4"/>
  <c r="BI465" i="4"/>
  <c r="BH465" i="4"/>
  <c r="BG465" i="4"/>
  <c r="BF465" i="4"/>
  <c r="T465" i="4"/>
  <c r="R465" i="4"/>
  <c r="P465" i="4"/>
  <c r="BI463" i="4"/>
  <c r="BH463" i="4"/>
  <c r="BG463" i="4"/>
  <c r="BF463" i="4"/>
  <c r="T463" i="4"/>
  <c r="R463" i="4"/>
  <c r="P463" i="4"/>
  <c r="BI461" i="4"/>
  <c r="BH461" i="4"/>
  <c r="BG461" i="4"/>
  <c r="BF461" i="4"/>
  <c r="T461" i="4"/>
  <c r="R461" i="4"/>
  <c r="P461" i="4"/>
  <c r="BI458" i="4"/>
  <c r="BH458" i="4"/>
  <c r="BG458" i="4"/>
  <c r="BF458" i="4"/>
  <c r="T458" i="4"/>
  <c r="R458" i="4"/>
  <c r="P458" i="4"/>
  <c r="BI456" i="4"/>
  <c r="BH456" i="4"/>
  <c r="BG456" i="4"/>
  <c r="BF456" i="4"/>
  <c r="T456" i="4"/>
  <c r="R456" i="4"/>
  <c r="P456" i="4"/>
  <c r="BI454" i="4"/>
  <c r="BH454" i="4"/>
  <c r="BG454" i="4"/>
  <c r="BF454" i="4"/>
  <c r="T454" i="4"/>
  <c r="R454" i="4"/>
  <c r="P454" i="4"/>
  <c r="BI452" i="4"/>
  <c r="BH452" i="4"/>
  <c r="BG452" i="4"/>
  <c r="BF452" i="4"/>
  <c r="T452" i="4"/>
  <c r="R452" i="4"/>
  <c r="P452" i="4"/>
  <c r="BI450" i="4"/>
  <c r="BH450" i="4"/>
  <c r="BG450" i="4"/>
  <c r="BF450" i="4"/>
  <c r="T450" i="4"/>
  <c r="R450" i="4"/>
  <c r="P450" i="4"/>
  <c r="BI447" i="4"/>
  <c r="BH447" i="4"/>
  <c r="BG447" i="4"/>
  <c r="BF447" i="4"/>
  <c r="T447" i="4"/>
  <c r="R447" i="4"/>
  <c r="P447" i="4"/>
  <c r="BI445" i="4"/>
  <c r="BH445" i="4"/>
  <c r="BG445" i="4"/>
  <c r="BF445" i="4"/>
  <c r="T445" i="4"/>
  <c r="R445" i="4"/>
  <c r="P445" i="4"/>
  <c r="BI443" i="4"/>
  <c r="BH443" i="4"/>
  <c r="BG443" i="4"/>
  <c r="BF443" i="4"/>
  <c r="T443" i="4"/>
  <c r="R443" i="4"/>
  <c r="P443" i="4"/>
  <c r="BI441" i="4"/>
  <c r="BH441" i="4"/>
  <c r="BG441" i="4"/>
  <c r="BF441" i="4"/>
  <c r="T441" i="4"/>
  <c r="R441" i="4"/>
  <c r="P441" i="4"/>
  <c r="BI439" i="4"/>
  <c r="BH439" i="4"/>
  <c r="BG439" i="4"/>
  <c r="BF439" i="4"/>
  <c r="T439" i="4"/>
  <c r="R439" i="4"/>
  <c r="P439" i="4"/>
  <c r="BI436" i="4"/>
  <c r="BH436" i="4"/>
  <c r="BG436" i="4"/>
  <c r="BF436" i="4"/>
  <c r="T436" i="4"/>
  <c r="R436" i="4"/>
  <c r="P436" i="4"/>
  <c r="BI434" i="4"/>
  <c r="BH434" i="4"/>
  <c r="BG434" i="4"/>
  <c r="BF434" i="4"/>
  <c r="T434" i="4"/>
  <c r="R434" i="4"/>
  <c r="P434" i="4"/>
  <c r="BI432" i="4"/>
  <c r="BH432" i="4"/>
  <c r="BG432" i="4"/>
  <c r="BF432" i="4"/>
  <c r="T432" i="4"/>
  <c r="R432" i="4"/>
  <c r="P432" i="4"/>
  <c r="BI430" i="4"/>
  <c r="BH430" i="4"/>
  <c r="BG430" i="4"/>
  <c r="BF430" i="4"/>
  <c r="T430" i="4"/>
  <c r="R430" i="4"/>
  <c r="P430" i="4"/>
  <c r="BI428" i="4"/>
  <c r="BH428" i="4"/>
  <c r="BG428" i="4"/>
  <c r="BF428" i="4"/>
  <c r="T428" i="4"/>
  <c r="R428" i="4"/>
  <c r="P428" i="4"/>
  <c r="BI425" i="4"/>
  <c r="BH425" i="4"/>
  <c r="BG425" i="4"/>
  <c r="BF425" i="4"/>
  <c r="T425" i="4"/>
  <c r="R425" i="4"/>
  <c r="P425" i="4"/>
  <c r="BI423" i="4"/>
  <c r="BH423" i="4"/>
  <c r="BG423" i="4"/>
  <c r="BF423" i="4"/>
  <c r="T423" i="4"/>
  <c r="R423" i="4"/>
  <c r="P423" i="4"/>
  <c r="BI421" i="4"/>
  <c r="BH421" i="4"/>
  <c r="BG421" i="4"/>
  <c r="BF421" i="4"/>
  <c r="T421" i="4"/>
  <c r="R421" i="4"/>
  <c r="P421" i="4"/>
  <c r="BI419" i="4"/>
  <c r="BH419" i="4"/>
  <c r="BG419" i="4"/>
  <c r="BF419" i="4"/>
  <c r="T419" i="4"/>
  <c r="R419" i="4"/>
  <c r="P419" i="4"/>
  <c r="BI417" i="4"/>
  <c r="BH417" i="4"/>
  <c r="BG417" i="4"/>
  <c r="BF417" i="4"/>
  <c r="T417" i="4"/>
  <c r="R417" i="4"/>
  <c r="P417" i="4"/>
  <c r="BI414" i="4"/>
  <c r="BH414" i="4"/>
  <c r="BG414" i="4"/>
  <c r="BF414" i="4"/>
  <c r="T414" i="4"/>
  <c r="R414" i="4"/>
  <c r="P414" i="4"/>
  <c r="BI412" i="4"/>
  <c r="BH412" i="4"/>
  <c r="BG412" i="4"/>
  <c r="BF412" i="4"/>
  <c r="T412" i="4"/>
  <c r="R412" i="4"/>
  <c r="P412" i="4"/>
  <c r="BI410" i="4"/>
  <c r="BH410" i="4"/>
  <c r="BG410" i="4"/>
  <c r="BF410" i="4"/>
  <c r="T410" i="4"/>
  <c r="R410" i="4"/>
  <c r="P410" i="4"/>
  <c r="BI408" i="4"/>
  <c r="BH408" i="4"/>
  <c r="BG408" i="4"/>
  <c r="BF408" i="4"/>
  <c r="T408" i="4"/>
  <c r="R408" i="4"/>
  <c r="P408" i="4"/>
  <c r="BI406" i="4"/>
  <c r="BH406" i="4"/>
  <c r="BG406" i="4"/>
  <c r="BF406" i="4"/>
  <c r="T406" i="4"/>
  <c r="R406" i="4"/>
  <c r="P406" i="4"/>
  <c r="BI402" i="4"/>
  <c r="BH402" i="4"/>
  <c r="BG402" i="4"/>
  <c r="BF402" i="4"/>
  <c r="T402" i="4"/>
  <c r="R402" i="4"/>
  <c r="P402" i="4"/>
  <c r="BI400" i="4"/>
  <c r="BH400" i="4"/>
  <c r="BG400" i="4"/>
  <c r="BF400" i="4"/>
  <c r="T400" i="4"/>
  <c r="R400" i="4"/>
  <c r="P400" i="4"/>
  <c r="BI398" i="4"/>
  <c r="BH398" i="4"/>
  <c r="BG398" i="4"/>
  <c r="BF398" i="4"/>
  <c r="T398" i="4"/>
  <c r="R398" i="4"/>
  <c r="P398" i="4"/>
  <c r="BI396" i="4"/>
  <c r="BH396" i="4"/>
  <c r="BG396" i="4"/>
  <c r="BF396" i="4"/>
  <c r="T396" i="4"/>
  <c r="R396" i="4"/>
  <c r="P396" i="4"/>
  <c r="BI393" i="4"/>
  <c r="BH393" i="4"/>
  <c r="BG393" i="4"/>
  <c r="BF393" i="4"/>
  <c r="T393" i="4"/>
  <c r="R393" i="4"/>
  <c r="P393" i="4"/>
  <c r="BI391" i="4"/>
  <c r="BH391" i="4"/>
  <c r="BG391" i="4"/>
  <c r="BF391" i="4"/>
  <c r="T391" i="4"/>
  <c r="R391" i="4"/>
  <c r="P391" i="4"/>
  <c r="BI389" i="4"/>
  <c r="BH389" i="4"/>
  <c r="BG389" i="4"/>
  <c r="BF389" i="4"/>
  <c r="T389" i="4"/>
  <c r="R389" i="4"/>
  <c r="P389" i="4"/>
  <c r="BI386" i="4"/>
  <c r="BH386" i="4"/>
  <c r="BG386" i="4"/>
  <c r="BF386" i="4"/>
  <c r="T386" i="4"/>
  <c r="R386" i="4"/>
  <c r="P386" i="4"/>
  <c r="BI384" i="4"/>
  <c r="BH384" i="4"/>
  <c r="BG384" i="4"/>
  <c r="BF384" i="4"/>
  <c r="T384" i="4"/>
  <c r="R384" i="4"/>
  <c r="P384" i="4"/>
  <c r="BI382" i="4"/>
  <c r="BH382" i="4"/>
  <c r="BG382" i="4"/>
  <c r="BF382" i="4"/>
  <c r="T382" i="4"/>
  <c r="R382" i="4"/>
  <c r="P382" i="4"/>
  <c r="BI379" i="4"/>
  <c r="BH379" i="4"/>
  <c r="BG379" i="4"/>
  <c r="BF379" i="4"/>
  <c r="T379" i="4"/>
  <c r="R379" i="4"/>
  <c r="P379" i="4"/>
  <c r="BI377" i="4"/>
  <c r="BH377" i="4"/>
  <c r="BG377" i="4"/>
  <c r="BF377" i="4"/>
  <c r="T377" i="4"/>
  <c r="R377" i="4"/>
  <c r="P377" i="4"/>
  <c r="BI375" i="4"/>
  <c r="BH375" i="4"/>
  <c r="BG375" i="4"/>
  <c r="BF375" i="4"/>
  <c r="T375" i="4"/>
  <c r="R375" i="4"/>
  <c r="P375" i="4"/>
  <c r="BI372" i="4"/>
  <c r="BH372" i="4"/>
  <c r="BG372" i="4"/>
  <c r="BF372" i="4"/>
  <c r="T372" i="4"/>
  <c r="R372" i="4"/>
  <c r="P372" i="4"/>
  <c r="BI370" i="4"/>
  <c r="BH370" i="4"/>
  <c r="BG370" i="4"/>
  <c r="BF370" i="4"/>
  <c r="T370" i="4"/>
  <c r="R370" i="4"/>
  <c r="P370" i="4"/>
  <c r="BI368" i="4"/>
  <c r="BH368" i="4"/>
  <c r="BG368" i="4"/>
  <c r="BF368" i="4"/>
  <c r="T368" i="4"/>
  <c r="R368" i="4"/>
  <c r="P368" i="4"/>
  <c r="BI365" i="4"/>
  <c r="BH365" i="4"/>
  <c r="BG365" i="4"/>
  <c r="BF365" i="4"/>
  <c r="T365" i="4"/>
  <c r="R365" i="4"/>
  <c r="P365" i="4"/>
  <c r="BI363" i="4"/>
  <c r="BH363" i="4"/>
  <c r="BG363" i="4"/>
  <c r="BF363" i="4"/>
  <c r="T363" i="4"/>
  <c r="R363" i="4"/>
  <c r="P363" i="4"/>
  <c r="BI361" i="4"/>
  <c r="BH361" i="4"/>
  <c r="BG361" i="4"/>
  <c r="BF361" i="4"/>
  <c r="T361" i="4"/>
  <c r="R361" i="4"/>
  <c r="P361" i="4"/>
  <c r="BI358" i="4"/>
  <c r="BH358" i="4"/>
  <c r="BG358" i="4"/>
  <c r="BF358" i="4"/>
  <c r="T358" i="4"/>
  <c r="R358" i="4"/>
  <c r="P358" i="4"/>
  <c r="BI356" i="4"/>
  <c r="BH356" i="4"/>
  <c r="BG356" i="4"/>
  <c r="BF356" i="4"/>
  <c r="T356" i="4"/>
  <c r="R356" i="4"/>
  <c r="P356" i="4"/>
  <c r="BI354" i="4"/>
  <c r="BH354" i="4"/>
  <c r="BG354" i="4"/>
  <c r="BF354" i="4"/>
  <c r="T354" i="4"/>
  <c r="R354" i="4"/>
  <c r="P354" i="4"/>
  <c r="BI351" i="4"/>
  <c r="BH351" i="4"/>
  <c r="BG351" i="4"/>
  <c r="BF351" i="4"/>
  <c r="T351" i="4"/>
  <c r="R351" i="4"/>
  <c r="P351" i="4"/>
  <c r="BI349" i="4"/>
  <c r="BH349" i="4"/>
  <c r="BG349" i="4"/>
  <c r="BF349" i="4"/>
  <c r="T349" i="4"/>
  <c r="R349" i="4"/>
  <c r="P349" i="4"/>
  <c r="BI347" i="4"/>
  <c r="BH347" i="4"/>
  <c r="BG347" i="4"/>
  <c r="BF347" i="4"/>
  <c r="T347" i="4"/>
  <c r="R347" i="4"/>
  <c r="P347" i="4"/>
  <c r="BI344" i="4"/>
  <c r="BH344" i="4"/>
  <c r="BG344" i="4"/>
  <c r="BF344" i="4"/>
  <c r="T344" i="4"/>
  <c r="R344" i="4"/>
  <c r="P344" i="4"/>
  <c r="BI342" i="4"/>
  <c r="BH342" i="4"/>
  <c r="BG342" i="4"/>
  <c r="BF342" i="4"/>
  <c r="T342" i="4"/>
  <c r="R342" i="4"/>
  <c r="P342" i="4"/>
  <c r="BI340" i="4"/>
  <c r="BH340" i="4"/>
  <c r="BG340" i="4"/>
  <c r="BF340" i="4"/>
  <c r="T340" i="4"/>
  <c r="R340" i="4"/>
  <c r="P340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2" i="4"/>
  <c r="BH332" i="4"/>
  <c r="BG332" i="4"/>
  <c r="BF332" i="4"/>
  <c r="T332" i="4"/>
  <c r="R332" i="4"/>
  <c r="P332" i="4"/>
  <c r="BI330" i="4"/>
  <c r="BH330" i="4"/>
  <c r="BG330" i="4"/>
  <c r="BF330" i="4"/>
  <c r="T330" i="4"/>
  <c r="R330" i="4"/>
  <c r="P330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18" i="4"/>
  <c r="BH318" i="4"/>
  <c r="BG318" i="4"/>
  <c r="BF318" i="4"/>
  <c r="T318" i="4"/>
  <c r="R318" i="4"/>
  <c r="P318" i="4"/>
  <c r="BI316" i="4"/>
  <c r="BH316" i="4"/>
  <c r="BG316" i="4"/>
  <c r="BF316" i="4"/>
  <c r="T316" i="4"/>
  <c r="R316" i="4"/>
  <c r="P316" i="4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3" i="4"/>
  <c r="BH303" i="4"/>
  <c r="BG303" i="4"/>
  <c r="BF303" i="4"/>
  <c r="T303" i="4"/>
  <c r="R303" i="4"/>
  <c r="P303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F160" i="4"/>
  <c r="E158" i="4"/>
  <c r="BI145" i="4"/>
  <c r="BH145" i="4"/>
  <c r="BG145" i="4"/>
  <c r="BF145" i="4"/>
  <c r="BI144" i="4"/>
  <c r="BH144" i="4"/>
  <c r="BG144" i="4"/>
  <c r="BF144" i="4"/>
  <c r="BE144" i="4"/>
  <c r="BI143" i="4"/>
  <c r="BH143" i="4"/>
  <c r="BG143" i="4"/>
  <c r="BF143" i="4"/>
  <c r="BE143" i="4"/>
  <c r="BI142" i="4"/>
  <c r="BH142" i="4"/>
  <c r="BG142" i="4"/>
  <c r="BF142" i="4"/>
  <c r="BE142" i="4"/>
  <c r="BI141" i="4"/>
  <c r="BH141" i="4"/>
  <c r="BG141" i="4"/>
  <c r="BF141" i="4"/>
  <c r="BE141" i="4"/>
  <c r="BI140" i="4"/>
  <c r="BH140" i="4"/>
  <c r="BG140" i="4"/>
  <c r="BF140" i="4"/>
  <c r="BE140" i="4"/>
  <c r="F89" i="4"/>
  <c r="E87" i="4"/>
  <c r="J24" i="4"/>
  <c r="E24" i="4"/>
  <c r="J163" i="4"/>
  <c r="J23" i="4"/>
  <c r="J21" i="4"/>
  <c r="E21" i="4"/>
  <c r="J91" i="4"/>
  <c r="J20" i="4"/>
  <c r="J18" i="4"/>
  <c r="E18" i="4"/>
  <c r="F163" i="4"/>
  <c r="J17" i="4"/>
  <c r="J15" i="4"/>
  <c r="E15" i="4"/>
  <c r="F162" i="4"/>
  <c r="J14" i="4"/>
  <c r="J12" i="4"/>
  <c r="J89" i="4"/>
  <c r="E7" i="4"/>
  <c r="E85" i="4" s="1"/>
  <c r="J39" i="3"/>
  <c r="J38" i="3"/>
  <c r="AY96" i="1"/>
  <c r="J37" i="3"/>
  <c r="AX96" i="1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0" i="3"/>
  <c r="BH260" i="3"/>
  <c r="BG260" i="3"/>
  <c r="BF260" i="3"/>
  <c r="T260" i="3"/>
  <c r="R260" i="3"/>
  <c r="P260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F148" i="3"/>
  <c r="E146" i="3"/>
  <c r="BI133" i="3"/>
  <c r="BH133" i="3"/>
  <c r="BG133" i="3"/>
  <c r="BF133" i="3"/>
  <c r="BI132" i="3"/>
  <c r="BH132" i="3"/>
  <c r="BG132" i="3"/>
  <c r="BF132" i="3"/>
  <c r="BE132" i="3"/>
  <c r="BI131" i="3"/>
  <c r="BH131" i="3"/>
  <c r="BG131" i="3"/>
  <c r="BF131" i="3"/>
  <c r="BE131" i="3"/>
  <c r="BI130" i="3"/>
  <c r="BH130" i="3"/>
  <c r="BG130" i="3"/>
  <c r="BF130" i="3"/>
  <c r="BE130" i="3"/>
  <c r="BI129" i="3"/>
  <c r="BH129" i="3"/>
  <c r="BG129" i="3"/>
  <c r="BF129" i="3"/>
  <c r="BE129" i="3"/>
  <c r="BI128" i="3"/>
  <c r="BH128" i="3"/>
  <c r="BG128" i="3"/>
  <c r="BF128" i="3"/>
  <c r="BE128" i="3"/>
  <c r="F89" i="3"/>
  <c r="E87" i="3"/>
  <c r="J24" i="3"/>
  <c r="E24" i="3"/>
  <c r="J92" i="3" s="1"/>
  <c r="J23" i="3"/>
  <c r="J21" i="3"/>
  <c r="E21" i="3"/>
  <c r="J150" i="3" s="1"/>
  <c r="J20" i="3"/>
  <c r="J18" i="3"/>
  <c r="E18" i="3"/>
  <c r="F92" i="3" s="1"/>
  <c r="J17" i="3"/>
  <c r="J15" i="3"/>
  <c r="E15" i="3"/>
  <c r="F150" i="3" s="1"/>
  <c r="J14" i="3"/>
  <c r="J12" i="3"/>
  <c r="J148" i="3"/>
  <c r="E7" i="3"/>
  <c r="E144" i="3"/>
  <c r="J39" i="2"/>
  <c r="J38" i="2"/>
  <c r="AY95" i="1" s="1"/>
  <c r="J37" i="2"/>
  <c r="AX95" i="1" s="1"/>
  <c r="BI585" i="2"/>
  <c r="BH585" i="2"/>
  <c r="BG585" i="2"/>
  <c r="BF585" i="2"/>
  <c r="T585" i="2"/>
  <c r="R585" i="2"/>
  <c r="P585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75" i="2"/>
  <c r="BH575" i="2"/>
  <c r="BG575" i="2"/>
  <c r="BF575" i="2"/>
  <c r="T575" i="2"/>
  <c r="R575" i="2"/>
  <c r="P575" i="2"/>
  <c r="BI571" i="2"/>
  <c r="BH571" i="2"/>
  <c r="BG571" i="2"/>
  <c r="BF571" i="2"/>
  <c r="T571" i="2"/>
  <c r="R571" i="2"/>
  <c r="P571" i="2"/>
  <c r="BI569" i="2"/>
  <c r="BH569" i="2"/>
  <c r="BG569" i="2"/>
  <c r="BF569" i="2"/>
  <c r="T569" i="2"/>
  <c r="R569" i="2"/>
  <c r="P569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51" i="2"/>
  <c r="BH551" i="2"/>
  <c r="BG551" i="2"/>
  <c r="BF551" i="2"/>
  <c r="T551" i="2"/>
  <c r="R551" i="2"/>
  <c r="P551" i="2"/>
  <c r="BI549" i="2"/>
  <c r="BH549" i="2"/>
  <c r="BG549" i="2"/>
  <c r="BF549" i="2"/>
  <c r="T549" i="2"/>
  <c r="R549" i="2"/>
  <c r="P549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F168" i="2"/>
  <c r="E166" i="2"/>
  <c r="BI153" i="2"/>
  <c r="BH153" i="2"/>
  <c r="BG153" i="2"/>
  <c r="BF153" i="2"/>
  <c r="BI152" i="2"/>
  <c r="BH152" i="2"/>
  <c r="BG152" i="2"/>
  <c r="BF152" i="2"/>
  <c r="BE152" i="2"/>
  <c r="BI151" i="2"/>
  <c r="BH151" i="2"/>
  <c r="BG151" i="2"/>
  <c r="BF151" i="2"/>
  <c r="BE151" i="2"/>
  <c r="BI150" i="2"/>
  <c r="BH150" i="2"/>
  <c r="BG150" i="2"/>
  <c r="BF150" i="2"/>
  <c r="BE150" i="2"/>
  <c r="BI149" i="2"/>
  <c r="BH149" i="2"/>
  <c r="BG149" i="2"/>
  <c r="BF149" i="2"/>
  <c r="BE149" i="2"/>
  <c r="BI148" i="2"/>
  <c r="BH148" i="2"/>
  <c r="BG148" i="2"/>
  <c r="BF148" i="2"/>
  <c r="BE148" i="2"/>
  <c r="F89" i="2"/>
  <c r="E87" i="2"/>
  <c r="J24" i="2"/>
  <c r="E24" i="2"/>
  <c r="J92" i="2" s="1"/>
  <c r="J23" i="2"/>
  <c r="J21" i="2"/>
  <c r="E21" i="2"/>
  <c r="J170" i="2" s="1"/>
  <c r="J20" i="2"/>
  <c r="J18" i="2"/>
  <c r="E18" i="2"/>
  <c r="F92" i="2" s="1"/>
  <c r="J17" i="2"/>
  <c r="J15" i="2"/>
  <c r="E15" i="2"/>
  <c r="F170" i="2" s="1"/>
  <c r="J14" i="2"/>
  <c r="J12" i="2"/>
  <c r="J89" i="2"/>
  <c r="E7" i="2"/>
  <c r="E164" i="2"/>
  <c r="CK122" i="1"/>
  <c r="CJ122" i="1"/>
  <c r="CI122" i="1"/>
  <c r="CH122" i="1"/>
  <c r="CG122" i="1"/>
  <c r="CF122" i="1"/>
  <c r="BZ122" i="1"/>
  <c r="CE122" i="1"/>
  <c r="CK121" i="1"/>
  <c r="CJ121" i="1"/>
  <c r="CI121" i="1"/>
  <c r="CH121" i="1"/>
  <c r="CG121" i="1"/>
  <c r="CF121" i="1"/>
  <c r="BZ121" i="1"/>
  <c r="CE121" i="1"/>
  <c r="CK120" i="1"/>
  <c r="CJ120" i="1"/>
  <c r="CI120" i="1"/>
  <c r="CH120" i="1"/>
  <c r="CG120" i="1"/>
  <c r="CF120" i="1"/>
  <c r="BZ120" i="1"/>
  <c r="CE120" i="1"/>
  <c r="CK119" i="1"/>
  <c r="CJ119" i="1"/>
  <c r="CI119" i="1"/>
  <c r="CH119" i="1"/>
  <c r="CG119" i="1"/>
  <c r="CF119" i="1"/>
  <c r="BZ119" i="1"/>
  <c r="CE119" i="1"/>
  <c r="L90" i="1"/>
  <c r="AM90" i="1"/>
  <c r="AM89" i="1"/>
  <c r="L89" i="1"/>
  <c r="AM87" i="1"/>
  <c r="L87" i="1"/>
  <c r="L85" i="1"/>
  <c r="L84" i="1"/>
  <c r="J567" i="2"/>
  <c r="J559" i="2"/>
  <c r="BK555" i="2"/>
  <c r="BK551" i="2"/>
  <c r="BK544" i="2"/>
  <c r="BK538" i="2"/>
  <c r="BK525" i="2"/>
  <c r="J519" i="2"/>
  <c r="J510" i="2"/>
  <c r="J504" i="2"/>
  <c r="J493" i="2"/>
  <c r="BK478" i="2"/>
  <c r="BK457" i="2"/>
  <c r="BK444" i="2"/>
  <c r="J409" i="2"/>
  <c r="BK387" i="2"/>
  <c r="J372" i="2"/>
  <c r="BK356" i="2"/>
  <c r="BK338" i="2"/>
  <c r="J324" i="2"/>
  <c r="BK293" i="2"/>
  <c r="BK277" i="2"/>
  <c r="J245" i="2"/>
  <c r="BK221" i="2"/>
  <c r="BK201" i="2"/>
  <c r="BK179" i="2"/>
  <c r="BK581" i="2"/>
  <c r="J571" i="2"/>
  <c r="BK565" i="2"/>
  <c r="BK536" i="2"/>
  <c r="J525" i="2"/>
  <c r="BK517" i="2"/>
  <c r="J508" i="2"/>
  <c r="J499" i="2"/>
  <c r="BK493" i="2"/>
  <c r="BK476" i="2"/>
  <c r="BK459" i="2"/>
  <c r="J455" i="2"/>
  <c r="BK447" i="2"/>
  <c r="BK437" i="2"/>
  <c r="BK419" i="2"/>
  <c r="BK409" i="2"/>
  <c r="J402" i="2"/>
  <c r="J392" i="2"/>
  <c r="J363" i="2"/>
  <c r="J336" i="2"/>
  <c r="J318" i="2"/>
  <c r="J291" i="2"/>
  <c r="J279" i="2"/>
  <c r="J255" i="2"/>
  <c r="BK247" i="2"/>
  <c r="J225" i="2"/>
  <c r="BK214" i="2"/>
  <c r="BK199" i="2"/>
  <c r="BK181" i="2"/>
  <c r="BK491" i="2"/>
  <c r="BK484" i="2"/>
  <c r="J476" i="2"/>
  <c r="J467" i="2"/>
  <c r="BK455" i="2"/>
  <c r="J437" i="2"/>
  <c r="J429" i="2"/>
  <c r="BK422" i="2"/>
  <c r="J412" i="2"/>
  <c r="J399" i="2"/>
  <c r="BK392" i="2"/>
  <c r="BK345" i="2"/>
  <c r="J333" i="2"/>
  <c r="J315" i="2"/>
  <c r="J288" i="2"/>
  <c r="J268" i="2"/>
  <c r="J240" i="2"/>
  <c r="BK225" i="2"/>
  <c r="BK194" i="2"/>
  <c r="BK585" i="2"/>
  <c r="J376" i="2"/>
  <c r="J367" i="2"/>
  <c r="BK360" i="2"/>
  <c r="BK349" i="2"/>
  <c r="BK324" i="2"/>
  <c r="J309" i="2"/>
  <c r="BK302" i="2"/>
  <c r="J293" i="2"/>
  <c r="J275" i="2"/>
  <c r="J259" i="2"/>
  <c r="J238" i="2"/>
  <c r="BK227" i="2"/>
  <c r="J212" i="2"/>
  <c r="J194" i="2"/>
  <c r="J183" i="2"/>
  <c r="BK385" i="3"/>
  <c r="J373" i="3"/>
  <c r="BK359" i="3"/>
  <c r="J344" i="3"/>
  <c r="J334" i="3"/>
  <c r="BK307" i="3"/>
  <c r="BK285" i="3"/>
  <c r="BK260" i="3"/>
  <c r="J247" i="3"/>
  <c r="J233" i="3"/>
  <c r="BK222" i="3"/>
  <c r="J215" i="3"/>
  <c r="J202" i="3"/>
  <c r="J183" i="3"/>
  <c r="J172" i="3"/>
  <c r="J157" i="3"/>
  <c r="BK371" i="3"/>
  <c r="J342" i="3"/>
  <c r="J327" i="3"/>
  <c r="BK299" i="3"/>
  <c r="J282" i="3"/>
  <c r="BK271" i="3"/>
  <c r="J264" i="3"/>
  <c r="BK251" i="3"/>
  <c r="J220" i="3"/>
  <c r="BK218" i="3"/>
  <c r="BK215" i="3"/>
  <c r="BK213" i="3"/>
  <c r="J211" i="3"/>
  <c r="BK209" i="3"/>
  <c r="BK206" i="3"/>
  <c r="BK204" i="3"/>
  <c r="BK202" i="3"/>
  <c r="J200" i="3"/>
  <c r="J176" i="3"/>
  <c r="J170" i="3"/>
  <c r="BK159" i="3"/>
  <c r="J377" i="3"/>
  <c r="BK355" i="3"/>
  <c r="BK342" i="3"/>
  <c r="J319" i="3"/>
  <c r="J299" i="3"/>
  <c r="J294" i="3"/>
  <c r="BK238" i="3"/>
  <c r="BK227" i="3"/>
  <c r="BK191" i="3"/>
  <c r="BK183" i="3"/>
  <c r="J168" i="3"/>
  <c r="J159" i="3"/>
  <c r="BK369" i="3"/>
  <c r="J359" i="3"/>
  <c r="J346" i="3"/>
  <c r="BK327" i="3"/>
  <c r="BK309" i="3"/>
  <c r="BK294" i="3"/>
  <c r="BK273" i="3"/>
  <c r="J260" i="3"/>
  <c r="J249" i="3"/>
  <c r="J240" i="3"/>
  <c r="J224" i="3"/>
  <c r="J179" i="3"/>
  <c r="BK499" i="4"/>
  <c r="BK476" i="4"/>
  <c r="BK454" i="4"/>
  <c r="BK434" i="4"/>
  <c r="J402" i="4"/>
  <c r="J370" i="4"/>
  <c r="J336" i="4"/>
  <c r="J327" i="4"/>
  <c r="J316" i="4"/>
  <c r="BK294" i="4"/>
  <c r="J282" i="4"/>
  <c r="BK264" i="4"/>
  <c r="J246" i="4"/>
  <c r="J239" i="4"/>
  <c r="J226" i="4"/>
  <c r="BK202" i="4"/>
  <c r="BK180" i="4"/>
  <c r="J501" i="4"/>
  <c r="BK483" i="4"/>
  <c r="BK461" i="4"/>
  <c r="J445" i="4"/>
  <c r="BK432" i="4"/>
  <c r="BK402" i="4"/>
  <c r="J393" i="4"/>
  <c r="J384" i="4"/>
  <c r="BK356" i="4"/>
  <c r="J340" i="4"/>
  <c r="J314" i="4"/>
  <c r="BK271" i="4"/>
  <c r="J243" i="4"/>
  <c r="BK230" i="4"/>
  <c r="J199" i="4"/>
  <c r="BK173" i="4"/>
  <c r="BK491" i="4"/>
  <c r="BK480" i="4"/>
  <c r="J458" i="4"/>
  <c r="J441" i="4"/>
  <c r="BK430" i="4"/>
  <c r="BK419" i="4"/>
  <c r="BK412" i="4"/>
  <c r="J396" i="4"/>
  <c r="BK389" i="4"/>
  <c r="J377" i="4"/>
  <c r="BK368" i="4"/>
  <c r="J356" i="4"/>
  <c r="J351" i="4"/>
  <c r="J330" i="4"/>
  <c r="J307" i="4"/>
  <c r="BK291" i="4"/>
  <c r="J276" i="4"/>
  <c r="J262" i="4"/>
  <c r="BK258" i="4"/>
  <c r="BK250" i="4"/>
  <c r="BK241" i="4"/>
  <c r="BK224" i="4"/>
  <c r="J210" i="4"/>
  <c r="BK197" i="4"/>
  <c r="J188" i="4"/>
  <c r="BK182" i="4"/>
  <c r="J171" i="4"/>
  <c r="BK495" i="4"/>
  <c r="J483" i="4"/>
  <c r="BK472" i="4"/>
  <c r="J465" i="4"/>
  <c r="BK441" i="4"/>
  <c r="J432" i="4"/>
  <c r="BK425" i="4"/>
  <c r="BK421" i="4"/>
  <c r="BK406" i="4"/>
  <c r="J386" i="4"/>
  <c r="BK377" i="4"/>
  <c r="BK361" i="4"/>
  <c r="BK349" i="4"/>
  <c r="J334" i="4"/>
  <c r="J321" i="4"/>
  <c r="BK307" i="4"/>
  <c r="J303" i="4"/>
  <c r="J296" i="4"/>
  <c r="BK278" i="4"/>
  <c r="J267" i="4"/>
  <c r="BK243" i="4"/>
  <c r="J217" i="4"/>
  <c r="BK210" i="4"/>
  <c r="J204" i="4"/>
  <c r="BK188" i="4"/>
  <c r="BK169" i="4"/>
  <c r="BK325" i="5"/>
  <c r="J312" i="5"/>
  <c r="BK293" i="5"/>
  <c r="J280" i="5"/>
  <c r="BK273" i="5"/>
  <c r="BK265" i="5"/>
  <c r="J247" i="5"/>
  <c r="BK230" i="5"/>
  <c r="J224" i="5"/>
  <c r="BK216" i="5"/>
  <c r="J212" i="5"/>
  <c r="J201" i="5"/>
  <c r="J197" i="5"/>
  <c r="J189" i="5"/>
  <c r="BK183" i="5"/>
  <c r="BK170" i="5"/>
  <c r="J155" i="5"/>
  <c r="J143" i="5"/>
  <c r="BK327" i="5"/>
  <c r="J321" i="5"/>
  <c r="J308" i="5"/>
  <c r="BK299" i="5"/>
  <c r="BK286" i="5"/>
  <c r="BK282" i="5"/>
  <c r="J267" i="5"/>
  <c r="BK261" i="5"/>
  <c r="J257" i="5"/>
  <c r="J253" i="5"/>
  <c r="J234" i="5"/>
  <c r="BK220" i="5"/>
  <c r="BK210" i="5"/>
  <c r="BK201" i="5"/>
  <c r="J178" i="5"/>
  <c r="J163" i="5"/>
  <c r="J153" i="5"/>
  <c r="J147" i="5"/>
  <c r="J323" i="5"/>
  <c r="BK310" i="5"/>
  <c r="BK295" i="5"/>
  <c r="J286" i="5"/>
  <c r="J269" i="5"/>
  <c r="BK247" i="5"/>
  <c r="J232" i="5"/>
  <c r="BK226" i="5"/>
  <c r="J216" i="5"/>
  <c r="BK193" i="5"/>
  <c r="BK189" i="5"/>
  <c r="J183" i="5"/>
  <c r="BK178" i="5"/>
  <c r="BK167" i="5"/>
  <c r="BK159" i="5"/>
  <c r="BK157" i="5"/>
  <c r="BK145" i="5"/>
  <c r="J331" i="5"/>
  <c r="J327" i="5"/>
  <c r="J314" i="5"/>
  <c r="BK308" i="5"/>
  <c r="J302" i="5"/>
  <c r="J291" i="5"/>
  <c r="J271" i="5"/>
  <c r="J261" i="5"/>
  <c r="BK245" i="5"/>
  <c r="BK239" i="5"/>
  <c r="BK234" i="5"/>
  <c r="J220" i="5"/>
  <c r="J210" i="5"/>
  <c r="J195" i="5"/>
  <c r="J174" i="5"/>
  <c r="BK163" i="5"/>
  <c r="J151" i="5"/>
  <c r="BK366" i="6"/>
  <c r="J364" i="6"/>
  <c r="J362" i="6"/>
  <c r="J358" i="6"/>
  <c r="J347" i="6"/>
  <c r="J331" i="6"/>
  <c r="J319" i="6"/>
  <c r="J311" i="6"/>
  <c r="BK296" i="6"/>
  <c r="J268" i="6"/>
  <c r="J250" i="6"/>
  <c r="J238" i="6"/>
  <c r="J223" i="6"/>
  <c r="BK214" i="6"/>
  <c r="J198" i="6"/>
  <c r="BK189" i="6"/>
  <c r="J181" i="6"/>
  <c r="J166" i="6"/>
  <c r="BK156" i="6"/>
  <c r="J144" i="6"/>
  <c r="J138" i="6"/>
  <c r="BK347" i="6"/>
  <c r="J339" i="6"/>
  <c r="J325" i="6"/>
  <c r="J313" i="6"/>
  <c r="J302" i="6"/>
  <c r="BK291" i="6"/>
  <c r="BK283" i="6"/>
  <c r="J270" i="6"/>
  <c r="BK246" i="6"/>
  <c r="BK229" i="6"/>
  <c r="J202" i="6"/>
  <c r="J196" i="6"/>
  <c r="BK185" i="6"/>
  <c r="BK160" i="6"/>
  <c r="BK152" i="6"/>
  <c r="J343" i="6"/>
  <c r="J335" i="6"/>
  <c r="BK325" i="6"/>
  <c r="BK309" i="6"/>
  <c r="J298" i="6"/>
  <c r="BK287" i="6"/>
  <c r="BK274" i="6"/>
  <c r="J258" i="6"/>
  <c r="J240" i="6"/>
  <c r="BK227" i="6"/>
  <c r="BK204" i="6"/>
  <c r="BK177" i="6"/>
  <c r="BK166" i="6"/>
  <c r="BK278" i="6"/>
  <c r="BK258" i="6"/>
  <c r="BK238" i="6"/>
  <c r="J225" i="6"/>
  <c r="J210" i="6"/>
  <c r="BK194" i="6"/>
  <c r="J173" i="6"/>
  <c r="J150" i="6"/>
  <c r="J211" i="7"/>
  <c r="BK192" i="7"/>
  <c r="J176" i="7"/>
  <c r="J167" i="7"/>
  <c r="BK151" i="7"/>
  <c r="BK206" i="7"/>
  <c r="BK197" i="7"/>
  <c r="BK176" i="7"/>
  <c r="J164" i="7"/>
  <c r="J147" i="7"/>
  <c r="BK211" i="7"/>
  <c r="J189" i="7"/>
  <c r="BK178" i="7"/>
  <c r="BK154" i="7"/>
  <c r="J154" i="7"/>
  <c r="BK140" i="7"/>
  <c r="J361" i="8"/>
  <c r="BK355" i="8"/>
  <c r="J353" i="8"/>
  <c r="BK341" i="8"/>
  <c r="BK324" i="8"/>
  <c r="J304" i="8"/>
  <c r="J282" i="8"/>
  <c r="J267" i="8"/>
  <c r="J259" i="8"/>
  <c r="BK231" i="8"/>
  <c r="BK220" i="8"/>
  <c r="BK200" i="8"/>
  <c r="J185" i="8"/>
  <c r="BK157" i="8"/>
  <c r="BK349" i="8"/>
  <c r="BK330" i="8"/>
  <c r="BK322" i="8"/>
  <c r="J308" i="8"/>
  <c r="J298" i="8"/>
  <c r="BK267" i="8"/>
  <c r="BK255" i="8"/>
  <c r="BK241" i="8"/>
  <c r="J208" i="8"/>
  <c r="J202" i="8"/>
  <c r="BK191" i="8"/>
  <c r="J172" i="8"/>
  <c r="J157" i="8"/>
  <c r="J141" i="8"/>
  <c r="BK345" i="8"/>
  <c r="J335" i="8"/>
  <c r="J317" i="8"/>
  <c r="BK298" i="8"/>
  <c r="BK280" i="8"/>
  <c r="BK269" i="8"/>
  <c r="J257" i="8"/>
  <c r="BK233" i="8"/>
  <c r="J226" i="8"/>
  <c r="BK212" i="8"/>
  <c r="J191" i="8"/>
  <c r="BK174" i="8"/>
  <c r="BK159" i="8"/>
  <c r="BK151" i="8"/>
  <c r="J328" i="8"/>
  <c r="BK308" i="8"/>
  <c r="J296" i="8"/>
  <c r="J284" i="8"/>
  <c r="BK276" i="8"/>
  <c r="J253" i="8"/>
  <c r="J241" i="8"/>
  <c r="J229" i="8"/>
  <c r="J220" i="8"/>
  <c r="J193" i="8"/>
  <c r="J143" i="8"/>
  <c r="J335" i="9"/>
  <c r="J325" i="9"/>
  <c r="J314" i="9"/>
  <c r="J291" i="9"/>
  <c r="J273" i="9"/>
  <c r="BK260" i="9"/>
  <c r="BK247" i="9"/>
  <c r="J237" i="9"/>
  <c r="J215" i="9"/>
  <c r="J196" i="9"/>
  <c r="BK175" i="9"/>
  <c r="J162" i="9"/>
  <c r="J139" i="9"/>
  <c r="BK318" i="9"/>
  <c r="BK306" i="9"/>
  <c r="BK297" i="9"/>
  <c r="J285" i="9"/>
  <c r="J270" i="9"/>
  <c r="J260" i="9"/>
  <c r="J249" i="9"/>
  <c r="J235" i="9"/>
  <c r="J217" i="9"/>
  <c r="BK212" i="9"/>
  <c r="BK202" i="9"/>
  <c r="BK179" i="9"/>
  <c r="BK167" i="9"/>
  <c r="BK147" i="9"/>
  <c r="J141" i="9"/>
  <c r="J287" i="9"/>
  <c r="BK266" i="9"/>
  <c r="J241" i="9"/>
  <c r="J227" i="9"/>
  <c r="BK221" i="9"/>
  <c r="BK198" i="9"/>
  <c r="J183" i="9"/>
  <c r="J173" i="9"/>
  <c r="BK199" i="10"/>
  <c r="J197" i="10"/>
  <c r="J193" i="10"/>
  <c r="BK186" i="10"/>
  <c r="J174" i="10"/>
  <c r="BK159" i="10"/>
  <c r="BK148" i="10"/>
  <c r="BK176" i="10"/>
  <c r="BK166" i="10"/>
  <c r="J156" i="10"/>
  <c r="BK142" i="10"/>
  <c r="J184" i="10"/>
  <c r="BK168" i="10"/>
  <c r="BK156" i="10"/>
  <c r="BK139" i="10"/>
  <c r="J302" i="11"/>
  <c r="BK285" i="11"/>
  <c r="J271" i="11"/>
  <c r="J263" i="11"/>
  <c r="BK246" i="11"/>
  <c r="BK222" i="11"/>
  <c r="J208" i="11"/>
  <c r="BK196" i="11"/>
  <c r="J169" i="11"/>
  <c r="BK146" i="11"/>
  <c r="J308" i="11"/>
  <c r="J289" i="11"/>
  <c r="J273" i="11"/>
  <c r="J260" i="11"/>
  <c r="BK242" i="11"/>
  <c r="J230" i="11"/>
  <c r="BK200" i="11"/>
  <c r="J185" i="11"/>
  <c r="BK179" i="11"/>
  <c r="BK173" i="11"/>
  <c r="BK312" i="11"/>
  <c r="BK297" i="11"/>
  <c r="BK275" i="11"/>
  <c r="BK267" i="11"/>
  <c r="J234" i="11"/>
  <c r="J210" i="11"/>
  <c r="J173" i="11"/>
  <c r="J146" i="11"/>
  <c r="J312" i="11"/>
  <c r="J297" i="11"/>
  <c r="J275" i="11"/>
  <c r="BK256" i="11"/>
  <c r="J242" i="11"/>
  <c r="BK238" i="11"/>
  <c r="BK213" i="11"/>
  <c r="J198" i="11"/>
  <c r="BK185" i="11"/>
  <c r="J177" i="11"/>
  <c r="BK142" i="11"/>
  <c r="BK355" i="12"/>
  <c r="BK316" i="12"/>
  <c r="J297" i="12"/>
  <c r="J291" i="12"/>
  <c r="J261" i="12"/>
  <c r="BK239" i="12"/>
  <c r="J220" i="12"/>
  <c r="J205" i="12"/>
  <c r="BK155" i="12"/>
  <c r="J138" i="12"/>
  <c r="J349" i="12"/>
  <c r="BK328" i="12"/>
  <c r="BK314" i="12"/>
  <c r="BK306" i="12"/>
  <c r="BK289" i="12"/>
  <c r="BK248" i="12"/>
  <c r="BK224" i="12"/>
  <c r="J209" i="12"/>
  <c r="BK201" i="12"/>
  <c r="J193" i="12"/>
  <c r="BK173" i="12"/>
  <c r="J152" i="12"/>
  <c r="BK138" i="12"/>
  <c r="J345" i="12"/>
  <c r="BK336" i="12"/>
  <c r="BK320" i="12"/>
  <c r="BK304" i="12"/>
  <c r="BK267" i="12"/>
  <c r="J254" i="12"/>
  <c r="J242" i="12"/>
  <c r="BK213" i="12"/>
  <c r="J188" i="12"/>
  <c r="J170" i="12"/>
  <c r="J351" i="12"/>
  <c r="J341" i="12"/>
  <c r="J328" i="12"/>
  <c r="J314" i="12"/>
  <c r="BK287" i="12"/>
  <c r="BK279" i="12"/>
  <c r="BK273" i="12"/>
  <c r="J263" i="12"/>
  <c r="BK251" i="12"/>
  <c r="BK234" i="12"/>
  <c r="J226" i="12"/>
  <c r="BK218" i="12"/>
  <c r="J201" i="12"/>
  <c r="BK185" i="12"/>
  <c r="BK161" i="12"/>
  <c r="BK141" i="12"/>
  <c r="BK195" i="13"/>
  <c r="J182" i="13"/>
  <c r="J158" i="13"/>
  <c r="J147" i="13"/>
  <c r="BK193" i="13"/>
  <c r="BK185" i="13"/>
  <c r="J161" i="13"/>
  <c r="BK145" i="13"/>
  <c r="J198" i="13"/>
  <c r="J174" i="13"/>
  <c r="J209" i="13"/>
  <c r="J188" i="13"/>
  <c r="BK172" i="13"/>
  <c r="BK158" i="13"/>
  <c r="BK211" i="14"/>
  <c r="J182" i="14"/>
  <c r="J168" i="14"/>
  <c r="BK154" i="14"/>
  <c r="BK220" i="14"/>
  <c r="J204" i="14"/>
  <c r="J192" i="14"/>
  <c r="J178" i="14"/>
  <c r="BK156" i="14"/>
  <c r="J228" i="14"/>
  <c r="J206" i="14"/>
  <c r="BK182" i="14"/>
  <c r="J162" i="14"/>
  <c r="BK150" i="14"/>
  <c r="J226" i="14"/>
  <c r="J220" i="14"/>
  <c r="BK204" i="14"/>
  <c r="BK176" i="14"/>
  <c r="J164" i="14"/>
  <c r="J146" i="14"/>
  <c r="BK237" i="15"/>
  <c r="BK230" i="15"/>
  <c r="J220" i="15"/>
  <c r="J214" i="15"/>
  <c r="J208" i="15"/>
  <c r="J197" i="15"/>
  <c r="J179" i="15"/>
  <c r="J166" i="15"/>
  <c r="BK224" i="15"/>
  <c r="J206" i="15"/>
  <c r="J192" i="15"/>
  <c r="BK172" i="15"/>
  <c r="BK154" i="15"/>
  <c r="BK226" i="15"/>
  <c r="J212" i="15"/>
  <c r="BK202" i="15"/>
  <c r="BK189" i="15"/>
  <c r="J169" i="15"/>
  <c r="J147" i="15"/>
  <c r="J156" i="15"/>
  <c r="BK152" i="16"/>
  <c r="J142" i="16"/>
  <c r="BK168" i="16"/>
  <c r="J160" i="16"/>
  <c r="J154" i="16"/>
  <c r="J164" i="16"/>
  <c r="BK142" i="16"/>
  <c r="BK131" i="16"/>
  <c r="BK148" i="16"/>
  <c r="J249" i="17"/>
  <c r="BK239" i="17"/>
  <c r="BK223" i="17"/>
  <c r="J211" i="17"/>
  <c r="BK196" i="17"/>
  <c r="J186" i="17"/>
  <c r="J167" i="17"/>
  <c r="BK156" i="17"/>
  <c r="J148" i="17"/>
  <c r="BK253" i="17"/>
  <c r="J233" i="17"/>
  <c r="J217" i="17"/>
  <c r="BK211" i="17"/>
  <c r="BK169" i="17"/>
  <c r="J144" i="17"/>
  <c r="J136" i="17"/>
  <c r="J245" i="17"/>
  <c r="BK235" i="17"/>
  <c r="BK209" i="17"/>
  <c r="J201" i="17"/>
  <c r="BK175" i="17"/>
  <c r="J150" i="17"/>
  <c r="J251" i="17"/>
  <c r="BK233" i="17"/>
  <c r="J223" i="17"/>
  <c r="BK203" i="17"/>
  <c r="J194" i="17"/>
  <c r="BK179" i="17"/>
  <c r="J160" i="17"/>
  <c r="BK235" i="18"/>
  <c r="BK229" i="18"/>
  <c r="BK205" i="18"/>
  <c r="J199" i="18"/>
  <c r="J188" i="18"/>
  <c r="J172" i="18"/>
  <c r="BK165" i="18"/>
  <c r="BK145" i="18"/>
  <c r="J222" i="18"/>
  <c r="J216" i="18"/>
  <c r="J190" i="18"/>
  <c r="BK158" i="18"/>
  <c r="BK142" i="18"/>
  <c r="BK218" i="18"/>
  <c r="BK196" i="18"/>
  <c r="BK178" i="18"/>
  <c r="BK156" i="18"/>
  <c r="BK139" i="18"/>
  <c r="J207" i="18"/>
  <c r="BK199" i="18"/>
  <c r="J183" i="18"/>
  <c r="J142" i="18"/>
  <c r="BK166" i="19"/>
  <c r="J153" i="19"/>
  <c r="J151" i="19"/>
  <c r="J147" i="19"/>
  <c r="BK134" i="19"/>
  <c r="J134" i="19"/>
  <c r="BK134" i="20"/>
  <c r="BK143" i="20"/>
  <c r="BK149" i="20"/>
  <c r="BK136" i="20"/>
  <c r="J161" i="20"/>
  <c r="J141" i="20"/>
  <c r="BK173" i="21"/>
  <c r="BK160" i="21"/>
  <c r="BK145" i="21"/>
  <c r="BK175" i="21"/>
  <c r="J165" i="21"/>
  <c r="BK150" i="21"/>
  <c r="BK167" i="21"/>
  <c r="J154" i="21"/>
  <c r="BK140" i="21"/>
  <c r="J158" i="21"/>
  <c r="J138" i="21"/>
  <c r="BK268" i="22"/>
  <c r="BK264" i="22"/>
  <c r="J260" i="22"/>
  <c r="J253" i="22"/>
  <c r="J238" i="22"/>
  <c r="BK225" i="22"/>
  <c r="BK212" i="22"/>
  <c r="J193" i="22"/>
  <c r="J169" i="22"/>
  <c r="BK155" i="22"/>
  <c r="BK250" i="22"/>
  <c r="BK240" i="22"/>
  <c r="J225" i="22"/>
  <c r="J214" i="22"/>
  <c r="J204" i="22"/>
  <c r="BK191" i="22"/>
  <c r="BK181" i="22"/>
  <c r="J153" i="22"/>
  <c r="J143" i="22"/>
  <c r="J246" i="22"/>
  <c r="BK238" i="22"/>
  <c r="J232" i="22"/>
  <c r="BK201" i="22"/>
  <c r="J183" i="22"/>
  <c r="BK165" i="22"/>
  <c r="J155" i="22"/>
  <c r="BK137" i="22"/>
  <c r="BK188" i="22"/>
  <c r="BK173" i="22"/>
  <c r="BK157" i="22"/>
  <c r="BK147" i="22"/>
  <c r="BK133" i="23"/>
  <c r="J563" i="2"/>
  <c r="BK559" i="2"/>
  <c r="J555" i="2"/>
  <c r="J551" i="2"/>
  <c r="BK540" i="2"/>
  <c r="J532" i="2"/>
  <c r="J517" i="2"/>
  <c r="J506" i="2"/>
  <c r="BK495" i="2"/>
  <c r="BK487" i="2"/>
  <c r="J470" i="2"/>
  <c r="BK451" i="2"/>
  <c r="J434" i="2"/>
  <c r="BK417" i="2"/>
  <c r="J404" i="2"/>
  <c r="BK384" i="2"/>
  <c r="BK369" i="2"/>
  <c r="BK351" i="2"/>
  <c r="J340" i="2"/>
  <c r="J327" i="2"/>
  <c r="BK304" i="2"/>
  <c r="BK284" i="2"/>
  <c r="BK264" i="2"/>
  <c r="BK255" i="2"/>
  <c r="BK240" i="2"/>
  <c r="BK210" i="2"/>
  <c r="BK190" i="2"/>
  <c r="J585" i="2"/>
  <c r="BK579" i="2"/>
  <c r="BK571" i="2"/>
  <c r="BK567" i="2"/>
  <c r="BK546" i="2"/>
  <c r="J538" i="2"/>
  <c r="J529" i="2"/>
  <c r="BK521" i="2"/>
  <c r="J514" i="2"/>
  <c r="BK506" i="2"/>
  <c r="J497" i="2"/>
  <c r="J482" i="2"/>
  <c r="BK467" i="2"/>
  <c r="J457" i="2"/>
  <c r="J444" i="2"/>
  <c r="J432" i="2"/>
  <c r="J422" i="2"/>
  <c r="BK404" i="2"/>
  <c r="BK394" i="2"/>
  <c r="BK382" i="2"/>
  <c r="J347" i="2"/>
  <c r="BK322" i="2"/>
  <c r="BK311" i="2"/>
  <c r="J286" i="2"/>
  <c r="J273" i="2"/>
  <c r="BK251" i="2"/>
  <c r="BK243" i="2"/>
  <c r="J216" i="2"/>
  <c r="BK207" i="2"/>
  <c r="J196" i="2"/>
  <c r="AS94" i="1"/>
  <c r="J407" i="2"/>
  <c r="J382" i="2"/>
  <c r="BK378" i="2"/>
  <c r="BK374" i="2"/>
  <c r="BK365" i="2"/>
  <c r="BK363" i="2"/>
  <c r="J356" i="2"/>
  <c r="J354" i="2"/>
  <c r="BK347" i="2"/>
  <c r="BK340" i="2"/>
  <c r="J322" i="2"/>
  <c r="J295" i="2"/>
  <c r="J266" i="2"/>
  <c r="BK259" i="2"/>
  <c r="BK238" i="2"/>
  <c r="J229" i="2"/>
  <c r="J207" i="2"/>
  <c r="BK192" i="2"/>
  <c r="BK577" i="2"/>
  <c r="BK372" i="2"/>
  <c r="J365" i="2"/>
  <c r="J345" i="2"/>
  <c r="BK318" i="2"/>
  <c r="BK300" i="2"/>
  <c r="BK279" i="2"/>
  <c r="BK268" i="2"/>
  <c r="J251" i="2"/>
  <c r="BK229" i="2"/>
  <c r="J214" i="2"/>
  <c r="BK203" i="2"/>
  <c r="J192" i="2"/>
  <c r="J179" i="2"/>
  <c r="BK379" i="3"/>
  <c r="BK365" i="3"/>
  <c r="J349" i="3"/>
  <c r="BK338" i="3"/>
  <c r="BK325" i="3"/>
  <c r="J289" i="3"/>
  <c r="BK282" i="3"/>
  <c r="BK258" i="3"/>
  <c r="J238" i="3"/>
  <c r="BK220" i="3"/>
  <c r="J209" i="3"/>
  <c r="J197" i="3"/>
  <c r="BK179" i="3"/>
  <c r="J165" i="3"/>
  <c r="BK381" i="3"/>
  <c r="J351" i="3"/>
  <c r="J340" i="3"/>
  <c r="J323" i="3"/>
  <c r="J311" i="3"/>
  <c r="J292" i="3"/>
  <c r="J280" i="3"/>
  <c r="BK266" i="3"/>
  <c r="J256" i="3"/>
  <c r="BK249" i="3"/>
  <c r="BK236" i="3"/>
  <c r="J193" i="3"/>
  <c r="BK168" i="3"/>
  <c r="J361" i="3"/>
  <c r="J321" i="3"/>
  <c r="BK311" i="3"/>
  <c r="J297" i="3"/>
  <c r="BK233" i="3"/>
  <c r="J206" i="3"/>
  <c r="BK187" i="3"/>
  <c r="J181" i="3"/>
  <c r="BK165" i="3"/>
  <c r="J381" i="3"/>
  <c r="J367" i="3"/>
  <c r="J357" i="3"/>
  <c r="BK336" i="3"/>
  <c r="J325" i="3"/>
  <c r="J307" i="3"/>
  <c r="BK292" i="3"/>
  <c r="BK275" i="3"/>
  <c r="BK264" i="3"/>
  <c r="J251" i="3"/>
  <c r="J245" i="3"/>
  <c r="J227" i="3"/>
  <c r="BK197" i="3"/>
  <c r="J191" i="3"/>
  <c r="J507" i="4"/>
  <c r="J485" i="4"/>
  <c r="J467" i="4"/>
  <c r="J450" i="4"/>
  <c r="J412" i="4"/>
  <c r="J398" i="4"/>
  <c r="BK363" i="4"/>
  <c r="BK334" i="4"/>
  <c r="BK321" i="4"/>
  <c r="BK305" i="4"/>
  <c r="J289" i="4"/>
  <c r="BK273" i="4"/>
  <c r="J271" i="4"/>
  <c r="J248" i="4"/>
  <c r="J241" i="4"/>
  <c r="J228" i="4"/>
  <c r="J219" i="4"/>
  <c r="J197" i="4"/>
  <c r="J182" i="4"/>
  <c r="J491" i="4"/>
  <c r="J480" i="4"/>
  <c r="J456" i="4"/>
  <c r="J443" i="4"/>
  <c r="BK428" i="4"/>
  <c r="J414" i="4"/>
  <c r="BK398" i="4"/>
  <c r="BK386" i="4"/>
  <c r="J361" i="4"/>
  <c r="J342" i="4"/>
  <c r="BK316" i="4"/>
  <c r="J285" i="4"/>
  <c r="J273" i="4"/>
  <c r="J258" i="4"/>
  <c r="J232" i="4"/>
  <c r="BK219" i="4"/>
  <c r="J202" i="4"/>
  <c r="BK184" i="4"/>
  <c r="BK171" i="4"/>
  <c r="BK501" i="4"/>
  <c r="BK487" i="4"/>
  <c r="J474" i="4"/>
  <c r="J454" i="4"/>
  <c r="J447" i="4"/>
  <c r="J425" i="4"/>
  <c r="J421" i="4"/>
  <c r="J408" i="4"/>
  <c r="J391" i="4"/>
  <c r="BK375" i="4"/>
  <c r="BK365" i="4"/>
  <c r="J358" i="4"/>
  <c r="BK347" i="4"/>
  <c r="BK340" i="4"/>
  <c r="BK327" i="4"/>
  <c r="BK323" i="4"/>
  <c r="BK303" i="4"/>
  <c r="J294" i="4"/>
  <c r="J280" i="4"/>
  <c r="J264" i="4"/>
  <c r="BK248" i="4"/>
  <c r="J230" i="4"/>
  <c r="BK215" i="4"/>
  <c r="BK213" i="4"/>
  <c r="J206" i="4"/>
  <c r="J186" i="4"/>
  <c r="J173" i="4"/>
  <c r="J499" i="4"/>
  <c r="BK485" i="4"/>
  <c r="BK478" i="4"/>
  <c r="J469" i="4"/>
  <c r="J461" i="4"/>
  <c r="BK439" i="4"/>
  <c r="J430" i="4"/>
  <c r="J423" i="4"/>
  <c r="BK417" i="4"/>
  <c r="J400" i="4"/>
  <c r="J379" i="4"/>
  <c r="J368" i="4"/>
  <c r="J354" i="4"/>
  <c r="BK342" i="4"/>
  <c r="BK330" i="4"/>
  <c r="BK314" i="4"/>
  <c r="J305" i="4"/>
  <c r="BK298" i="4"/>
  <c r="BK285" i="4"/>
  <c r="BK254" i="4"/>
  <c r="BK246" i="4"/>
  <c r="J235" i="4"/>
  <c r="J213" i="4"/>
  <c r="BK206" i="4"/>
  <c r="J191" i="4"/>
  <c r="BK175" i="4"/>
  <c r="BK329" i="5"/>
  <c r="BK314" i="5"/>
  <c r="J295" i="5"/>
  <c r="J282" i="5"/>
  <c r="J275" i="5"/>
  <c r="BK267" i="5"/>
  <c r="J249" i="5"/>
  <c r="BK232" i="5"/>
  <c r="J226" i="5"/>
  <c r="BK222" i="5"/>
  <c r="BK214" i="5"/>
  <c r="J203" i="5"/>
  <c r="J193" i="5"/>
  <c r="BK185" i="5"/>
  <c r="BK176" i="5"/>
  <c r="J161" i="5"/>
  <c r="BK153" i="5"/>
  <c r="BK141" i="5"/>
  <c r="J325" i="5"/>
  <c r="BK316" i="5"/>
  <c r="BK302" i="5"/>
  <c r="BK289" i="5"/>
  <c r="J245" i="5"/>
  <c r="BK199" i="5"/>
  <c r="J176" i="5"/>
  <c r="BK161" i="5"/>
  <c r="BK151" i="5"/>
  <c r="BK143" i="5"/>
  <c r="J316" i="5"/>
  <c r="BK297" i="5"/>
  <c r="J289" i="5"/>
  <c r="J278" i="5"/>
  <c r="J259" i="5"/>
  <c r="J243" i="5"/>
  <c r="J239" i="5"/>
  <c r="BK224" i="5"/>
  <c r="J207" i="5"/>
  <c r="BK147" i="5"/>
  <c r="BK306" i="5"/>
  <c r="J297" i="5"/>
  <c r="J273" i="5"/>
  <c r="BK263" i="5"/>
  <c r="BK253" i="5"/>
  <c r="BK243" i="5"/>
  <c r="J228" i="5"/>
  <c r="J214" i="5"/>
  <c r="BK203" i="5"/>
  <c r="J181" i="5"/>
  <c r="BK165" i="5"/>
  <c r="BK368" i="6"/>
  <c r="J366" i="6"/>
  <c r="BK362" i="6"/>
  <c r="BK358" i="6"/>
  <c r="BK353" i="6"/>
  <c r="J349" i="6"/>
  <c r="BK339" i="6"/>
  <c r="BK323" i="6"/>
  <c r="BK313" i="6"/>
  <c r="BK300" i="6"/>
  <c r="J291" i="6"/>
  <c r="J264" i="6"/>
  <c r="J256" i="6"/>
  <c r="J246" i="6"/>
  <c r="J229" i="6"/>
  <c r="BK216" i="6"/>
  <c r="J206" i="6"/>
  <c r="J192" i="6"/>
  <c r="BK173" i="6"/>
  <c r="BK162" i="6"/>
  <c r="J148" i="6"/>
  <c r="BK140" i="6"/>
  <c r="J353" i="6"/>
  <c r="BK345" i="6"/>
  <c r="BK335" i="6"/>
  <c r="J321" i="6"/>
  <c r="BK311" i="6"/>
  <c r="BK298" i="6"/>
  <c r="J287" i="6"/>
  <c r="J276" i="6"/>
  <c r="BK256" i="6"/>
  <c r="J248" i="6"/>
  <c r="BK231" i="6"/>
  <c r="BK210" i="6"/>
  <c r="BK192" i="6"/>
  <c r="J177" i="6"/>
  <c r="J158" i="6"/>
  <c r="BK144" i="6"/>
  <c r="BK349" i="6"/>
  <c r="BK331" i="6"/>
  <c r="J317" i="6"/>
  <c r="J300" i="6"/>
  <c r="BK285" i="6"/>
  <c r="BK264" i="6"/>
  <c r="BK260" i="6"/>
  <c r="BK242" i="6"/>
  <c r="J218" i="6"/>
  <c r="BK208" i="6"/>
  <c r="BK187" i="6"/>
  <c r="BK168" i="6"/>
  <c r="J154" i="6"/>
  <c r="BK146" i="6"/>
  <c r="BK276" i="6"/>
  <c r="J254" i="6"/>
  <c r="J231" i="6"/>
  <c r="BK212" i="6"/>
  <c r="J204" i="6"/>
  <c r="J185" i="6"/>
  <c r="J179" i="6"/>
  <c r="J156" i="6"/>
  <c r="J208" i="7"/>
  <c r="J178" i="7"/>
  <c r="J172" i="7"/>
  <c r="J161" i="7"/>
  <c r="BK149" i="7"/>
  <c r="BK143" i="7"/>
  <c r="J202" i="7"/>
  <c r="J195" i="7"/>
  <c r="J170" i="7"/>
  <c r="J157" i="7"/>
  <c r="BK208" i="7"/>
  <c r="J199" i="7"/>
  <c r="J186" i="7"/>
  <c r="J180" i="7"/>
  <c r="BK157" i="7"/>
  <c r="BK182" i="7"/>
  <c r="BK363" i="8"/>
  <c r="BK359" i="8"/>
  <c r="J357" i="8"/>
  <c r="BK351" i="8"/>
  <c r="J345" i="8"/>
  <c r="BK326" i="8"/>
  <c r="BK317" i="8"/>
  <c r="BK290" i="8"/>
  <c r="J269" i="8"/>
  <c r="J251" i="8"/>
  <c r="BK235" i="8"/>
  <c r="BK224" i="8"/>
  <c r="BK210" i="8"/>
  <c r="BK189" i="8"/>
  <c r="J178" i="8"/>
  <c r="J170" i="8"/>
  <c r="J153" i="8"/>
  <c r="BK347" i="8"/>
  <c r="J326" i="8"/>
  <c r="J311" i="8"/>
  <c r="BK304" i="8"/>
  <c r="BK292" i="8"/>
  <c r="J265" i="8"/>
  <c r="BK251" i="8"/>
  <c r="J245" i="8"/>
  <c r="J218" i="8"/>
  <c r="BK206" i="8"/>
  <c r="BK195" i="8"/>
  <c r="J174" i="8"/>
  <c r="J149" i="8"/>
  <c r="J139" i="8"/>
  <c r="BK339" i="8"/>
  <c r="J330" i="8"/>
  <c r="BK300" i="8"/>
  <c r="BK286" i="8"/>
  <c r="BK274" i="8"/>
  <c r="BK261" i="8"/>
  <c r="BK239" i="8"/>
  <c r="BK218" i="8"/>
  <c r="J210" i="8"/>
  <c r="J183" i="8"/>
  <c r="J167" i="8"/>
  <c r="J155" i="8"/>
  <c r="BK343" i="8"/>
  <c r="BK313" i="8"/>
  <c r="BK302" i="8"/>
  <c r="J286" i="8"/>
  <c r="BK278" i="8"/>
  <c r="J247" i="8"/>
  <c r="J237" i="8"/>
  <c r="J224" i="8"/>
  <c r="BK214" i="8"/>
  <c r="J200" i="8"/>
  <c r="BK185" i="8"/>
  <c r="BK161" i="8"/>
  <c r="BK145" i="8"/>
  <c r="BK337" i="9"/>
  <c r="J329" i="9"/>
  <c r="BK316" i="9"/>
  <c r="J306" i="9"/>
  <c r="J281" i="9"/>
  <c r="BK270" i="9"/>
  <c r="BK245" i="9"/>
  <c r="BK235" i="9"/>
  <c r="BK227" i="9"/>
  <c r="BK206" i="9"/>
  <c r="J169" i="9"/>
  <c r="J160" i="9"/>
  <c r="J153" i="9"/>
  <c r="J327" i="9"/>
  <c r="J310" i="9"/>
  <c r="J300" i="9"/>
  <c r="BK287" i="9"/>
  <c r="J277" i="9"/>
  <c r="J253" i="9"/>
  <c r="J243" i="9"/>
  <c r="BK204" i="9"/>
  <c r="J177" i="9"/>
  <c r="J158" i="9"/>
  <c r="BK151" i="9"/>
  <c r="BK145" i="9"/>
  <c r="BK139" i="9"/>
  <c r="J337" i="9"/>
  <c r="BK273" i="9"/>
  <c r="BK253" i="9"/>
  <c r="BK225" i="9"/>
  <c r="J210" i="9"/>
  <c r="J187" i="9"/>
  <c r="J179" i="9"/>
  <c r="BK165" i="9"/>
  <c r="BK195" i="10"/>
  <c r="J191" i="10"/>
  <c r="BK181" i="10"/>
  <c r="J170" i="10"/>
  <c r="J162" i="10"/>
  <c r="J142" i="10"/>
  <c r="BK174" i="10"/>
  <c r="J164" i="10"/>
  <c r="J145" i="10"/>
  <c r="J186" i="10"/>
  <c r="J176" i="10"/>
  <c r="J159" i="10"/>
  <c r="BK295" i="11"/>
  <c r="J291" i="11"/>
  <c r="BK281" i="11"/>
  <c r="J252" i="11"/>
  <c r="J226" i="11"/>
  <c r="J216" i="11"/>
  <c r="BK202" i="11"/>
  <c r="BK187" i="11"/>
  <c r="BK163" i="11"/>
  <c r="BK139" i="11"/>
  <c r="J314" i="11"/>
  <c r="BK300" i="11"/>
  <c r="BK269" i="11"/>
  <c r="J256" i="11"/>
  <c r="BK250" i="11"/>
  <c r="BK234" i="11"/>
  <c r="BK208" i="11"/>
  <c r="J196" i="11"/>
  <c r="BK183" i="11"/>
  <c r="J175" i="11"/>
  <c r="J163" i="11"/>
  <c r="BK310" i="11"/>
  <c r="J304" i="11"/>
  <c r="BK293" i="11"/>
  <c r="BK277" i="11"/>
  <c r="BK248" i="11"/>
  <c r="BK232" i="11"/>
  <c r="J202" i="11"/>
  <c r="J160" i="11"/>
  <c r="J318" i="11"/>
  <c r="J300" i="11"/>
  <c r="J281" i="11"/>
  <c r="J269" i="11"/>
  <c r="BK252" i="11"/>
  <c r="BK240" i="11"/>
  <c r="BK230" i="11"/>
  <c r="BK206" i="11"/>
  <c r="J200" i="11"/>
  <c r="J187" i="11"/>
  <c r="BK181" i="11"/>
  <c r="J153" i="11"/>
  <c r="J139" i="11"/>
  <c r="J338" i="12"/>
  <c r="BK310" i="12"/>
  <c r="J295" i="12"/>
  <c r="J275" i="12"/>
  <c r="BK254" i="12"/>
  <c r="J234" i="12"/>
  <c r="BK209" i="12"/>
  <c r="BK188" i="12"/>
  <c r="J359" i="12"/>
  <c r="BK343" i="12"/>
  <c r="J320" i="12"/>
  <c r="J310" i="12"/>
  <c r="BK300" i="12"/>
  <c r="J273" i="12"/>
  <c r="BK230" i="12"/>
  <c r="BK220" i="12"/>
  <c r="BK205" i="12"/>
  <c r="BK199" i="12"/>
  <c r="J185" i="12"/>
  <c r="BK170" i="12"/>
  <c r="BK148" i="12"/>
  <c r="J353" i="12"/>
  <c r="J343" i="12"/>
  <c r="J332" i="12"/>
  <c r="J318" i="12"/>
  <c r="BK291" i="12"/>
  <c r="J279" i="12"/>
  <c r="BK263" i="12"/>
  <c r="J245" i="12"/>
  <c r="J215" i="12"/>
  <c r="BK193" i="12"/>
  <c r="BK179" i="12"/>
  <c r="J355" i="12"/>
  <c r="BK332" i="12"/>
  <c r="J304" i="12"/>
  <c r="BK295" i="12"/>
  <c r="J281" i="12"/>
  <c r="BK275" i="12"/>
  <c r="J267" i="12"/>
  <c r="BK257" i="12"/>
  <c r="J236" i="12"/>
  <c r="J230" i="12"/>
  <c r="BK222" i="12"/>
  <c r="BK203" i="12"/>
  <c r="J191" i="12"/>
  <c r="J167" i="12"/>
  <c r="BK145" i="12"/>
  <c r="J207" i="13"/>
  <c r="J172" i="13"/>
  <c r="J151" i="13"/>
  <c r="BK198" i="13"/>
  <c r="BK188" i="13"/>
  <c r="J164" i="13"/>
  <c r="BK149" i="13"/>
  <c r="J213" i="13"/>
  <c r="J201" i="13"/>
  <c r="J180" i="13"/>
  <c r="J149" i="13"/>
  <c r="BK204" i="13"/>
  <c r="BK177" i="13"/>
  <c r="J169" i="13"/>
  <c r="BK151" i="13"/>
  <c r="J218" i="14"/>
  <c r="BK192" i="14"/>
  <c r="BK186" i="14"/>
  <c r="J176" i="14"/>
  <c r="J156" i="14"/>
  <c r="BK226" i="14"/>
  <c r="BK215" i="14"/>
  <c r="BK198" i="14"/>
  <c r="J184" i="14"/>
  <c r="BK172" i="14"/>
  <c r="BK143" i="14"/>
  <c r="J215" i="14"/>
  <c r="BK196" i="14"/>
  <c r="J174" i="14"/>
  <c r="J158" i="14"/>
  <c r="BK141" i="14"/>
  <c r="BK222" i="14"/>
  <c r="J211" i="14"/>
  <c r="J198" i="14"/>
  <c r="J180" i="14"/>
  <c r="BK166" i="14"/>
  <c r="J152" i="14"/>
  <c r="BK137" i="14"/>
  <c r="BK235" i="15"/>
  <c r="BK233" i="15"/>
  <c r="J226" i="15"/>
  <c r="J218" i="15"/>
  <c r="BK212" i="15"/>
  <c r="BK204" i="15"/>
  <c r="BK184" i="15"/>
  <c r="J174" i="15"/>
  <c r="J149" i="15"/>
  <c r="J222" i="15"/>
  <c r="BK214" i="15"/>
  <c r="BK195" i="15"/>
  <c r="BK174" i="15"/>
  <c r="BK159" i="15"/>
  <c r="BK147" i="15"/>
  <c r="J228" i="15"/>
  <c r="J204" i="15"/>
  <c r="J195" i="15"/>
  <c r="BK181" i="15"/>
  <c r="J154" i="15"/>
  <c r="BK166" i="15"/>
  <c r="J168" i="16"/>
  <c r="J146" i="16"/>
  <c r="BK140" i="16"/>
  <c r="BK164" i="16"/>
  <c r="J158" i="16"/>
  <c r="J138" i="16"/>
  <c r="BK160" i="16"/>
  <c r="BK138" i="16"/>
  <c r="BK162" i="16"/>
  <c r="J247" i="17"/>
  <c r="J235" i="17"/>
  <c r="BK225" i="17"/>
  <c r="J215" i="17"/>
  <c r="J203" i="17"/>
  <c r="BK192" i="17"/>
  <c r="BK181" i="17"/>
  <c r="BK160" i="17"/>
  <c r="BK144" i="17"/>
  <c r="BK231" i="17"/>
  <c r="BK213" i="17"/>
  <c r="J184" i="17"/>
  <c r="BK171" i="17"/>
  <c r="J152" i="17"/>
  <c r="J142" i="17"/>
  <c r="BK242" i="17"/>
  <c r="J231" i="17"/>
  <c r="J209" i="17"/>
  <c r="BK190" i="17"/>
  <c r="J171" i="17"/>
  <c r="BK148" i="17"/>
  <c r="J253" i="17"/>
  <c r="J237" i="17"/>
  <c r="J225" i="17"/>
  <c r="BK217" i="17"/>
  <c r="J199" i="17"/>
  <c r="J181" i="17"/>
  <c r="BK177" i="17"/>
  <c r="BK167" i="17"/>
  <c r="J235" i="18"/>
  <c r="BK231" i="18"/>
  <c r="J218" i="18"/>
  <c r="BK211" i="18"/>
  <c r="BK192" i="18"/>
  <c r="J181" i="18"/>
  <c r="J174" i="18"/>
  <c r="J160" i="18"/>
  <c r="J227" i="18"/>
  <c r="J214" i="18"/>
  <c r="J176" i="18"/>
  <c r="J149" i="18"/>
  <c r="J139" i="18"/>
  <c r="BK209" i="18"/>
  <c r="BK190" i="18"/>
  <c r="BK172" i="18"/>
  <c r="BK149" i="18"/>
  <c r="BK222" i="18"/>
  <c r="J203" i="18"/>
  <c r="BK188" i="18"/>
  <c r="J163" i="18"/>
  <c r="BK151" i="18"/>
  <c r="BK168" i="19"/>
  <c r="J160" i="19"/>
  <c r="J141" i="19"/>
  <c r="J168" i="19"/>
  <c r="BK139" i="19"/>
  <c r="J132" i="19"/>
  <c r="BK141" i="19"/>
  <c r="J149" i="20"/>
  <c r="J139" i="20"/>
  <c r="BK156" i="20"/>
  <c r="J152" i="20"/>
  <c r="BK152" i="20"/>
  <c r="BK132" i="20"/>
  <c r="J132" i="20"/>
  <c r="BK169" i="21"/>
  <c r="BK158" i="21"/>
  <c r="J147" i="21"/>
  <c r="J134" i="21"/>
  <c r="BK171" i="21"/>
  <c r="BK154" i="21"/>
  <c r="J136" i="21"/>
  <c r="J177" i="21"/>
  <c r="BK156" i="21"/>
  <c r="J143" i="21"/>
  <c r="J175" i="21"/>
  <c r="BK143" i="21"/>
  <c r="BK270" i="22"/>
  <c r="BK266" i="22"/>
  <c r="BK260" i="22"/>
  <c r="BK255" i="22"/>
  <c r="BK248" i="22"/>
  <c r="J236" i="22"/>
  <c r="BK222" i="22"/>
  <c r="J216" i="22"/>
  <c r="BK204" i="22"/>
  <c r="J177" i="22"/>
  <c r="J159" i="22"/>
  <c r="J147" i="22"/>
  <c r="BK253" i="22"/>
  <c r="J244" i="22"/>
  <c r="J228" i="22"/>
  <c r="BK218" i="22"/>
  <c r="J208" i="22"/>
  <c r="BK199" i="22"/>
  <c r="J173" i="22"/>
  <c r="BK163" i="22"/>
  <c r="BK151" i="22"/>
  <c r="J248" i="22"/>
  <c r="J240" i="22"/>
  <c r="J230" i="22"/>
  <c r="J199" i="22"/>
  <c r="J181" i="22"/>
  <c r="J149" i="22"/>
  <c r="BK139" i="22"/>
  <c r="J195" i="22"/>
  <c r="BK186" i="22"/>
  <c r="BK169" i="22"/>
  <c r="J151" i="22"/>
  <c r="J139" i="22"/>
  <c r="J131" i="23"/>
  <c r="BK131" i="23"/>
  <c r="J565" i="2"/>
  <c r="BK561" i="2"/>
  <c r="BK557" i="2"/>
  <c r="BK553" i="2"/>
  <c r="J549" i="2"/>
  <c r="J542" i="2"/>
  <c r="J534" i="2"/>
  <c r="BK527" i="2"/>
  <c r="BK523" i="2"/>
  <c r="BK512" i="2"/>
  <c r="BK502" i="2"/>
  <c r="J489" i="2"/>
  <c r="J472" i="2"/>
  <c r="J463" i="2"/>
  <c r="BK449" i="2"/>
  <c r="BK432" i="2"/>
  <c r="BK412" i="2"/>
  <c r="J389" i="2"/>
  <c r="BK367" i="2"/>
  <c r="J342" i="2"/>
  <c r="J331" i="2"/>
  <c r="J306" i="2"/>
  <c r="BK286" i="2"/>
  <c r="BK261" i="2"/>
  <c r="J243" i="2"/>
  <c r="J223" i="2"/>
  <c r="BK205" i="2"/>
  <c r="J181" i="2"/>
  <c r="BK583" i="2"/>
  <c r="J581" i="2"/>
  <c r="BK575" i="2"/>
  <c r="BK569" i="2"/>
  <c r="BK542" i="2"/>
  <c r="J540" i="2"/>
  <c r="BK532" i="2"/>
  <c r="J523" i="2"/>
  <c r="BK514" i="2"/>
  <c r="BK510" i="2"/>
  <c r="BK504" i="2"/>
  <c r="J495" i="2"/>
  <c r="J484" i="2"/>
  <c r="BK474" i="2"/>
  <c r="BK463" i="2"/>
  <c r="J451" i="2"/>
  <c r="BK442" i="2"/>
  <c r="BK429" i="2"/>
  <c r="J417" i="2"/>
  <c r="BK407" i="2"/>
  <c r="J397" i="2"/>
  <c r="J384" i="2"/>
  <c r="J360" i="2"/>
  <c r="BK331" i="2"/>
  <c r="BK315" i="2"/>
  <c r="J300" i="2"/>
  <c r="BK288" i="2"/>
  <c r="BK270" i="2"/>
  <c r="BK245" i="2"/>
  <c r="BK218" i="2"/>
  <c r="J203" i="2"/>
  <c r="BK183" i="2"/>
  <c r="BK499" i="2"/>
  <c r="J487" i="2"/>
  <c r="J478" i="2"/>
  <c r="BK472" i="2"/>
  <c r="BK461" i="2"/>
  <c r="J447" i="2"/>
  <c r="BK434" i="2"/>
  <c r="J424" i="2"/>
  <c r="BK414" i="2"/>
  <c r="BK402" i="2"/>
  <c r="J387" i="2"/>
  <c r="BK342" i="2"/>
  <c r="BK327" i="2"/>
  <c r="J302" i="2"/>
  <c r="J284" i="2"/>
  <c r="J261" i="2"/>
  <c r="BK249" i="2"/>
  <c r="J236" i="2"/>
  <c r="J227" i="2"/>
  <c r="BK216" i="2"/>
  <c r="BK185" i="2"/>
  <c r="J378" i="2"/>
  <c r="J369" i="2"/>
  <c r="J351" i="2"/>
  <c r="BK336" i="2"/>
  <c r="BK320" i="2"/>
  <c r="BK306" i="2"/>
  <c r="BK297" i="2"/>
  <c r="J277" i="2"/>
  <c r="BK266" i="2"/>
  <c r="J234" i="2"/>
  <c r="J221" i="2"/>
  <c r="J205" i="2"/>
  <c r="J190" i="2"/>
  <c r="BK177" i="2"/>
  <c r="J383" i="3"/>
  <c r="BK357" i="3"/>
  <c r="BK346" i="3"/>
  <c r="J336" i="3"/>
  <c r="BK323" i="3"/>
  <c r="J302" i="3"/>
  <c r="BK268" i="3"/>
  <c r="BK256" i="3"/>
  <c r="J236" i="3"/>
  <c r="J218" i="3"/>
  <c r="J204" i="3"/>
  <c r="J185" i="3"/>
  <c r="BK176" i="3"/>
  <c r="BK161" i="3"/>
  <c r="J379" i="3"/>
  <c r="J338" i="3"/>
  <c r="BK319" i="3"/>
  <c r="J309" i="3"/>
  <c r="BK289" i="3"/>
  <c r="J268" i="3"/>
  <c r="J254" i="3"/>
  <c r="BK240" i="3"/>
  <c r="BK224" i="3"/>
  <c r="J195" i="3"/>
  <c r="BK383" i="3"/>
  <c r="J363" i="3"/>
  <c r="BK344" i="3"/>
  <c r="J329" i="3"/>
  <c r="BK317" i="3"/>
  <c r="BK302" i="3"/>
  <c r="J278" i="3"/>
  <c r="J273" i="3"/>
  <c r="BK200" i="3"/>
  <c r="BK185" i="3"/>
  <c r="BK172" i="3"/>
  <c r="BK157" i="3"/>
  <c r="BK373" i="3"/>
  <c r="BK361" i="3"/>
  <c r="BK353" i="3"/>
  <c r="BK329" i="3"/>
  <c r="BK321" i="3"/>
  <c r="BK297" i="3"/>
  <c r="J271" i="3"/>
  <c r="BK254" i="3"/>
  <c r="BK247" i="3"/>
  <c r="J229" i="3"/>
  <c r="BK211" i="3"/>
  <c r="BK193" i="3"/>
  <c r="J163" i="3"/>
  <c r="BK505" i="4"/>
  <c r="J487" i="4"/>
  <c r="J472" i="4"/>
  <c r="J452" i="4"/>
  <c r="J406" i="4"/>
  <c r="BK379" i="4"/>
  <c r="J349" i="4"/>
  <c r="J332" i="4"/>
  <c r="BK318" i="4"/>
  <c r="J298" i="4"/>
  <c r="BK287" i="4"/>
  <c r="BK269" i="4"/>
  <c r="J250" i="4"/>
  <c r="BK232" i="4"/>
  <c r="J221" i="4"/>
  <c r="BK199" i="4"/>
  <c r="BK186" i="4"/>
  <c r="J505" i="4"/>
  <c r="J489" i="4"/>
  <c r="BK469" i="4"/>
  <c r="BK447" i="4"/>
  <c r="J436" i="4"/>
  <c r="J417" i="4"/>
  <c r="BK400" i="4"/>
  <c r="BK391" i="4"/>
  <c r="BK370" i="4"/>
  <c r="J344" i="4"/>
  <c r="BK325" i="4"/>
  <c r="J312" i="4"/>
  <c r="BK282" i="4"/>
  <c r="BK262" i="4"/>
  <c r="BK226" i="4"/>
  <c r="BK217" i="4"/>
  <c r="BK193" i="4"/>
  <c r="BK177" i="4"/>
  <c r="J169" i="4"/>
  <c r="BK493" i="4"/>
  <c r="J478" i="4"/>
  <c r="J463" i="4"/>
  <c r="BK452" i="4"/>
  <c r="BK443" i="4"/>
  <c r="J360" i="6"/>
  <c r="J345" i="6"/>
  <c r="J329" i="6"/>
  <c r="J307" i="6"/>
  <c r="BK289" i="6"/>
  <c r="J260" i="6"/>
  <c r="J242" i="6"/>
  <c r="J221" i="6"/>
  <c r="J208" i="6"/>
  <c r="J194" i="6"/>
  <c r="BK183" i="6"/>
  <c r="J168" i="6"/>
  <c r="J152" i="6"/>
  <c r="BK355" i="6"/>
  <c r="BK343" i="6"/>
  <c r="BK327" i="6"/>
  <c r="BK319" i="6"/>
  <c r="BK315" i="6"/>
  <c r="BK307" i="6"/>
  <c r="BK293" i="6"/>
  <c r="J285" i="6"/>
  <c r="J278" i="6"/>
  <c r="J266" i="6"/>
  <c r="BK252" i="6"/>
  <c r="BK240" i="6"/>
  <c r="BK225" i="6"/>
  <c r="BK198" i="6"/>
  <c r="J162" i="6"/>
  <c r="J140" i="6"/>
  <c r="J341" i="6"/>
  <c r="BK321" i="6"/>
  <c r="BK305" i="6"/>
  <c r="J289" i="6"/>
  <c r="J272" i="6"/>
  <c r="J252" i="6"/>
  <c r="BK236" i="6"/>
  <c r="J216" i="6"/>
  <c r="J212" i="6"/>
  <c r="BK179" i="6"/>
  <c r="BK170" i="6"/>
  <c r="BK164" i="6"/>
  <c r="BK148" i="6"/>
  <c r="BK272" i="6"/>
  <c r="BK266" i="6"/>
  <c r="J244" i="6"/>
  <c r="BK223" i="6"/>
  <c r="BK202" i="6"/>
  <c r="BK181" i="6"/>
  <c r="BK158" i="6"/>
  <c r="BK202" i="7"/>
  <c r="J184" i="7"/>
  <c r="J174" i="7"/>
  <c r="BK164" i="7"/>
  <c r="BK147" i="7"/>
  <c r="BK213" i="7"/>
  <c r="BK199" i="7"/>
  <c r="BK186" i="7"/>
  <c r="BK174" i="7"/>
  <c r="J159" i="7"/>
  <c r="J140" i="7"/>
  <c r="J204" i="7"/>
  <c r="J192" i="7"/>
  <c r="BK184" i="7"/>
  <c r="BK161" i="7"/>
  <c r="J213" i="7"/>
  <c r="J151" i="7"/>
  <c r="J363" i="8"/>
  <c r="J359" i="8"/>
  <c r="J355" i="8"/>
  <c r="J349" i="8"/>
  <c r="BK335" i="8"/>
  <c r="J319" i="8"/>
  <c r="J294" i="8"/>
  <c r="J274" i="8"/>
  <c r="BK265" i="8"/>
  <c r="BK237" i="8"/>
  <c r="J222" i="8"/>
  <c r="J206" i="8"/>
  <c r="J187" i="8"/>
  <c r="J176" i="8"/>
  <c r="J163" i="8"/>
  <c r="J151" i="8"/>
  <c r="J343" i="8"/>
  <c r="J324" i="8"/>
  <c r="J313" i="8"/>
  <c r="J302" i="8"/>
  <c r="J290" i="8"/>
  <c r="BK257" i="8"/>
  <c r="BK247" i="8"/>
  <c r="J233" i="8"/>
  <c r="BK204" i="8"/>
  <c r="BK193" i="8"/>
  <c r="J161" i="8"/>
  <c r="J147" i="8"/>
  <c r="J347" i="8"/>
  <c r="J337" i="8"/>
  <c r="BK328" i="8"/>
  <c r="BK294" i="8"/>
  <c r="J271" i="8"/>
  <c r="BK253" i="8"/>
  <c r="J231" i="8"/>
  <c r="J214" i="8"/>
  <c r="J204" i="8"/>
  <c r="BK176" i="8"/>
  <c r="BK165" i="8"/>
  <c r="BK149" i="8"/>
  <c r="BK319" i="8"/>
  <c r="J306" i="8"/>
  <c r="J292" i="8"/>
  <c r="J280" i="8"/>
  <c r="BK263" i="8"/>
  <c r="BK245" i="8"/>
  <c r="J235" i="8"/>
  <c r="J216" i="8"/>
  <c r="J197" i="8"/>
  <c r="BK187" i="8"/>
  <c r="BK170" i="8"/>
  <c r="BK155" i="8"/>
  <c r="BK141" i="8"/>
  <c r="J333" i="9"/>
  <c r="J321" i="9"/>
  <c r="BK310" i="9"/>
  <c r="BK300" i="9"/>
  <c r="BK277" i="9"/>
  <c r="J262" i="9"/>
  <c r="BK239" i="9"/>
  <c r="J233" i="9"/>
  <c r="J219" i="9"/>
  <c r="BK192" i="9"/>
  <c r="J165" i="9"/>
  <c r="BK156" i="9"/>
  <c r="BK325" i="9"/>
  <c r="J312" i="9"/>
  <c r="J302" i="9"/>
  <c r="J289" i="9"/>
  <c r="BK281" i="9"/>
  <c r="BK262" i="9"/>
  <c r="BK251" i="9"/>
  <c r="BK241" i="9"/>
  <c r="BK219" i="9"/>
  <c r="BK215" i="9"/>
  <c r="J206" i="9"/>
  <c r="BK187" i="9"/>
  <c r="BK171" i="9"/>
  <c r="BK149" i="9"/>
  <c r="J143" i="9"/>
  <c r="J137" i="9"/>
  <c r="J275" i="9"/>
  <c r="BK258" i="9"/>
  <c r="BK233" i="9"/>
  <c r="J223" i="9"/>
  <c r="J208" i="9"/>
  <c r="J185" i="9"/>
  <c r="J175" i="9"/>
  <c r="J167" i="9"/>
  <c r="BK197" i="10"/>
  <c r="BK193" i="10"/>
  <c r="BK184" i="10"/>
  <c r="J166" i="10"/>
  <c r="BK153" i="10"/>
  <c r="BK145" i="10"/>
  <c r="BK178" i="10"/>
  <c r="BK172" i="10"/>
  <c r="BK151" i="10"/>
  <c r="BK191" i="10"/>
  <c r="J172" i="10"/>
  <c r="J148" i="10"/>
  <c r="BK304" i="11"/>
  <c r="J293" i="11"/>
  <c r="BK283" i="11"/>
  <c r="J265" i="11"/>
  <c r="J250" i="11"/>
  <c r="BK228" i="11"/>
  <c r="BK219" i="11"/>
  <c r="J204" i="11"/>
  <c r="BK193" i="11"/>
  <c r="J166" i="11"/>
  <c r="BK153" i="11"/>
  <c r="BK316" i="11"/>
  <c r="J279" i="11"/>
  <c r="BK265" i="11"/>
  <c r="J238" i="11"/>
  <c r="J213" i="11"/>
  <c r="J191" i="11"/>
  <c r="J181" i="11"/>
  <c r="BK160" i="11"/>
  <c r="J306" i="11"/>
  <c r="J295" i="11"/>
  <c r="J283" i="11"/>
  <c r="BK271" i="11"/>
  <c r="J244" i="11"/>
  <c r="BK226" i="11"/>
  <c r="BK189" i="11"/>
  <c r="J157" i="11"/>
  <c r="BK314" i="11"/>
  <c r="BK291" i="11"/>
  <c r="BK279" i="11"/>
  <c r="BK258" i="11"/>
  <c r="J248" i="11"/>
  <c r="BK236" i="11"/>
  <c r="J228" i="11"/>
  <c r="BK204" i="11"/>
  <c r="BK191" i="11"/>
  <c r="BK157" i="11"/>
  <c r="BK359" i="12"/>
  <c r="J334" i="12"/>
  <c r="J306" i="12"/>
  <c r="J285" i="12"/>
  <c r="BK271" i="12"/>
  <c r="J251" i="12"/>
  <c r="J232" i="12"/>
  <c r="J218" i="12"/>
  <c r="J161" i="12"/>
  <c r="J148" i="12"/>
  <c r="BK351" i="12"/>
  <c r="BK334" i="12"/>
  <c r="J322" i="12"/>
  <c r="BK312" i="12"/>
  <c r="J302" i="12"/>
  <c r="J287" i="12"/>
  <c r="BK245" i="12"/>
  <c r="BK226" i="12"/>
  <c r="J213" i="12"/>
  <c r="J203" i="12"/>
  <c r="J195" i="12"/>
  <c r="J176" i="12"/>
  <c r="J155" i="12"/>
  <c r="J141" i="12"/>
  <c r="J347" i="12"/>
  <c r="BK338" i="12"/>
  <c r="J324" i="12"/>
  <c r="BK308" i="12"/>
  <c r="BK283" i="12"/>
  <c r="BK269" i="12"/>
  <c r="J248" i="12"/>
  <c r="J222" i="12"/>
  <c r="BK195" i="12"/>
  <c r="BK182" i="12"/>
  <c r="J173" i="12"/>
  <c r="BK353" i="12"/>
  <c r="BK345" i="12"/>
  <c r="BK330" i="12"/>
  <c r="BK322" i="12"/>
  <c r="BK297" i="12"/>
  <c r="BK277" i="12"/>
  <c r="J269" i="12"/>
  <c r="BK261" i="12"/>
  <c r="BK215" i="12"/>
  <c r="J199" i="12"/>
  <c r="J164" i="12"/>
  <c r="J211" i="13"/>
  <c r="J193" i="13"/>
  <c r="BK155" i="13"/>
  <c r="J204" i="13"/>
  <c r="BK191" i="13"/>
  <c r="J177" i="13"/>
  <c r="BK147" i="13"/>
  <c r="BK211" i="13"/>
  <c r="J195" i="13"/>
  <c r="BK169" i="13"/>
  <c r="BK143" i="13"/>
  <c r="BK201" i="13"/>
  <c r="BK174" i="13"/>
  <c r="BK161" i="13"/>
  <c r="BK228" i="14"/>
  <c r="BK213" i="14"/>
  <c r="BK184" i="14"/>
  <c r="J170" i="14"/>
  <c r="BK164" i="14"/>
  <c r="J137" i="14"/>
  <c r="BK218" i="14"/>
  <c r="BK200" i="14"/>
  <c r="J190" i="14"/>
  <c r="BK158" i="14"/>
  <c r="J141" i="14"/>
  <c r="BK188" i="14"/>
  <c r="BK178" i="14"/>
  <c r="BK160" i="14"/>
  <c r="BK146" i="14"/>
  <c r="J224" i="14"/>
  <c r="J209" i="14"/>
  <c r="J200" i="14"/>
  <c r="BK190" i="14"/>
  <c r="BK170" i="14"/>
  <c r="J160" i="14"/>
  <c r="J143" i="14"/>
  <c r="BK134" i="14"/>
  <c r="J235" i="15"/>
  <c r="J233" i="15"/>
  <c r="BK222" i="15"/>
  <c r="BK216" i="15"/>
  <c r="J210" i="15"/>
  <c r="J199" i="15"/>
  <c r="J181" i="15"/>
  <c r="J172" i="15"/>
  <c r="J164" i="15"/>
  <c r="BK228" i="15"/>
  <c r="J216" i="15"/>
  <c r="J202" i="15"/>
  <c r="J189" i="15"/>
  <c r="BK164" i="15"/>
  <c r="J152" i="15"/>
  <c r="J145" i="15"/>
  <c r="J224" i="15"/>
  <c r="BK210" i="15"/>
  <c r="BK192" i="15"/>
  <c r="J184" i="15"/>
  <c r="J161" i="15"/>
  <c r="BK145" i="15"/>
  <c r="BK152" i="15"/>
  <c r="BK150" i="16"/>
  <c r="J144" i="16"/>
  <c r="J134" i="16"/>
  <c r="J162" i="16"/>
  <c r="J140" i="16"/>
  <c r="J131" i="16"/>
  <c r="BK154" i="16"/>
  <c r="BK136" i="16"/>
  <c r="J150" i="16"/>
  <c r="BK255" i="17"/>
  <c r="J242" i="17"/>
  <c r="J227" i="17"/>
  <c r="J213" i="17"/>
  <c r="BK199" i="17"/>
  <c r="J190" i="17"/>
  <c r="J173" i="17"/>
  <c r="J154" i="17"/>
  <c r="BK146" i="17"/>
  <c r="BK251" i="17"/>
  <c r="BK215" i="17"/>
  <c r="J192" i="17"/>
  <c r="BK173" i="17"/>
  <c r="J156" i="17"/>
  <c r="J138" i="17"/>
  <c r="J255" i="17"/>
  <c r="BK237" i="17"/>
  <c r="J207" i="17"/>
  <c r="J188" i="17"/>
  <c r="BK163" i="17"/>
  <c r="BK152" i="17"/>
  <c r="J134" i="17"/>
  <c r="BK247" i="17"/>
  <c r="J221" i="17"/>
  <c r="J205" i="17"/>
  <c r="J196" i="17"/>
  <c r="BK186" i="17"/>
  <c r="J169" i="17"/>
  <c r="BK140" i="17"/>
  <c r="BK233" i="18"/>
  <c r="J220" i="18"/>
  <c r="BK214" i="18"/>
  <c r="J201" i="18"/>
  <c r="BK186" i="18"/>
  <c r="BK176" i="18"/>
  <c r="BK167" i="18"/>
  <c r="BK154" i="18"/>
  <c r="J229" i="18"/>
  <c r="BK207" i="18"/>
  <c r="BK181" i="18"/>
  <c r="BK160" i="18"/>
  <c r="J145" i="18"/>
  <c r="BK224" i="18"/>
  <c r="BK201" i="18"/>
  <c r="BK183" i="18"/>
  <c r="J165" i="18"/>
  <c r="BK147" i="18"/>
  <c r="J211" i="18"/>
  <c r="J205" i="18"/>
  <c r="J186" i="18"/>
  <c r="J158" i="18"/>
  <c r="J147" i="18"/>
  <c r="J170" i="19"/>
  <c r="J162" i="19"/>
  <c r="BK151" i="19"/>
  <c r="J149" i="19"/>
  <c r="J136" i="19"/>
  <c r="BK173" i="19"/>
  <c r="J145" i="19"/>
  <c r="BK154" i="20"/>
  <c r="BK141" i="20"/>
  <c r="BK158" i="20"/>
  <c r="J136" i="20"/>
  <c r="J143" i="20"/>
  <c r="J134" i="20"/>
  <c r="J147" i="20"/>
  <c r="J167" i="21"/>
  <c r="J156" i="21"/>
  <c r="BK132" i="21"/>
  <c r="J169" i="21"/>
  <c r="J145" i="21"/>
  <c r="J132" i="21"/>
  <c r="J160" i="21"/>
  <c r="J150" i="21"/>
  <c r="BK136" i="21"/>
  <c r="J163" i="21"/>
  <c r="J140" i="21"/>
  <c r="J270" i="22"/>
  <c r="J266" i="22"/>
  <c r="BK262" i="22"/>
  <c r="BK257" i="22"/>
  <c r="BK244" i="22"/>
  <c r="BK234" i="22"/>
  <c r="BK220" i="22"/>
  <c r="BK208" i="22"/>
  <c r="BK195" i="22"/>
  <c r="BK171" i="22"/>
  <c r="J157" i="22"/>
  <c r="J141" i="22"/>
  <c r="BK246" i="22"/>
  <c r="BK230" i="22"/>
  <c r="J220" i="22"/>
  <c r="J212" i="22"/>
  <c r="BK206" i="22"/>
  <c r="BK193" i="22"/>
  <c r="BK183" i="22"/>
  <c r="J171" i="22"/>
  <c r="BK159" i="22"/>
  <c r="BK135" i="22"/>
  <c r="J242" i="22"/>
  <c r="BK236" i="22"/>
  <c r="BK214" i="22"/>
  <c r="J206" i="22"/>
  <c r="J175" i="22"/>
  <c r="BK161" i="22"/>
  <c r="BK141" i="22"/>
  <c r="J135" i="22"/>
  <c r="J191" i="22"/>
  <c r="BK179" i="22"/>
  <c r="J161" i="22"/>
  <c r="BK143" i="22"/>
  <c r="J135" i="23"/>
  <c r="BK135" i="23"/>
  <c r="BK129" i="23"/>
  <c r="BK563" i="2"/>
  <c r="J561" i="2"/>
  <c r="J557" i="2"/>
  <c r="J553" i="2"/>
  <c r="J546" i="2"/>
  <c r="J544" i="2"/>
  <c r="J536" i="2"/>
  <c r="BK529" i="2"/>
  <c r="J521" i="2"/>
  <c r="BK508" i="2"/>
  <c r="BK497" i="2"/>
  <c r="BK482" i="2"/>
  <c r="J465" i="2"/>
  <c r="J461" i="2"/>
  <c r="J442" i="2"/>
  <c r="J427" i="2"/>
  <c r="BK397" i="2"/>
  <c r="BK376" i="2"/>
  <c r="J358" i="2"/>
  <c r="BK333" i="2"/>
  <c r="J311" i="2"/>
  <c r="BK291" i="2"/>
  <c r="J282" i="2"/>
  <c r="J257" i="2"/>
  <c r="J232" i="2"/>
  <c r="J218" i="2"/>
  <c r="J199" i="2"/>
  <c r="J177" i="2"/>
  <c r="J583" i="2"/>
  <c r="J579" i="2"/>
  <c r="J575" i="2"/>
  <c r="J569" i="2"/>
  <c r="BK549" i="2"/>
  <c r="BK534" i="2"/>
  <c r="J527" i="2"/>
  <c r="BK519" i="2"/>
  <c r="J512" i="2"/>
  <c r="J502" i="2"/>
  <c r="J491" i="2"/>
  <c r="J480" i="2"/>
  <c r="BK470" i="2"/>
  <c r="J449" i="2"/>
  <c r="J439" i="2"/>
  <c r="BK424" i="2"/>
  <c r="J414" i="2"/>
  <c r="BK399" i="2"/>
  <c r="BK389" i="2"/>
  <c r="BK358" i="2"/>
  <c r="J338" i="2"/>
  <c r="J320" i="2"/>
  <c r="BK309" i="2"/>
  <c r="J297" i="2"/>
  <c r="BK275" i="2"/>
  <c r="J249" i="2"/>
  <c r="BK236" i="2"/>
  <c r="BK212" i="2"/>
  <c r="J185" i="2"/>
  <c r="J577" i="2"/>
  <c r="BK489" i="2"/>
  <c r="BK480" i="2"/>
  <c r="J474" i="2"/>
  <c r="BK465" i="2"/>
  <c r="J459" i="2"/>
  <c r="BK439" i="2"/>
  <c r="BK427" i="2"/>
  <c r="J419" i="2"/>
  <c r="J394" i="2"/>
  <c r="J349" i="2"/>
  <c r="J329" i="2"/>
  <c r="BK313" i="2"/>
  <c r="J270" i="2"/>
  <c r="J264" i="2"/>
  <c r="J247" i="2"/>
  <c r="BK234" i="2"/>
  <c r="BK223" i="2"/>
  <c r="J201" i="2"/>
  <c r="BK188" i="2"/>
  <c r="J374" i="2"/>
  <c r="BK354" i="2"/>
  <c r="BK329" i="2"/>
  <c r="J313" i="2"/>
  <c r="J304" i="2"/>
  <c r="BK295" i="2"/>
  <c r="BK282" i="2"/>
  <c r="BK273" i="2"/>
  <c r="BK257" i="2"/>
  <c r="BK232" i="2"/>
  <c r="J210" i="2"/>
  <c r="BK196" i="2"/>
  <c r="J188" i="2"/>
  <c r="J387" i="3"/>
  <c r="J369" i="3"/>
  <c r="BK351" i="3"/>
  <c r="BK340" i="3"/>
  <c r="J317" i="3"/>
  <c r="BK287" i="3"/>
  <c r="BK280" i="3"/>
  <c r="BK245" i="3"/>
  <c r="BK229" i="3"/>
  <c r="J213" i="3"/>
  <c r="J187" i="3"/>
  <c r="BK170" i="3"/>
  <c r="BK387" i="3"/>
  <c r="J365" i="3"/>
  <c r="BK349" i="3"/>
  <c r="J332" i="3"/>
  <c r="J313" i="3"/>
  <c r="J285" i="3"/>
  <c r="BK278" i="3"/>
  <c r="J258" i="3"/>
  <c r="BK242" i="3"/>
  <c r="J231" i="3"/>
  <c r="BK181" i="3"/>
  <c r="J385" i="3"/>
  <c r="BK367" i="3"/>
  <c r="J353" i="3"/>
  <c r="BK332" i="3"/>
  <c r="J304" i="3"/>
  <c r="J275" i="3"/>
  <c r="BK231" i="3"/>
  <c r="BK195" i="3"/>
  <c r="BK174" i="3"/>
  <c r="BK163" i="3"/>
  <c r="BK377" i="3"/>
  <c r="J371" i="3"/>
  <c r="BK363" i="3"/>
  <c r="J355" i="3"/>
  <c r="BK334" i="3"/>
  <c r="BK313" i="3"/>
  <c r="BK304" i="3"/>
  <c r="J287" i="3"/>
  <c r="J266" i="3"/>
  <c r="J242" i="3"/>
  <c r="J222" i="3"/>
  <c r="J174" i="3"/>
  <c r="J161" i="3"/>
  <c r="J493" i="4"/>
  <c r="BK463" i="4"/>
  <c r="BK445" i="4"/>
  <c r="BK410" i="4"/>
  <c r="BK384" i="4"/>
  <c r="BK358" i="4"/>
  <c r="J323" i="4"/>
  <c r="BK312" i="4"/>
  <c r="J291" i="4"/>
  <c r="J278" i="4"/>
  <c r="BK267" i="4"/>
  <c r="BK252" i="4"/>
  <c r="BK235" i="4"/>
  <c r="J215" i="4"/>
  <c r="J195" i="4"/>
  <c r="BK507" i="4"/>
  <c r="J495" i="4"/>
  <c r="BK465" i="4"/>
  <c r="J439" i="4"/>
  <c r="J419" i="4"/>
  <c r="BK396" i="4"/>
  <c r="J389" i="4"/>
  <c r="BK372" i="4"/>
  <c r="J347" i="4"/>
  <c r="BK336" i="4"/>
  <c r="BK296" i="4"/>
  <c r="BK280" i="4"/>
  <c r="BK260" i="4"/>
  <c r="BK237" i="4"/>
  <c r="J224" i="4"/>
  <c r="BK204" i="4"/>
  <c r="BK191" i="4"/>
  <c r="J175" i="4"/>
  <c r="BK503" i="4"/>
  <c r="BK489" i="4"/>
  <c r="J476" i="4"/>
  <c r="BK456" i="4"/>
  <c r="BK450" i="4"/>
  <c r="BK436" i="4"/>
  <c r="BK423" i="4"/>
  <c r="BK414" i="4"/>
  <c r="J410" i="4"/>
  <c r="BK393" i="4"/>
  <c r="BK382" i="4"/>
  <c r="J372" i="4"/>
  <c r="J363" i="4"/>
  <c r="BK354" i="4"/>
  <c r="BK344" i="4"/>
  <c r="J325" i="4"/>
  <c r="BK309" i="4"/>
  <c r="J300" i="4"/>
  <c r="J287" i="4"/>
  <c r="J269" i="4"/>
  <c r="J260" i="4"/>
  <c r="J254" i="4"/>
  <c r="J237" i="4"/>
  <c r="BK221" i="4"/>
  <c r="J208" i="4"/>
  <c r="BK195" i="4"/>
  <c r="J184" i="4"/>
  <c r="J177" i="4"/>
  <c r="J503" i="4"/>
  <c r="BK474" i="4"/>
  <c r="BK467" i="4"/>
  <c r="BK458" i="4"/>
  <c r="J434" i="4"/>
  <c r="J428" i="4"/>
  <c r="BK408" i="4"/>
  <c r="J382" i="4"/>
  <c r="J375" i="4"/>
  <c r="J365" i="4"/>
  <c r="BK351" i="4"/>
  <c r="BK332" i="4"/>
  <c r="J318" i="4"/>
  <c r="J309" i="4"/>
  <c r="BK300" i="4"/>
  <c r="BK289" i="4"/>
  <c r="BK276" i="4"/>
  <c r="J252" i="4"/>
  <c r="BK239" i="4"/>
  <c r="BK228" i="4"/>
  <c r="BK208" i="4"/>
  <c r="J193" i="4"/>
  <c r="J180" i="4"/>
  <c r="BK331" i="5"/>
  <c r="BK321" i="5"/>
  <c r="J310" i="5"/>
  <c r="J284" i="5"/>
  <c r="BK278" i="5"/>
  <c r="BK271" i="5"/>
  <c r="BK255" i="5"/>
  <c r="J237" i="5"/>
  <c r="BK228" i="5"/>
  <c r="BK218" i="5"/>
  <c r="BK205" i="5"/>
  <c r="J199" i="5"/>
  <c r="BK195" i="5"/>
  <c r="J187" i="5"/>
  <c r="BK172" i="5"/>
  <c r="J159" i="5"/>
  <c r="J145" i="5"/>
  <c r="J139" i="5"/>
  <c r="J318" i="5"/>
  <c r="J306" i="5"/>
  <c r="BK291" i="5"/>
  <c r="BK284" i="5"/>
  <c r="BK280" i="5"/>
  <c r="J265" i="5"/>
  <c r="BK259" i="5"/>
  <c r="J255" i="5"/>
  <c r="J251" i="5"/>
  <c r="J230" i="5"/>
  <c r="BK212" i="5"/>
  <c r="BK207" i="5"/>
  <c r="J185" i="5"/>
  <c r="J172" i="5"/>
  <c r="J170" i="5"/>
  <c r="J157" i="5"/>
  <c r="J149" i="5"/>
  <c r="J141" i="5"/>
  <c r="BK318" i="5"/>
  <c r="BK304" i="5"/>
  <c r="J293" i="5"/>
  <c r="J263" i="5"/>
  <c r="BK249" i="5"/>
  <c r="BK241" i="5"/>
  <c r="J222" i="5"/>
  <c r="BK197" i="5"/>
  <c r="BK191" i="5"/>
  <c r="BK187" i="5"/>
  <c r="BK181" i="5"/>
  <c r="BK174" i="5"/>
  <c r="J165" i="5"/>
  <c r="BK149" i="5"/>
  <c r="BK139" i="5"/>
  <c r="J329" i="5"/>
  <c r="BK323" i="5"/>
  <c r="BK312" i="5"/>
  <c r="J304" i="5"/>
  <c r="J299" i="5"/>
  <c r="BK275" i="5"/>
  <c r="BK269" i="5"/>
  <c r="BK257" i="5"/>
  <c r="BK251" i="5"/>
  <c r="J241" i="5"/>
  <c r="BK237" i="5"/>
  <c r="J218" i="5"/>
  <c r="J205" i="5"/>
  <c r="J191" i="5"/>
  <c r="J167" i="5"/>
  <c r="BK155" i="5"/>
  <c r="J368" i="6"/>
  <c r="BK364" i="6"/>
  <c r="BK360" i="6"/>
  <c r="J355" i="6"/>
  <c r="BK351" i="6"/>
  <c r="BK341" i="6"/>
  <c r="J327" i="6"/>
  <c r="J315" i="6"/>
  <c r="J305" i="6"/>
  <c r="BK270" i="6"/>
  <c r="BK262" i="6"/>
  <c r="BK248" i="6"/>
  <c r="J233" i="6"/>
  <c r="BK218" i="6"/>
  <c r="BK196" i="6"/>
  <c r="J187" i="6"/>
  <c r="J170" i="6"/>
  <c r="J160" i="6"/>
  <c r="J146" i="6"/>
  <c r="J142" i="6"/>
  <c r="J351" i="6"/>
  <c r="BK337" i="6"/>
  <c r="J323" i="6"/>
  <c r="BK317" i="6"/>
  <c r="J309" i="6"/>
  <c r="J296" i="6"/>
  <c r="BK281" i="6"/>
  <c r="J274" i="6"/>
  <c r="BK254" i="6"/>
  <c r="J227" i="6"/>
  <c r="BK200" i="6"/>
  <c r="J189" i="6"/>
  <c r="BK175" i="6"/>
  <c r="BK154" i="6"/>
  <c r="BK138" i="6"/>
  <c r="J337" i="6"/>
  <c r="BK329" i="6"/>
  <c r="BK302" i="6"/>
  <c r="J293" i="6"/>
  <c r="J281" i="6"/>
  <c r="J262" i="6"/>
  <c r="BK244" i="6"/>
  <c r="BK233" i="6"/>
  <c r="J214" i="6"/>
  <c r="BK206" i="6"/>
  <c r="J175" i="6"/>
  <c r="BK150" i="6"/>
  <c r="J283" i="6"/>
  <c r="BK268" i="6"/>
  <c r="BK250" i="6"/>
  <c r="J236" i="6"/>
  <c r="BK221" i="6"/>
  <c r="J200" i="6"/>
  <c r="J183" i="6"/>
  <c r="J164" i="6"/>
  <c r="BK142" i="6"/>
  <c r="BK195" i="7"/>
  <c r="BK189" i="7"/>
  <c r="BK170" i="7"/>
  <c r="BK159" i="7"/>
  <c r="BK145" i="7"/>
  <c r="BK204" i="7"/>
  <c r="BK180" i="7"/>
  <c r="BK167" i="7"/>
  <c r="J143" i="7"/>
  <c r="J206" i="7"/>
  <c r="J197" i="7"/>
  <c r="J182" i="7"/>
  <c r="BK172" i="7"/>
  <c r="J145" i="7"/>
  <c r="J149" i="7"/>
  <c r="BK361" i="8"/>
  <c r="BK357" i="8"/>
  <c r="BK353" i="8"/>
  <c r="J351" i="8"/>
  <c r="BK337" i="8"/>
  <c r="J322" i="8"/>
  <c r="J300" i="8"/>
  <c r="BK284" i="8"/>
  <c r="BK271" i="8"/>
  <c r="J261" i="8"/>
  <c r="J243" i="8"/>
  <c r="BK229" i="8"/>
  <c r="J212" i="8"/>
  <c r="J195" i="8"/>
  <c r="BK183" i="8"/>
  <c r="BK172" i="8"/>
  <c r="J159" i="8"/>
  <c r="BK143" i="8"/>
  <c r="J332" i="8"/>
  <c r="J315" i="8"/>
  <c r="BK306" i="8"/>
  <c r="BK296" i="8"/>
  <c r="J276" i="8"/>
  <c r="BK259" i="8"/>
  <c r="J249" i="8"/>
  <c r="BK243" i="8"/>
  <c r="BK216" i="8"/>
  <c r="BK197" i="8"/>
  <c r="J181" i="8"/>
  <c r="J165" i="8"/>
  <c r="J145" i="8"/>
  <c r="J341" i="8"/>
  <c r="BK332" i="8"/>
  <c r="BK315" i="8"/>
  <c r="BK288" i="8"/>
  <c r="J278" i="8"/>
  <c r="J263" i="8"/>
  <c r="BK249" i="8"/>
  <c r="BK222" i="8"/>
  <c r="BK208" i="8"/>
  <c r="BK181" i="8"/>
  <c r="BK163" i="8"/>
  <c r="BK153" i="8"/>
  <c r="J339" i="8"/>
  <c r="BK311" i="8"/>
  <c r="J288" i="8"/>
  <c r="BK282" i="8"/>
  <c r="J255" i="8"/>
  <c r="J239" i="8"/>
  <c r="BK226" i="8"/>
  <c r="BK202" i="8"/>
  <c r="J189" i="8"/>
  <c r="BK178" i="8"/>
  <c r="BK167" i="8"/>
  <c r="BK147" i="8"/>
  <c r="BK139" i="8"/>
  <c r="J331" i="9"/>
  <c r="BK323" i="9"/>
  <c r="BK304" i="9"/>
  <c r="J279" i="9"/>
  <c r="BK268" i="9"/>
  <c r="J258" i="9"/>
  <c r="J239" i="9"/>
  <c r="BK229" i="9"/>
  <c r="BK200" i="9"/>
  <c r="BK190" i="9"/>
  <c r="BK158" i="9"/>
  <c r="BK321" i="9"/>
  <c r="J308" i="9"/>
  <c r="J295" i="9"/>
  <c r="BK283" i="9"/>
  <c r="BK264" i="9"/>
  <c r="J247" i="9"/>
  <c r="BK231" i="9"/>
  <c r="J200" i="9"/>
  <c r="BK173" i="9"/>
  <c r="BK153" i="9"/>
  <c r="BK335" i="9"/>
  <c r="BK329" i="9"/>
  <c r="BK327" i="9"/>
  <c r="J318" i="9"/>
  <c r="J297" i="9"/>
  <c r="BK295" i="9"/>
  <c r="BK293" i="9"/>
  <c r="BK289" i="9"/>
  <c r="BK285" i="9"/>
  <c r="J283" i="9"/>
  <c r="BK275" i="9"/>
  <c r="J266" i="9"/>
  <c r="J264" i="9"/>
  <c r="J256" i="9"/>
  <c r="J251" i="9"/>
  <c r="BK249" i="9"/>
  <c r="J245" i="9"/>
  <c r="BK243" i="9"/>
  <c r="BK237" i="9"/>
  <c r="J229" i="9"/>
  <c r="J225" i="9"/>
  <c r="BK223" i="9"/>
  <c r="J221" i="9"/>
  <c r="J212" i="9"/>
  <c r="BK210" i="9"/>
  <c r="BK208" i="9"/>
  <c r="J204" i="9"/>
  <c r="J202" i="9"/>
  <c r="J198" i="9"/>
  <c r="BK196" i="9"/>
  <c r="BK194" i="9"/>
  <c r="J192" i="9"/>
  <c r="J190" i="9"/>
  <c r="BK185" i="9"/>
  <c r="BK183" i="9"/>
  <c r="J181" i="9"/>
  <c r="BK177" i="9"/>
  <c r="J171" i="9"/>
  <c r="BK162" i="9"/>
  <c r="BK160" i="9"/>
  <c r="J156" i="9"/>
  <c r="J151" i="9"/>
  <c r="J149" i="9"/>
  <c r="J147" i="9"/>
  <c r="J145" i="9"/>
  <c r="BK143" i="9"/>
  <c r="BK141" i="9"/>
  <c r="BK137" i="9"/>
  <c r="BK333" i="9"/>
  <c r="BK331" i="9"/>
  <c r="J323" i="9"/>
  <c r="J316" i="9"/>
  <c r="BK314" i="9"/>
  <c r="BK312" i="9"/>
  <c r="BK308" i="9"/>
  <c r="J304" i="9"/>
  <c r="BK302" i="9"/>
  <c r="J293" i="9"/>
  <c r="BK291" i="9"/>
  <c r="BK279" i="9"/>
  <c r="J268" i="9"/>
  <c r="BK256" i="9"/>
  <c r="J231" i="9"/>
  <c r="BK217" i="9"/>
  <c r="J194" i="9"/>
  <c r="BK181" i="9"/>
  <c r="BK169" i="9"/>
  <c r="J199" i="10"/>
  <c r="J195" i="10"/>
  <c r="BK189" i="10"/>
  <c r="J178" i="10"/>
  <c r="J168" i="10"/>
  <c r="J151" i="10"/>
  <c r="J189" i="10"/>
  <c r="BK170" i="10"/>
  <c r="BK162" i="10"/>
  <c r="J139" i="10"/>
  <c r="J181" i="10"/>
  <c r="BK164" i="10"/>
  <c r="J153" i="10"/>
  <c r="BK308" i="11"/>
  <c r="BK289" i="11"/>
  <c r="J277" i="11"/>
  <c r="J267" i="11"/>
  <c r="J258" i="11"/>
  <c r="BK244" i="11"/>
  <c r="BK210" i="11"/>
  <c r="BK198" i="11"/>
  <c r="J179" i="11"/>
  <c r="BK150" i="11"/>
  <c r="BK318" i="11"/>
  <c r="BK306" i="11"/>
  <c r="BK287" i="11"/>
  <c r="BK263" i="11"/>
  <c r="BK254" i="11"/>
  <c r="J240" i="11"/>
  <c r="J219" i="11"/>
  <c r="J206" i="11"/>
  <c r="J189" i="11"/>
  <c r="BK177" i="11"/>
  <c r="BK169" i="11"/>
  <c r="J316" i="11"/>
  <c r="BK302" i="11"/>
  <c r="J287" i="11"/>
  <c r="BK273" i="11"/>
  <c r="J254" i="11"/>
  <c r="J236" i="11"/>
  <c r="J222" i="11"/>
  <c r="BK166" i="11"/>
  <c r="J142" i="11"/>
  <c r="J310" i="11"/>
  <c r="J285" i="11"/>
  <c r="BK260" i="11"/>
  <c r="J246" i="11"/>
  <c r="J232" i="11"/>
  <c r="BK216" i="11"/>
  <c r="J193" i="11"/>
  <c r="J183" i="11"/>
  <c r="BK175" i="11"/>
  <c r="J150" i="11"/>
  <c r="J357" i="12"/>
  <c r="BK318" i="12"/>
  <c r="J300" i="12"/>
  <c r="BK293" i="12"/>
  <c r="BK281" i="12"/>
  <c r="J257" i="12"/>
  <c r="BK242" i="12"/>
  <c r="BK228" i="12"/>
  <c r="J207" i="12"/>
  <c r="BK164" i="12"/>
  <c r="BK152" i="12"/>
  <c r="BK357" i="12"/>
  <c r="J326" i="12"/>
  <c r="J316" i="12"/>
  <c r="J308" i="12"/>
  <c r="J293" i="12"/>
  <c r="J283" i="12"/>
  <c r="J228" i="12"/>
  <c r="J211" i="12"/>
  <c r="BK197" i="12"/>
  <c r="J179" i="12"/>
  <c r="J158" i="12"/>
  <c r="J145" i="12"/>
  <c r="BK349" i="12"/>
  <c r="BK341" i="12"/>
  <c r="J330" i="12"/>
  <c r="J312" i="12"/>
  <c r="J289" i="12"/>
  <c r="J277" i="12"/>
  <c r="J265" i="12"/>
  <c r="BK236" i="12"/>
  <c r="BK211" i="12"/>
  <c r="BK191" i="12"/>
  <c r="BK176" i="12"/>
  <c r="BK167" i="12"/>
  <c r="BK347" i="12"/>
  <c r="J336" i="12"/>
  <c r="BK326" i="12"/>
  <c r="BK324" i="12"/>
  <c r="BK302" i="12"/>
  <c r="BK285" i="12"/>
  <c r="J271" i="12"/>
  <c r="BK265" i="12"/>
  <c r="J239" i="12"/>
  <c r="BK232" i="12"/>
  <c r="J224" i="12"/>
  <c r="BK207" i="12"/>
  <c r="J197" i="12"/>
  <c r="J182" i="12"/>
  <c r="BK158" i="12"/>
  <c r="BK209" i="13"/>
  <c r="J185" i="13"/>
  <c r="J167" i="13"/>
  <c r="J153" i="13"/>
  <c r="J145" i="13"/>
  <c r="BK180" i="13"/>
  <c r="J155" i="13"/>
  <c r="J143" i="13"/>
  <c r="BK207" i="13"/>
  <c r="BK182" i="13"/>
  <c r="BK164" i="13"/>
  <c r="BK213" i="13"/>
  <c r="J191" i="13"/>
  <c r="BK167" i="13"/>
  <c r="BK153" i="13"/>
  <c r="BK224" i="14"/>
  <c r="BK209" i="14"/>
  <c r="J188" i="14"/>
  <c r="BK180" i="14"/>
  <c r="J166" i="14"/>
  <c r="BK139" i="14"/>
  <c r="BK206" i="14"/>
  <c r="J186" i="14"/>
  <c r="BK174" i="14"/>
  <c r="BK152" i="14"/>
  <c r="J222" i="14"/>
  <c r="J202" i="14"/>
  <c r="BK168" i="14"/>
  <c r="J154" i="14"/>
  <c r="J134" i="14"/>
  <c r="J213" i="14"/>
  <c r="BK202" i="14"/>
  <c r="J196" i="14"/>
  <c r="J172" i="14"/>
  <c r="BK162" i="14"/>
  <c r="J150" i="14"/>
  <c r="J139" i="14"/>
  <c r="J237" i="15"/>
  <c r="J230" i="15"/>
  <c r="BK186" i="15"/>
  <c r="BK177" i="15"/>
  <c r="BK169" i="15"/>
  <c r="J142" i="15"/>
  <c r="BK218" i="15"/>
  <c r="BK208" i="15"/>
  <c r="BK199" i="15"/>
  <c r="BK179" i="15"/>
  <c r="BK161" i="15"/>
  <c r="BK149" i="15"/>
  <c r="BK142" i="15"/>
  <c r="BK220" i="15"/>
  <c r="BK206" i="15"/>
  <c r="BK197" i="15"/>
  <c r="J186" i="15"/>
  <c r="J177" i="15"/>
  <c r="BK156" i="15"/>
  <c r="J159" i="15"/>
  <c r="BK158" i="16"/>
  <c r="J148" i="16"/>
  <c r="J136" i="16"/>
  <c r="J166" i="16"/>
  <c r="BK146" i="16"/>
  <c r="BK134" i="16"/>
  <c r="J152" i="16"/>
  <c r="BK166" i="16"/>
  <c r="BK144" i="16"/>
  <c r="BK245" i="17"/>
  <c r="J229" i="17"/>
  <c r="J219" i="17"/>
  <c r="BK205" i="17"/>
  <c r="BK194" i="17"/>
  <c r="BK184" i="17"/>
  <c r="J163" i="17"/>
  <c r="BK150" i="17"/>
  <c r="BK136" i="17"/>
  <c r="J239" i="17"/>
  <c r="BK221" i="17"/>
  <c r="J179" i="17"/>
  <c r="BK165" i="17"/>
  <c r="J146" i="17"/>
  <c r="J140" i="17"/>
  <c r="BK134" i="17"/>
  <c r="BK229" i="17"/>
  <c r="BK207" i="17"/>
  <c r="J177" i="17"/>
  <c r="BK154" i="17"/>
  <c r="BK142" i="17"/>
  <c r="BK249" i="17"/>
  <c r="BK227" i="17"/>
  <c r="BK219" i="17"/>
  <c r="BK201" i="17"/>
  <c r="BK188" i="17"/>
  <c r="J175" i="17"/>
  <c r="J165" i="17"/>
  <c r="BK138" i="17"/>
  <c r="J233" i="18"/>
  <c r="J224" i="18"/>
  <c r="BK216" i="18"/>
  <c r="BK203" i="18"/>
  <c r="J196" i="18"/>
  <c r="J178" i="18"/>
  <c r="J169" i="18"/>
  <c r="BK163" i="18"/>
  <c r="J231" i="18"/>
  <c r="BK220" i="18"/>
  <c r="BK194" i="18"/>
  <c r="BK174" i="18"/>
  <c r="J156" i="18"/>
  <c r="BK227" i="18"/>
  <c r="J194" i="18"/>
  <c r="J167" i="18"/>
  <c r="J151" i="18"/>
  <c r="J209" i="18"/>
  <c r="J192" i="18"/>
  <c r="BK169" i="18"/>
  <c r="J154" i="18"/>
  <c r="J173" i="19"/>
  <c r="BK164" i="19"/>
  <c r="BK149" i="19"/>
  <c r="BK153" i="19"/>
  <c r="BK170" i="19"/>
  <c r="J164" i="19"/>
  <c r="BK162" i="19"/>
  <c r="J158" i="19"/>
  <c r="BK155" i="19"/>
  <c r="BK147" i="19"/>
  <c r="BK145" i="19"/>
  <c r="BK143" i="19"/>
  <c r="J139" i="19"/>
  <c r="J166" i="19"/>
  <c r="BK160" i="19"/>
  <c r="BK158" i="19"/>
  <c r="J155" i="19"/>
  <c r="J143" i="19"/>
  <c r="BK136" i="19"/>
  <c r="BK132" i="19"/>
  <c r="J158" i="20"/>
  <c r="BK145" i="20"/>
  <c r="BK161" i="20"/>
  <c r="J154" i="20"/>
  <c r="BK139" i="20"/>
  <c r="BK147" i="20"/>
  <c r="J156" i="20"/>
  <c r="J145" i="20"/>
  <c r="BK177" i="21"/>
  <c r="BK165" i="21"/>
  <c r="BK138" i="21"/>
  <c r="J173" i="21"/>
  <c r="J152" i="21"/>
  <c r="BK134" i="21"/>
  <c r="BK163" i="21"/>
  <c r="BK152" i="21"/>
  <c r="J171" i="21"/>
  <c r="BK147" i="21"/>
  <c r="J268" i="22"/>
  <c r="J264" i="22"/>
  <c r="J262" i="22"/>
  <c r="J257" i="22"/>
  <c r="J255" i="22"/>
  <c r="BK242" i="22"/>
  <c r="BK228" i="22"/>
  <c r="J218" i="22"/>
  <c r="J210" i="22"/>
  <c r="BK197" i="22"/>
  <c r="BK167" i="22"/>
  <c r="BK153" i="22"/>
  <c r="J137" i="22"/>
  <c r="BK232" i="22"/>
  <c r="J222" i="22"/>
  <c r="BK216" i="22"/>
  <c r="J201" i="22"/>
  <c r="J186" i="22"/>
  <c r="J179" i="22"/>
  <c r="J165" i="22"/>
  <c r="J145" i="22"/>
  <c r="J250" i="22"/>
  <c r="J234" i="22"/>
  <c r="BK210" i="22"/>
  <c r="J188" i="22"/>
  <c r="BK177" i="22"/>
  <c r="J163" i="22"/>
  <c r="BK145" i="22"/>
  <c r="J197" i="22"/>
  <c r="BK175" i="22"/>
  <c r="J167" i="22"/>
  <c r="BK149" i="22"/>
  <c r="J133" i="23"/>
  <c r="J129" i="23"/>
  <c r="P176" i="2" l="1"/>
  <c r="BK187" i="2"/>
  <c r="J187" i="2"/>
  <c r="J99" i="2" s="1"/>
  <c r="P198" i="2"/>
  <c r="T209" i="2"/>
  <c r="T220" i="2"/>
  <c r="R231" i="2"/>
  <c r="P242" i="2"/>
  <c r="R254" i="2"/>
  <c r="BK263" i="2"/>
  <c r="J263" i="2" s="1"/>
  <c r="J107" i="2" s="1"/>
  <c r="P272" i="2"/>
  <c r="BK281" i="2"/>
  <c r="J281" i="2" s="1"/>
  <c r="J109" i="2" s="1"/>
  <c r="BK290" i="2"/>
  <c r="J290" i="2"/>
  <c r="J110" i="2" s="1"/>
  <c r="BK299" i="2"/>
  <c r="J299" i="2" s="1"/>
  <c r="J111" i="2" s="1"/>
  <c r="BK308" i="2"/>
  <c r="J308" i="2"/>
  <c r="J112" i="2" s="1"/>
  <c r="BK317" i="2"/>
  <c r="J317" i="2" s="1"/>
  <c r="J113" i="2" s="1"/>
  <c r="BK326" i="2"/>
  <c r="J326" i="2"/>
  <c r="J114" i="2" s="1"/>
  <c r="BK335" i="2"/>
  <c r="J335" i="2" s="1"/>
  <c r="J115" i="2" s="1"/>
  <c r="BK344" i="2"/>
  <c r="J344" i="2"/>
  <c r="J116" i="2" s="1"/>
  <c r="P353" i="2"/>
  <c r="BK362" i="2"/>
  <c r="J362" i="2"/>
  <c r="J118" i="2" s="1"/>
  <c r="T371" i="2"/>
  <c r="T381" i="2"/>
  <c r="T386" i="2"/>
  <c r="T391" i="2"/>
  <c r="T396" i="2"/>
  <c r="T401" i="2"/>
  <c r="T406" i="2"/>
  <c r="T411" i="2"/>
  <c r="T416" i="2"/>
  <c r="R421" i="2"/>
  <c r="R426" i="2"/>
  <c r="R431" i="2"/>
  <c r="R436" i="2"/>
  <c r="T441" i="2"/>
  <c r="T446" i="2"/>
  <c r="T454" i="2"/>
  <c r="P469" i="2"/>
  <c r="BK486" i="2"/>
  <c r="J486" i="2" s="1"/>
  <c r="J138" i="2" s="1"/>
  <c r="T501" i="2"/>
  <c r="BK516" i="2"/>
  <c r="J516" i="2" s="1"/>
  <c r="J140" i="2" s="1"/>
  <c r="BK531" i="2"/>
  <c r="J531" i="2" s="1"/>
  <c r="J141" i="2" s="1"/>
  <c r="BK548" i="2"/>
  <c r="J548" i="2"/>
  <c r="J142" i="2" s="1"/>
  <c r="P574" i="2"/>
  <c r="P573" i="2" s="1"/>
  <c r="T156" i="3"/>
  <c r="R167" i="3"/>
  <c r="P178" i="3"/>
  <c r="R190" i="3"/>
  <c r="T199" i="3"/>
  <c r="T208" i="3"/>
  <c r="T217" i="3"/>
  <c r="T226" i="3"/>
  <c r="P235" i="3"/>
  <c r="P244" i="3"/>
  <c r="P253" i="3"/>
  <c r="P263" i="3"/>
  <c r="P270" i="3"/>
  <c r="P277" i="3"/>
  <c r="P284" i="3"/>
  <c r="P291" i="3"/>
  <c r="R296" i="3"/>
  <c r="T301" i="3"/>
  <c r="R306" i="3"/>
  <c r="P316" i="3"/>
  <c r="R331" i="3"/>
  <c r="R348" i="3"/>
  <c r="P376" i="3"/>
  <c r="P375" i="3" s="1"/>
  <c r="P168" i="4"/>
  <c r="T179" i="4"/>
  <c r="R190" i="4"/>
  <c r="T201" i="4"/>
  <c r="R212" i="4"/>
  <c r="BK223" i="4"/>
  <c r="J223" i="4" s="1"/>
  <c r="J103" i="4" s="1"/>
  <c r="BK234" i="4"/>
  <c r="J234" i="4" s="1"/>
  <c r="J104" i="4" s="1"/>
  <c r="BK245" i="4"/>
  <c r="J245" i="4"/>
  <c r="J105" i="4" s="1"/>
  <c r="T257" i="4"/>
  <c r="R266" i="4"/>
  <c r="R275" i="4"/>
  <c r="R284" i="4"/>
  <c r="R293" i="4"/>
  <c r="T302" i="4"/>
  <c r="BK329" i="4"/>
  <c r="J329" i="4" s="1"/>
  <c r="J115" i="4" s="1"/>
  <c r="R353" i="4"/>
  <c r="R360" i="4"/>
  <c r="R367" i="4"/>
  <c r="R374" i="4"/>
  <c r="P381" i="4"/>
  <c r="T381" i="4"/>
  <c r="T388" i="4"/>
  <c r="T395" i="4"/>
  <c r="P405" i="4"/>
  <c r="R416" i="4"/>
  <c r="R427" i="4"/>
  <c r="P438" i="4"/>
  <c r="BK449" i="4"/>
  <c r="J449" i="4"/>
  <c r="J131" i="4" s="1"/>
  <c r="T449" i="4"/>
  <c r="T460" i="4"/>
  <c r="P471" i="4"/>
  <c r="R482" i="4"/>
  <c r="P498" i="4"/>
  <c r="P497" i="4" s="1"/>
  <c r="BK138" i="5"/>
  <c r="J138" i="5" s="1"/>
  <c r="J98" i="5" s="1"/>
  <c r="R169" i="5"/>
  <c r="BK180" i="5"/>
  <c r="J180" i="5" s="1"/>
  <c r="J100" i="5" s="1"/>
  <c r="P209" i="5"/>
  <c r="BK236" i="5"/>
  <c r="J236" i="5" s="1"/>
  <c r="J102" i="5" s="1"/>
  <c r="P277" i="5"/>
  <c r="BK288" i="5"/>
  <c r="J288" i="5" s="1"/>
  <c r="J104" i="5" s="1"/>
  <c r="BK301" i="5"/>
  <c r="J301" i="5"/>
  <c r="J105" i="5" s="1"/>
  <c r="R320" i="5"/>
  <c r="T137" i="6"/>
  <c r="P172" i="6"/>
  <c r="BK191" i="6"/>
  <c r="J191" i="6" s="1"/>
  <c r="J99" i="6" s="1"/>
  <c r="P220" i="6"/>
  <c r="P235" i="6"/>
  <c r="T280" i="6"/>
  <c r="P304" i="6"/>
  <c r="BK334" i="6"/>
  <c r="J334" i="6" s="1"/>
  <c r="J105" i="6" s="1"/>
  <c r="P357" i="6"/>
  <c r="P142" i="7"/>
  <c r="P138" i="7" s="1"/>
  <c r="AU100" i="1" s="1"/>
  <c r="P156" i="7"/>
  <c r="R169" i="7"/>
  <c r="P194" i="7"/>
  <c r="BK201" i="7"/>
  <c r="J201" i="7"/>
  <c r="J107" i="7"/>
  <c r="BK210" i="7"/>
  <c r="J210" i="7" s="1"/>
  <c r="J108" i="7" s="1"/>
  <c r="BK138" i="8"/>
  <c r="J138" i="8" s="1"/>
  <c r="J98" i="8" s="1"/>
  <c r="R169" i="8"/>
  <c r="P180" i="8"/>
  <c r="P199" i="8"/>
  <c r="P228" i="8"/>
  <c r="BK273" i="8"/>
  <c r="J273" i="8"/>
  <c r="J103" i="8" s="1"/>
  <c r="BK310" i="8"/>
  <c r="J310" i="8"/>
  <c r="J104" i="8"/>
  <c r="BK321" i="8"/>
  <c r="J321" i="8" s="1"/>
  <c r="J105" i="8" s="1"/>
  <c r="T334" i="8"/>
  <c r="R136" i="9"/>
  <c r="R155" i="9"/>
  <c r="P164" i="9"/>
  <c r="BK189" i="9"/>
  <c r="J189" i="9" s="1"/>
  <c r="J100" i="9" s="1"/>
  <c r="BK214" i="9"/>
  <c r="J214" i="9"/>
  <c r="J101" i="9" s="1"/>
  <c r="T255" i="9"/>
  <c r="P272" i="9"/>
  <c r="P299" i="9"/>
  <c r="R320" i="9"/>
  <c r="BK150" i="10"/>
  <c r="J150" i="10"/>
  <c r="J101" i="10"/>
  <c r="T161" i="10"/>
  <c r="T183" i="10"/>
  <c r="P188" i="10"/>
  <c r="R138" i="11"/>
  <c r="T149" i="11"/>
  <c r="P156" i="11"/>
  <c r="P172" i="11"/>
  <c r="R195" i="11"/>
  <c r="T212" i="11"/>
  <c r="R225" i="11"/>
  <c r="P262" i="11"/>
  <c r="P299" i="11"/>
  <c r="T137" i="12"/>
  <c r="P144" i="12"/>
  <c r="BK151" i="12"/>
  <c r="J151" i="12"/>
  <c r="J99" i="12" s="1"/>
  <c r="R190" i="12"/>
  <c r="T217" i="12"/>
  <c r="P238" i="12"/>
  <c r="R260" i="12"/>
  <c r="P299" i="12"/>
  <c r="P340" i="12"/>
  <c r="T142" i="13"/>
  <c r="T166" i="13"/>
  <c r="R171" i="13"/>
  <c r="R179" i="13"/>
  <c r="P190" i="13"/>
  <c r="P206" i="13"/>
  <c r="R133" i="14"/>
  <c r="T149" i="14"/>
  <c r="BK195" i="14"/>
  <c r="J195" i="14" s="1"/>
  <c r="J100" i="14" s="1"/>
  <c r="R208" i="14"/>
  <c r="BK217" i="14"/>
  <c r="J217" i="14" s="1"/>
  <c r="J102" i="14" s="1"/>
  <c r="BK144" i="15"/>
  <c r="J144" i="15"/>
  <c r="J98" i="15" s="1"/>
  <c r="R144" i="15"/>
  <c r="BK151" i="15"/>
  <c r="J151" i="15" s="1"/>
  <c r="J99" i="15" s="1"/>
  <c r="R151" i="15"/>
  <c r="BK158" i="15"/>
  <c r="J158" i="15" s="1"/>
  <c r="J100" i="15" s="1"/>
  <c r="T158" i="15"/>
  <c r="P163" i="15"/>
  <c r="R163" i="15"/>
  <c r="BK171" i="15"/>
  <c r="J171" i="15"/>
  <c r="J103" i="15"/>
  <c r="R171" i="15"/>
  <c r="BK176" i="15"/>
  <c r="J176" i="15"/>
  <c r="J104" i="15"/>
  <c r="R176" i="15"/>
  <c r="BK194" i="15"/>
  <c r="J194" i="15"/>
  <c r="J108" i="15"/>
  <c r="T201" i="15"/>
  <c r="T232" i="15"/>
  <c r="BK130" i="16"/>
  <c r="BK157" i="16"/>
  <c r="J157" i="16" s="1"/>
  <c r="J99" i="16" s="1"/>
  <c r="BK133" i="17"/>
  <c r="T159" i="17"/>
  <c r="R244" i="17"/>
  <c r="R198" i="17" s="1"/>
  <c r="P144" i="18"/>
  <c r="T153" i="18"/>
  <c r="R162" i="18"/>
  <c r="R171" i="18"/>
  <c r="P180" i="18"/>
  <c r="BK198" i="18"/>
  <c r="J198" i="18"/>
  <c r="J105" i="18"/>
  <c r="BK213" i="18"/>
  <c r="J213" i="18" s="1"/>
  <c r="J106" i="18" s="1"/>
  <c r="BK226" i="18"/>
  <c r="J226" i="18" s="1"/>
  <c r="J107" i="18" s="1"/>
  <c r="T131" i="19"/>
  <c r="R138" i="19"/>
  <c r="T157" i="19"/>
  <c r="R131" i="20"/>
  <c r="T138" i="20"/>
  <c r="P151" i="20"/>
  <c r="P131" i="21"/>
  <c r="T142" i="21"/>
  <c r="P149" i="21"/>
  <c r="T162" i="21"/>
  <c r="BK134" i="22"/>
  <c r="J134" i="22" s="1"/>
  <c r="J97" i="22" s="1"/>
  <c r="BK176" i="2"/>
  <c r="P187" i="2"/>
  <c r="T198" i="2"/>
  <c r="R209" i="2"/>
  <c r="BK220" i="2"/>
  <c r="J220" i="2" s="1"/>
  <c r="J102" i="2" s="1"/>
  <c r="BK231" i="2"/>
  <c r="J231" i="2"/>
  <c r="J103" i="2" s="1"/>
  <c r="BK242" i="2"/>
  <c r="J242" i="2"/>
  <c r="J104" i="2"/>
  <c r="T254" i="2"/>
  <c r="R263" i="2"/>
  <c r="R272" i="2"/>
  <c r="T281" i="2"/>
  <c r="R290" i="2"/>
  <c r="T299" i="2"/>
  <c r="T308" i="2"/>
  <c r="P317" i="2"/>
  <c r="P326" i="2"/>
  <c r="R335" i="2"/>
  <c r="R344" i="2"/>
  <c r="T353" i="2"/>
  <c r="R362" i="2"/>
  <c r="P371" i="2"/>
  <c r="P381" i="2"/>
  <c r="P386" i="2"/>
  <c r="BK391" i="2"/>
  <c r="J391" i="2" s="1"/>
  <c r="J123" i="2" s="1"/>
  <c r="R396" i="2"/>
  <c r="P401" i="2"/>
  <c r="BK406" i="2"/>
  <c r="J406" i="2"/>
  <c r="J126" i="2"/>
  <c r="P411" i="2"/>
  <c r="R416" i="2"/>
  <c r="P421" i="2"/>
  <c r="P426" i="2"/>
  <c r="P431" i="2"/>
  <c r="P436" i="2"/>
  <c r="P441" i="2"/>
  <c r="BK446" i="2"/>
  <c r="J446" i="2" s="1"/>
  <c r="J134" i="2" s="1"/>
  <c r="BK454" i="2"/>
  <c r="J454" i="2"/>
  <c r="J136" i="2" s="1"/>
  <c r="BK469" i="2"/>
  <c r="J469" i="2"/>
  <c r="J137" i="2"/>
  <c r="P486" i="2"/>
  <c r="P501" i="2"/>
  <c r="P516" i="2"/>
  <c r="P531" i="2"/>
  <c r="R548" i="2"/>
  <c r="BK574" i="2"/>
  <c r="J574" i="2"/>
  <c r="J144" i="2"/>
  <c r="BK156" i="3"/>
  <c r="J156" i="3" s="1"/>
  <c r="J98" i="3" s="1"/>
  <c r="P167" i="3"/>
  <c r="BK178" i="3"/>
  <c r="J178" i="3" s="1"/>
  <c r="J100" i="3" s="1"/>
  <c r="P190" i="3"/>
  <c r="R199" i="3"/>
  <c r="R208" i="3"/>
  <c r="R217" i="3"/>
  <c r="R226" i="3"/>
  <c r="T235" i="3"/>
  <c r="T244" i="3"/>
  <c r="T253" i="3"/>
  <c r="R263" i="3"/>
  <c r="R270" i="3"/>
  <c r="R277" i="3"/>
  <c r="T284" i="3"/>
  <c r="T291" i="3"/>
  <c r="T296" i="3"/>
  <c r="P301" i="3"/>
  <c r="T306" i="3"/>
  <c r="BK316" i="3"/>
  <c r="BK331" i="3"/>
  <c r="J331" i="3" s="1"/>
  <c r="J121" i="3" s="1"/>
  <c r="BK348" i="3"/>
  <c r="J348" i="3" s="1"/>
  <c r="J122" i="3" s="1"/>
  <c r="R376" i="3"/>
  <c r="R375" i="3"/>
  <c r="R168" i="4"/>
  <c r="R179" i="4"/>
  <c r="BK190" i="4"/>
  <c r="J190" i="4"/>
  <c r="J100" i="4" s="1"/>
  <c r="R201" i="4"/>
  <c r="T212" i="4"/>
  <c r="T223" i="4"/>
  <c r="R234" i="4"/>
  <c r="R245" i="4"/>
  <c r="R257" i="4"/>
  <c r="T266" i="4"/>
  <c r="T275" i="4"/>
  <c r="T284" i="4"/>
  <c r="T293" i="4"/>
  <c r="R302" i="4"/>
  <c r="BK311" i="4"/>
  <c r="J311" i="4" s="1"/>
  <c r="J113" i="4" s="1"/>
  <c r="P311" i="4"/>
  <c r="R311" i="4"/>
  <c r="T311" i="4"/>
  <c r="BK320" i="4"/>
  <c r="J320" i="4"/>
  <c r="J114" i="4" s="1"/>
  <c r="P320" i="4"/>
  <c r="R329" i="4"/>
  <c r="T339" i="4"/>
  <c r="T346" i="4"/>
  <c r="P353" i="4"/>
  <c r="P360" i="4"/>
  <c r="P367" i="4"/>
  <c r="P374" i="4"/>
  <c r="BK395" i="4"/>
  <c r="J395" i="4"/>
  <c r="J125" i="4"/>
  <c r="BK405" i="4"/>
  <c r="J405" i="4" s="1"/>
  <c r="J127" i="4" s="1"/>
  <c r="BK416" i="4"/>
  <c r="J416" i="4" s="1"/>
  <c r="J128" i="4" s="1"/>
  <c r="BK427" i="4"/>
  <c r="J427" i="4"/>
  <c r="J129" i="4" s="1"/>
  <c r="BK438" i="4"/>
  <c r="J438" i="4"/>
  <c r="J130" i="4"/>
  <c r="T438" i="4"/>
  <c r="R449" i="4"/>
  <c r="R460" i="4"/>
  <c r="T471" i="4"/>
  <c r="T482" i="4"/>
  <c r="BK498" i="4"/>
  <c r="J498" i="4"/>
  <c r="J136" i="4"/>
  <c r="R138" i="5"/>
  <c r="P169" i="5"/>
  <c r="P180" i="5"/>
  <c r="BK209" i="5"/>
  <c r="J209" i="5" s="1"/>
  <c r="J101" i="5" s="1"/>
  <c r="R236" i="5"/>
  <c r="R277" i="5"/>
  <c r="R288" i="5"/>
  <c r="P301" i="5"/>
  <c r="BK320" i="5"/>
  <c r="J320" i="5"/>
  <c r="J106" i="5" s="1"/>
  <c r="BK137" i="6"/>
  <c r="J137" i="6"/>
  <c r="J97" i="6"/>
  <c r="T172" i="6"/>
  <c r="P191" i="6"/>
  <c r="T220" i="6"/>
  <c r="T235" i="6"/>
  <c r="P280" i="6"/>
  <c r="R304" i="6"/>
  <c r="T334" i="6"/>
  <c r="T333" i="6"/>
  <c r="R357" i="6"/>
  <c r="BK142" i="7"/>
  <c r="J142" i="7"/>
  <c r="J98" i="7"/>
  <c r="BK156" i="7"/>
  <c r="J156" i="7" s="1"/>
  <c r="J100" i="7" s="1"/>
  <c r="BK169" i="7"/>
  <c r="J169" i="7" s="1"/>
  <c r="J103" i="7" s="1"/>
  <c r="BK194" i="7"/>
  <c r="J194" i="7"/>
  <c r="J106" i="7" s="1"/>
  <c r="P201" i="7"/>
  <c r="P210" i="7"/>
  <c r="T138" i="8"/>
  <c r="T169" i="8"/>
  <c r="T180" i="8"/>
  <c r="T199" i="8"/>
  <c r="T228" i="8"/>
  <c r="R273" i="8"/>
  <c r="T310" i="8"/>
  <c r="R321" i="8"/>
  <c r="BK334" i="8"/>
  <c r="J334" i="8" s="1"/>
  <c r="J106" i="8" s="1"/>
  <c r="BK136" i="9"/>
  <c r="J136" i="9"/>
  <c r="J97" i="9" s="1"/>
  <c r="BK155" i="9"/>
  <c r="J155" i="9"/>
  <c r="J98" i="9"/>
  <c r="R164" i="9"/>
  <c r="T189" i="9"/>
  <c r="R214" i="9"/>
  <c r="P255" i="9"/>
  <c r="T272" i="9"/>
  <c r="T299" i="9"/>
  <c r="T320" i="9"/>
  <c r="T150" i="10"/>
  <c r="T137" i="10" s="1"/>
  <c r="BK161" i="10"/>
  <c r="J161" i="10"/>
  <c r="J104" i="10"/>
  <c r="P183" i="10"/>
  <c r="T188" i="10"/>
  <c r="P138" i="11"/>
  <c r="BK149" i="11"/>
  <c r="J149" i="11" s="1"/>
  <c r="J99" i="11" s="1"/>
  <c r="BK156" i="11"/>
  <c r="J156" i="11"/>
  <c r="J100" i="11" s="1"/>
  <c r="BK172" i="11"/>
  <c r="J172" i="11"/>
  <c r="J101" i="11"/>
  <c r="BK195" i="11"/>
  <c r="J195" i="11" s="1"/>
  <c r="J102" i="11" s="1"/>
  <c r="R212" i="11"/>
  <c r="T225" i="11"/>
  <c r="T262" i="11"/>
  <c r="R299" i="11"/>
  <c r="P137" i="12"/>
  <c r="R144" i="12"/>
  <c r="P151" i="12"/>
  <c r="T190" i="12"/>
  <c r="R217" i="12"/>
  <c r="R238" i="12"/>
  <c r="BK260" i="12"/>
  <c r="J260" i="12"/>
  <c r="J104" i="12"/>
  <c r="R299" i="12"/>
  <c r="R340" i="12"/>
  <c r="BK142" i="13"/>
  <c r="J142" i="13"/>
  <c r="J97" i="13" s="1"/>
  <c r="BK166" i="13"/>
  <c r="J166" i="13"/>
  <c r="J101" i="13"/>
  <c r="BK171" i="13"/>
  <c r="J171" i="13" s="1"/>
  <c r="J102" i="13" s="1"/>
  <c r="BK179" i="13"/>
  <c r="J179" i="13" s="1"/>
  <c r="J104" i="13" s="1"/>
  <c r="R190" i="13"/>
  <c r="BK206" i="13"/>
  <c r="J206" i="13" s="1"/>
  <c r="J111" i="13" s="1"/>
  <c r="P133" i="14"/>
  <c r="BK149" i="14"/>
  <c r="J149" i="14" s="1"/>
  <c r="J99" i="14" s="1"/>
  <c r="P195" i="14"/>
  <c r="T208" i="14"/>
  <c r="R217" i="14"/>
  <c r="T176" i="15"/>
  <c r="P183" i="15"/>
  <c r="P194" i="15"/>
  <c r="BK201" i="15"/>
  <c r="J201" i="15" s="1"/>
  <c r="J109" i="15" s="1"/>
  <c r="BK232" i="15"/>
  <c r="J232" i="15" s="1"/>
  <c r="J110" i="15" s="1"/>
  <c r="R130" i="16"/>
  <c r="R157" i="16"/>
  <c r="R156" i="16" s="1"/>
  <c r="R129" i="16" s="1"/>
  <c r="R133" i="17"/>
  <c r="BK159" i="17"/>
  <c r="J159" i="17" s="1"/>
  <c r="J99" i="17" s="1"/>
  <c r="P244" i="17"/>
  <c r="P198" i="17"/>
  <c r="R144" i="18"/>
  <c r="R153" i="18"/>
  <c r="P162" i="18"/>
  <c r="P171" i="18"/>
  <c r="R180" i="18"/>
  <c r="T185" i="18"/>
  <c r="R198" i="18"/>
  <c r="R213" i="18"/>
  <c r="T226" i="18"/>
  <c r="R131" i="19"/>
  <c r="T138" i="19"/>
  <c r="R157" i="19"/>
  <c r="BK131" i="20"/>
  <c r="J131" i="20"/>
  <c r="J97" i="20"/>
  <c r="BK138" i="20"/>
  <c r="J138" i="20" s="1"/>
  <c r="J98" i="20" s="1"/>
  <c r="BK151" i="20"/>
  <c r="J151" i="20" s="1"/>
  <c r="J99" i="20" s="1"/>
  <c r="T131" i="21"/>
  <c r="P142" i="21"/>
  <c r="BK149" i="21"/>
  <c r="J149" i="21" s="1"/>
  <c r="J99" i="21" s="1"/>
  <c r="BK162" i="21"/>
  <c r="J162" i="21" s="1"/>
  <c r="J100" i="21" s="1"/>
  <c r="T134" i="22"/>
  <c r="R185" i="22"/>
  <c r="P190" i="22"/>
  <c r="P203" i="22"/>
  <c r="BK227" i="22"/>
  <c r="J227" i="22"/>
  <c r="J101" i="22" s="1"/>
  <c r="T227" i="22"/>
  <c r="R252" i="22"/>
  <c r="P259" i="22"/>
  <c r="T176" i="2"/>
  <c r="R187" i="2"/>
  <c r="BK198" i="2"/>
  <c r="J198" i="2"/>
  <c r="J100" i="2" s="1"/>
  <c r="BK209" i="2"/>
  <c r="J209" i="2"/>
  <c r="J101" i="2"/>
  <c r="P220" i="2"/>
  <c r="T231" i="2"/>
  <c r="T242" i="2"/>
  <c r="P254" i="2"/>
  <c r="T263" i="2"/>
  <c r="T272" i="2"/>
  <c r="R281" i="2"/>
  <c r="T290" i="2"/>
  <c r="P299" i="2"/>
  <c r="P308" i="2"/>
  <c r="R317" i="2"/>
  <c r="T326" i="2"/>
  <c r="T335" i="2"/>
  <c r="T344" i="2"/>
  <c r="R353" i="2"/>
  <c r="T362" i="2"/>
  <c r="R371" i="2"/>
  <c r="BK381" i="2"/>
  <c r="J381" i="2"/>
  <c r="J121" i="2"/>
  <c r="BK386" i="2"/>
  <c r="J386" i="2" s="1"/>
  <c r="J122" i="2" s="1"/>
  <c r="P391" i="2"/>
  <c r="BK396" i="2"/>
  <c r="J396" i="2" s="1"/>
  <c r="J124" i="2" s="1"/>
  <c r="BK401" i="2"/>
  <c r="J401" i="2" s="1"/>
  <c r="J125" i="2" s="1"/>
  <c r="R406" i="2"/>
  <c r="R411" i="2"/>
  <c r="P416" i="2"/>
  <c r="T421" i="2"/>
  <c r="T426" i="2"/>
  <c r="T431" i="2"/>
  <c r="T436" i="2"/>
  <c r="R441" i="2"/>
  <c r="R446" i="2"/>
  <c r="R454" i="2"/>
  <c r="T469" i="2"/>
  <c r="T486" i="2"/>
  <c r="R501" i="2"/>
  <c r="T516" i="2"/>
  <c r="R531" i="2"/>
  <c r="T548" i="2"/>
  <c r="R574" i="2"/>
  <c r="R573" i="2"/>
  <c r="R156" i="3"/>
  <c r="BK167" i="3"/>
  <c r="J167" i="3"/>
  <c r="J99" i="3"/>
  <c r="R178" i="3"/>
  <c r="T190" i="3"/>
  <c r="T189" i="3"/>
  <c r="P199" i="3"/>
  <c r="P208" i="3"/>
  <c r="P217" i="3"/>
  <c r="BK226" i="3"/>
  <c r="J226" i="3"/>
  <c r="J106" i="3" s="1"/>
  <c r="BK235" i="3"/>
  <c r="J235" i="3"/>
  <c r="J107" i="3"/>
  <c r="BK244" i="3"/>
  <c r="J244" i="3" s="1"/>
  <c r="J108" i="3" s="1"/>
  <c r="BK253" i="3"/>
  <c r="J253" i="3" s="1"/>
  <c r="J109" i="3" s="1"/>
  <c r="BK263" i="3"/>
  <c r="J263" i="3"/>
  <c r="J111" i="3" s="1"/>
  <c r="BK270" i="3"/>
  <c r="J270" i="3"/>
  <c r="J112" i="3"/>
  <c r="BK277" i="3"/>
  <c r="J277" i="3" s="1"/>
  <c r="J113" i="3" s="1"/>
  <c r="BK284" i="3"/>
  <c r="J284" i="3" s="1"/>
  <c r="J114" i="3" s="1"/>
  <c r="BK291" i="3"/>
  <c r="J291" i="3"/>
  <c r="J115" i="3" s="1"/>
  <c r="BK296" i="3"/>
  <c r="J296" i="3"/>
  <c r="J116" i="3"/>
  <c r="R301" i="3"/>
  <c r="P306" i="3"/>
  <c r="T316" i="3"/>
  <c r="T331" i="3"/>
  <c r="P348" i="3"/>
  <c r="BK376" i="3"/>
  <c r="BK375" i="3"/>
  <c r="J375" i="3"/>
  <c r="J123" i="3" s="1"/>
  <c r="BK168" i="4"/>
  <c r="J168" i="4"/>
  <c r="J98" i="4"/>
  <c r="BK179" i="4"/>
  <c r="J179" i="4" s="1"/>
  <c r="J99" i="4" s="1"/>
  <c r="T190" i="4"/>
  <c r="P201" i="4"/>
  <c r="BK212" i="4"/>
  <c r="J212" i="4"/>
  <c r="J102" i="4"/>
  <c r="R223" i="4"/>
  <c r="P234" i="4"/>
  <c r="P245" i="4"/>
  <c r="BK257" i="4"/>
  <c r="J257" i="4" s="1"/>
  <c r="J107" i="4" s="1"/>
  <c r="BK266" i="4"/>
  <c r="J266" i="4"/>
  <c r="J108" i="4" s="1"/>
  <c r="P275" i="4"/>
  <c r="P284" i="4"/>
  <c r="BK293" i="4"/>
  <c r="J293" i="4" s="1"/>
  <c r="J111" i="4" s="1"/>
  <c r="BK302" i="4"/>
  <c r="J302" i="4"/>
  <c r="J112" i="4" s="1"/>
  <c r="R320" i="4"/>
  <c r="P329" i="4"/>
  <c r="BK339" i="4"/>
  <c r="J339" i="4" s="1"/>
  <c r="J117" i="4" s="1"/>
  <c r="R339" i="4"/>
  <c r="P346" i="4"/>
  <c r="BK353" i="4"/>
  <c r="J353" i="4" s="1"/>
  <c r="J119" i="4" s="1"/>
  <c r="BK360" i="4"/>
  <c r="J360" i="4" s="1"/>
  <c r="J120" i="4" s="1"/>
  <c r="BK367" i="4"/>
  <c r="J367" i="4"/>
  <c r="J121" i="4" s="1"/>
  <c r="BK374" i="4"/>
  <c r="J374" i="4"/>
  <c r="J122" i="4"/>
  <c r="BK381" i="4"/>
  <c r="J381" i="4" s="1"/>
  <c r="J123" i="4" s="1"/>
  <c r="R381" i="4"/>
  <c r="P388" i="4"/>
  <c r="P395" i="4"/>
  <c r="R405" i="4"/>
  <c r="P416" i="4"/>
  <c r="P427" i="4"/>
  <c r="R438" i="4"/>
  <c r="BK460" i="4"/>
  <c r="J460" i="4"/>
  <c r="J132" i="4" s="1"/>
  <c r="R471" i="4"/>
  <c r="P482" i="4"/>
  <c r="T498" i="4"/>
  <c r="T497" i="4" s="1"/>
  <c r="T138" i="5"/>
  <c r="T169" i="5"/>
  <c r="R180" i="5"/>
  <c r="T209" i="5"/>
  <c r="P236" i="5"/>
  <c r="BK277" i="5"/>
  <c r="J277" i="5"/>
  <c r="J103" i="5" s="1"/>
  <c r="P288" i="5"/>
  <c r="T301" i="5"/>
  <c r="T320" i="5"/>
  <c r="R137" i="6"/>
  <c r="BK172" i="6"/>
  <c r="J172" i="6"/>
  <c r="J98" i="6"/>
  <c r="T191" i="6"/>
  <c r="R220" i="6"/>
  <c r="R235" i="6"/>
  <c r="BK280" i="6"/>
  <c r="J280" i="6" s="1"/>
  <c r="J102" i="6" s="1"/>
  <c r="T304" i="6"/>
  <c r="R334" i="6"/>
  <c r="R333" i="6" s="1"/>
  <c r="T357" i="6"/>
  <c r="R142" i="7"/>
  <c r="R156" i="7"/>
  <c r="P169" i="7"/>
  <c r="T194" i="7"/>
  <c r="R201" i="7"/>
  <c r="R210" i="7"/>
  <c r="R138" i="8"/>
  <c r="BK169" i="8"/>
  <c r="J169" i="8"/>
  <c r="J99" i="8" s="1"/>
  <c r="BK180" i="8"/>
  <c r="J180" i="8"/>
  <c r="J100" i="8"/>
  <c r="BK199" i="8"/>
  <c r="J199" i="8" s="1"/>
  <c r="J101" i="8" s="1"/>
  <c r="BK228" i="8"/>
  <c r="J228" i="8" s="1"/>
  <c r="J102" i="8" s="1"/>
  <c r="P273" i="8"/>
  <c r="P310" i="8"/>
  <c r="T321" i="8"/>
  <c r="P334" i="8"/>
  <c r="P136" i="9"/>
  <c r="P155" i="9"/>
  <c r="T164" i="9"/>
  <c r="R189" i="9"/>
  <c r="T214" i="9"/>
  <c r="R255" i="9"/>
  <c r="BK272" i="9"/>
  <c r="J272" i="9" s="1"/>
  <c r="J103" i="9" s="1"/>
  <c r="R299" i="9"/>
  <c r="P320" i="9"/>
  <c r="R150" i="10"/>
  <c r="R161" i="10"/>
  <c r="R137" i="10" s="1"/>
  <c r="R183" i="10"/>
  <c r="R188" i="10"/>
  <c r="T138" i="11"/>
  <c r="P149" i="11"/>
  <c r="R156" i="11"/>
  <c r="R172" i="11"/>
  <c r="P195" i="11"/>
  <c r="BK212" i="11"/>
  <c r="J212" i="11" s="1"/>
  <c r="J103" i="11" s="1"/>
  <c r="BK225" i="11"/>
  <c r="J225" i="11"/>
  <c r="J105" i="11" s="1"/>
  <c r="R262" i="11"/>
  <c r="T299" i="11"/>
  <c r="BK137" i="12"/>
  <c r="J137" i="12" s="1"/>
  <c r="J97" i="12" s="1"/>
  <c r="T144" i="12"/>
  <c r="T151" i="12"/>
  <c r="P190" i="12"/>
  <c r="BK217" i="12"/>
  <c r="J217" i="12"/>
  <c r="J101" i="12"/>
  <c r="T238" i="12"/>
  <c r="T260" i="12"/>
  <c r="T299" i="12"/>
  <c r="T340" i="12"/>
  <c r="R142" i="13"/>
  <c r="R166" i="13"/>
  <c r="T171" i="13"/>
  <c r="T179" i="13"/>
  <c r="T190" i="13"/>
  <c r="T206" i="13"/>
  <c r="T133" i="14"/>
  <c r="R149" i="14"/>
  <c r="R195" i="14"/>
  <c r="BK208" i="14"/>
  <c r="J208" i="14"/>
  <c r="J101" i="14"/>
  <c r="P217" i="14"/>
  <c r="P144" i="15"/>
  <c r="T144" i="15"/>
  <c r="P151" i="15"/>
  <c r="P140" i="15" s="1"/>
  <c r="AU108" i="1" s="1"/>
  <c r="T151" i="15"/>
  <c r="P158" i="15"/>
  <c r="R158" i="15"/>
  <c r="BK163" i="15"/>
  <c r="J163" i="15" s="1"/>
  <c r="J101" i="15" s="1"/>
  <c r="T163" i="15"/>
  <c r="P171" i="15"/>
  <c r="T171" i="15"/>
  <c r="P176" i="15"/>
  <c r="BK183" i="15"/>
  <c r="J183" i="15"/>
  <c r="J105" i="15" s="1"/>
  <c r="T183" i="15"/>
  <c r="R194" i="15"/>
  <c r="R201" i="15"/>
  <c r="R232" i="15"/>
  <c r="T130" i="16"/>
  <c r="T157" i="16"/>
  <c r="T156" i="16"/>
  <c r="T133" i="17"/>
  <c r="R159" i="17"/>
  <c r="T244" i="17"/>
  <c r="T198" i="17"/>
  <c r="BK144" i="18"/>
  <c r="J144" i="18" s="1"/>
  <c r="J99" i="18" s="1"/>
  <c r="BK153" i="18"/>
  <c r="J153" i="18" s="1"/>
  <c r="J100" i="18" s="1"/>
  <c r="BK162" i="18"/>
  <c r="J162" i="18"/>
  <c r="J101" i="18" s="1"/>
  <c r="BK171" i="18"/>
  <c r="J171" i="18"/>
  <c r="J102" i="18"/>
  <c r="BK180" i="18"/>
  <c r="J180" i="18" s="1"/>
  <c r="J103" i="18" s="1"/>
  <c r="T180" i="18"/>
  <c r="P185" i="18"/>
  <c r="T198" i="18"/>
  <c r="T213" i="18"/>
  <c r="R226" i="18"/>
  <c r="P131" i="19"/>
  <c r="P138" i="19"/>
  <c r="P157" i="19"/>
  <c r="T131" i="20"/>
  <c r="P138" i="20"/>
  <c r="R151" i="20"/>
  <c r="R131" i="21"/>
  <c r="R142" i="21"/>
  <c r="R149" i="21"/>
  <c r="P162" i="21"/>
  <c r="R134" i="22"/>
  <c r="P185" i="22"/>
  <c r="BK190" i="22"/>
  <c r="J190" i="22" s="1"/>
  <c r="J99" i="22" s="1"/>
  <c r="BK203" i="22"/>
  <c r="J203" i="22" s="1"/>
  <c r="J100" i="22" s="1"/>
  <c r="R203" i="22"/>
  <c r="P227" i="22"/>
  <c r="BK252" i="22"/>
  <c r="J252" i="22" s="1"/>
  <c r="J102" i="22" s="1"/>
  <c r="T252" i="22"/>
  <c r="T259" i="22"/>
  <c r="R176" i="2"/>
  <c r="T187" i="2"/>
  <c r="R198" i="2"/>
  <c r="P209" i="2"/>
  <c r="R220" i="2"/>
  <c r="P231" i="2"/>
  <c r="R242" i="2"/>
  <c r="BK254" i="2"/>
  <c r="J254" i="2" s="1"/>
  <c r="J106" i="2" s="1"/>
  <c r="P263" i="2"/>
  <c r="BK272" i="2"/>
  <c r="J272" i="2" s="1"/>
  <c r="J108" i="2" s="1"/>
  <c r="P281" i="2"/>
  <c r="P290" i="2"/>
  <c r="R299" i="2"/>
  <c r="R308" i="2"/>
  <c r="T317" i="2"/>
  <c r="R326" i="2"/>
  <c r="P335" i="2"/>
  <c r="P344" i="2"/>
  <c r="BK353" i="2"/>
  <c r="J353" i="2" s="1"/>
  <c r="J117" i="2" s="1"/>
  <c r="P362" i="2"/>
  <c r="BK371" i="2"/>
  <c r="J371" i="2" s="1"/>
  <c r="J119" i="2" s="1"/>
  <c r="R381" i="2"/>
  <c r="R386" i="2"/>
  <c r="R391" i="2"/>
  <c r="P396" i="2"/>
  <c r="R401" i="2"/>
  <c r="P406" i="2"/>
  <c r="BK411" i="2"/>
  <c r="J411" i="2" s="1"/>
  <c r="J127" i="2" s="1"/>
  <c r="BK416" i="2"/>
  <c r="J416" i="2" s="1"/>
  <c r="J128" i="2" s="1"/>
  <c r="BK421" i="2"/>
  <c r="J421" i="2"/>
  <c r="J129" i="2" s="1"/>
  <c r="BK426" i="2"/>
  <c r="J426" i="2"/>
  <c r="J130" i="2"/>
  <c r="BK431" i="2"/>
  <c r="J431" i="2" s="1"/>
  <c r="J131" i="2" s="1"/>
  <c r="BK436" i="2"/>
  <c r="J436" i="2" s="1"/>
  <c r="J132" i="2" s="1"/>
  <c r="BK441" i="2"/>
  <c r="J441" i="2"/>
  <c r="J133" i="2" s="1"/>
  <c r="P446" i="2"/>
  <c r="P454" i="2"/>
  <c r="R469" i="2"/>
  <c r="R486" i="2"/>
  <c r="BK501" i="2"/>
  <c r="J501" i="2"/>
  <c r="J139" i="2"/>
  <c r="R516" i="2"/>
  <c r="T531" i="2"/>
  <c r="P548" i="2"/>
  <c r="T574" i="2"/>
  <c r="T573" i="2" s="1"/>
  <c r="P156" i="3"/>
  <c r="P155" i="3"/>
  <c r="T167" i="3"/>
  <c r="T178" i="3"/>
  <c r="BK190" i="3"/>
  <c r="J190" i="3"/>
  <c r="J102" i="3"/>
  <c r="BK199" i="3"/>
  <c r="J199" i="3" s="1"/>
  <c r="J103" i="3" s="1"/>
  <c r="BK208" i="3"/>
  <c r="J208" i="3" s="1"/>
  <c r="J104" i="3" s="1"/>
  <c r="BK217" i="3"/>
  <c r="J217" i="3"/>
  <c r="J105" i="3" s="1"/>
  <c r="P226" i="3"/>
  <c r="R235" i="3"/>
  <c r="R244" i="3"/>
  <c r="R253" i="3"/>
  <c r="T263" i="3"/>
  <c r="T270" i="3"/>
  <c r="T277" i="3"/>
  <c r="R284" i="3"/>
  <c r="R291" i="3"/>
  <c r="P296" i="3"/>
  <c r="BK301" i="3"/>
  <c r="J301" i="3" s="1"/>
  <c r="J117" i="3" s="1"/>
  <c r="BK306" i="3"/>
  <c r="J306" i="3"/>
  <c r="J118" i="3" s="1"/>
  <c r="R316" i="3"/>
  <c r="R315" i="3"/>
  <c r="P331" i="3"/>
  <c r="T348" i="3"/>
  <c r="T376" i="3"/>
  <c r="T375" i="3"/>
  <c r="T168" i="4"/>
  <c r="P179" i="4"/>
  <c r="P190" i="4"/>
  <c r="BK201" i="4"/>
  <c r="J201" i="4"/>
  <c r="J101" i="4" s="1"/>
  <c r="P212" i="4"/>
  <c r="P223" i="4"/>
  <c r="T234" i="4"/>
  <c r="T245" i="4"/>
  <c r="P257" i="4"/>
  <c r="P266" i="4"/>
  <c r="BK275" i="4"/>
  <c r="J275" i="4" s="1"/>
  <c r="J109" i="4" s="1"/>
  <c r="BK284" i="4"/>
  <c r="J284" i="4"/>
  <c r="J110" i="4" s="1"/>
  <c r="P293" i="4"/>
  <c r="P302" i="4"/>
  <c r="T320" i="4"/>
  <c r="T329" i="4"/>
  <c r="P339" i="4"/>
  <c r="P338" i="4"/>
  <c r="BK346" i="4"/>
  <c r="J346" i="4" s="1"/>
  <c r="J118" i="4" s="1"/>
  <c r="R346" i="4"/>
  <c r="T353" i="4"/>
  <c r="T360" i="4"/>
  <c r="T367" i="4"/>
  <c r="T374" i="4"/>
  <c r="BK388" i="4"/>
  <c r="J388" i="4" s="1"/>
  <c r="J124" i="4" s="1"/>
  <c r="R388" i="4"/>
  <c r="R395" i="4"/>
  <c r="T405" i="4"/>
  <c r="T416" i="4"/>
  <c r="T427" i="4"/>
  <c r="P449" i="4"/>
  <c r="P460" i="4"/>
  <c r="BK471" i="4"/>
  <c r="J471" i="4"/>
  <c r="J133" i="4"/>
  <c r="BK482" i="4"/>
  <c r="J482" i="4" s="1"/>
  <c r="J134" i="4" s="1"/>
  <c r="R498" i="4"/>
  <c r="R497" i="4" s="1"/>
  <c r="P138" i="5"/>
  <c r="BK169" i="5"/>
  <c r="J169" i="5"/>
  <c r="J99" i="5" s="1"/>
  <c r="T180" i="5"/>
  <c r="R209" i="5"/>
  <c r="T236" i="5"/>
  <c r="T277" i="5"/>
  <c r="T288" i="5"/>
  <c r="R301" i="5"/>
  <c r="P320" i="5"/>
  <c r="P137" i="6"/>
  <c r="R172" i="6"/>
  <c r="R191" i="6"/>
  <c r="BK220" i="6"/>
  <c r="J220" i="6" s="1"/>
  <c r="J100" i="6" s="1"/>
  <c r="BK235" i="6"/>
  <c r="J235" i="6"/>
  <c r="J101" i="6" s="1"/>
  <c r="R280" i="6"/>
  <c r="BK304" i="6"/>
  <c r="J304" i="6"/>
  <c r="J103" i="6" s="1"/>
  <c r="P334" i="6"/>
  <c r="P333" i="6"/>
  <c r="BK357" i="6"/>
  <c r="J357" i="6" s="1"/>
  <c r="J106" i="6" s="1"/>
  <c r="T142" i="7"/>
  <c r="T156" i="7"/>
  <c r="T169" i="7"/>
  <c r="R194" i="7"/>
  <c r="R138" i="7" s="1"/>
  <c r="T201" i="7"/>
  <c r="T138" i="7" s="1"/>
  <c r="T210" i="7"/>
  <c r="P138" i="8"/>
  <c r="P169" i="8"/>
  <c r="R180" i="8"/>
  <c r="R199" i="8"/>
  <c r="R228" i="8"/>
  <c r="T273" i="8"/>
  <c r="R310" i="8"/>
  <c r="P321" i="8"/>
  <c r="R334" i="8"/>
  <c r="T136" i="9"/>
  <c r="T135" i="9"/>
  <c r="T155" i="9"/>
  <c r="BK164" i="9"/>
  <c r="J164" i="9"/>
  <c r="J99" i="9"/>
  <c r="P189" i="9"/>
  <c r="P214" i="9"/>
  <c r="BK255" i="9"/>
  <c r="J255" i="9"/>
  <c r="J102" i="9" s="1"/>
  <c r="R272" i="9"/>
  <c r="BK299" i="9"/>
  <c r="J299" i="9"/>
  <c r="J104" i="9" s="1"/>
  <c r="BK320" i="9"/>
  <c r="J320" i="9"/>
  <c r="J105" i="9"/>
  <c r="P150" i="10"/>
  <c r="P161" i="10"/>
  <c r="P137" i="10" s="1"/>
  <c r="AU103" i="1" s="1"/>
  <c r="BK183" i="10"/>
  <c r="J183" i="10"/>
  <c r="J106" i="10"/>
  <c r="BK188" i="10"/>
  <c r="J188" i="10" s="1"/>
  <c r="J107" i="10" s="1"/>
  <c r="BK138" i="11"/>
  <c r="J138" i="11"/>
  <c r="J97" i="11" s="1"/>
  <c r="R149" i="11"/>
  <c r="T156" i="11"/>
  <c r="T172" i="11"/>
  <c r="T195" i="11"/>
  <c r="P212" i="11"/>
  <c r="P225" i="11"/>
  <c r="BK262" i="11"/>
  <c r="J262" i="11" s="1"/>
  <c r="J106" i="11" s="1"/>
  <c r="BK299" i="11"/>
  <c r="J299" i="11"/>
  <c r="J107" i="11" s="1"/>
  <c r="R137" i="12"/>
  <c r="BK144" i="12"/>
  <c r="J144" i="12"/>
  <c r="J98" i="12" s="1"/>
  <c r="R151" i="12"/>
  <c r="BK190" i="12"/>
  <c r="J190" i="12"/>
  <c r="J100" i="12" s="1"/>
  <c r="P217" i="12"/>
  <c r="BK238" i="12"/>
  <c r="J238" i="12"/>
  <c r="J102" i="12" s="1"/>
  <c r="P260" i="12"/>
  <c r="BK299" i="12"/>
  <c r="J299" i="12"/>
  <c r="J105" i="12" s="1"/>
  <c r="BK340" i="12"/>
  <c r="J340" i="12"/>
  <c r="J106" i="12"/>
  <c r="P142" i="13"/>
  <c r="P166" i="13"/>
  <c r="P171" i="13"/>
  <c r="P179" i="13"/>
  <c r="BK190" i="13"/>
  <c r="J190" i="13"/>
  <c r="J107" i="13"/>
  <c r="R206" i="13"/>
  <c r="BK133" i="14"/>
  <c r="J133" i="14"/>
  <c r="J97" i="14"/>
  <c r="P149" i="14"/>
  <c r="T195" i="14"/>
  <c r="P208" i="14"/>
  <c r="T217" i="14"/>
  <c r="R183" i="15"/>
  <c r="T194" i="15"/>
  <c r="P201" i="15"/>
  <c r="P232" i="15"/>
  <c r="P130" i="16"/>
  <c r="P129" i="16" s="1"/>
  <c r="AU109" i="1" s="1"/>
  <c r="P157" i="16"/>
  <c r="P156" i="16"/>
  <c r="P133" i="17"/>
  <c r="P159" i="17"/>
  <c r="BK244" i="17"/>
  <c r="J244" i="17"/>
  <c r="J102" i="17" s="1"/>
  <c r="T144" i="18"/>
  <c r="T137" i="18"/>
  <c r="P153" i="18"/>
  <c r="T162" i="18"/>
  <c r="T171" i="18"/>
  <c r="BK185" i="18"/>
  <c r="J185" i="18"/>
  <c r="J104" i="18" s="1"/>
  <c r="R185" i="18"/>
  <c r="P198" i="18"/>
  <c r="P213" i="18"/>
  <c r="P226" i="18"/>
  <c r="BK131" i="19"/>
  <c r="J131" i="19"/>
  <c r="J97" i="19"/>
  <c r="BK138" i="19"/>
  <c r="J138" i="19"/>
  <c r="J98" i="19"/>
  <c r="BK157" i="19"/>
  <c r="J157" i="19" s="1"/>
  <c r="J99" i="19" s="1"/>
  <c r="P131" i="20"/>
  <c r="P130" i="20"/>
  <c r="AU113" i="1" s="1"/>
  <c r="R138" i="20"/>
  <c r="T151" i="20"/>
  <c r="BK131" i="21"/>
  <c r="J131" i="21" s="1"/>
  <c r="J97" i="21" s="1"/>
  <c r="BK142" i="21"/>
  <c r="J142" i="21"/>
  <c r="J98" i="21"/>
  <c r="T149" i="21"/>
  <c r="R162" i="21"/>
  <c r="P134" i="22"/>
  <c r="P133" i="22"/>
  <c r="AU115" i="1"/>
  <c r="BK185" i="22"/>
  <c r="J185" i="22"/>
  <c r="J98" i="22"/>
  <c r="T185" i="22"/>
  <c r="R190" i="22"/>
  <c r="T190" i="22"/>
  <c r="T203" i="22"/>
  <c r="T133" i="22"/>
  <c r="R227" i="22"/>
  <c r="P252" i="22"/>
  <c r="BK259" i="22"/>
  <c r="BK133" i="22" s="1"/>
  <c r="J133" i="22" s="1"/>
  <c r="J96" i="22" s="1"/>
  <c r="J30" i="22" s="1"/>
  <c r="J112" i="22" s="1"/>
  <c r="BE112" i="22" s="1"/>
  <c r="J35" i="22" s="1"/>
  <c r="AV115" i="1" s="1"/>
  <c r="J259" i="22"/>
  <c r="J103" i="22" s="1"/>
  <c r="R259" i="22"/>
  <c r="BK128" i="23"/>
  <c r="J128" i="23"/>
  <c r="J97" i="23" s="1"/>
  <c r="P128" i="23"/>
  <c r="P127" i="23"/>
  <c r="AU116" i="1"/>
  <c r="R128" i="23"/>
  <c r="R127" i="23"/>
  <c r="T128" i="23"/>
  <c r="T127" i="23"/>
  <c r="BK138" i="10"/>
  <c r="J138" i="10"/>
  <c r="J97" i="10"/>
  <c r="BK155" i="10"/>
  <c r="J155" i="10" s="1"/>
  <c r="J102" i="10" s="1"/>
  <c r="BK141" i="15"/>
  <c r="J141" i="15"/>
  <c r="J97" i="15" s="1"/>
  <c r="BK168" i="15"/>
  <c r="J168" i="15"/>
  <c r="J102" i="15"/>
  <c r="BK139" i="7"/>
  <c r="J139" i="7"/>
  <c r="J97" i="7"/>
  <c r="BK153" i="7"/>
  <c r="J153" i="7" s="1"/>
  <c r="J99" i="7" s="1"/>
  <c r="BK163" i="7"/>
  <c r="J163" i="7"/>
  <c r="J101" i="7" s="1"/>
  <c r="BK166" i="7"/>
  <c r="J166" i="7"/>
  <c r="J102" i="7"/>
  <c r="BK188" i="7"/>
  <c r="J188" i="7"/>
  <c r="J104" i="7"/>
  <c r="BK191" i="7"/>
  <c r="J191" i="7" s="1"/>
  <c r="J105" i="7" s="1"/>
  <c r="BK147" i="10"/>
  <c r="J147" i="10"/>
  <c r="J100" i="10" s="1"/>
  <c r="BK158" i="10"/>
  <c r="J158" i="10"/>
  <c r="J103" i="10"/>
  <c r="BK180" i="10"/>
  <c r="J180" i="10"/>
  <c r="J105" i="10"/>
  <c r="BK157" i="13"/>
  <c r="J157" i="13" s="1"/>
  <c r="J98" i="13" s="1"/>
  <c r="BK160" i="13"/>
  <c r="J160" i="13"/>
  <c r="J99" i="13" s="1"/>
  <c r="BK163" i="13"/>
  <c r="J163" i="13"/>
  <c r="J100" i="13"/>
  <c r="BK203" i="13"/>
  <c r="J203" i="13"/>
  <c r="J110" i="13"/>
  <c r="BK188" i="15"/>
  <c r="J188" i="15" s="1"/>
  <c r="J106" i="15" s="1"/>
  <c r="BK191" i="15"/>
  <c r="J191" i="15"/>
  <c r="J107" i="15" s="1"/>
  <c r="BK160" i="20"/>
  <c r="J160" i="20"/>
  <c r="J100" i="20"/>
  <c r="BK141" i="10"/>
  <c r="J141" i="10"/>
  <c r="J98" i="10"/>
  <c r="BK144" i="10"/>
  <c r="J144" i="10" s="1"/>
  <c r="J99" i="10" s="1"/>
  <c r="BK221" i="11"/>
  <c r="J221" i="11"/>
  <c r="J104" i="11" s="1"/>
  <c r="BK138" i="18"/>
  <c r="J138" i="18"/>
  <c r="J97" i="18"/>
  <c r="BK141" i="18"/>
  <c r="J141" i="18"/>
  <c r="J98" i="18"/>
  <c r="BK145" i="11"/>
  <c r="J145" i="11" s="1"/>
  <c r="J98" i="11" s="1"/>
  <c r="BK256" i="12"/>
  <c r="J256" i="12"/>
  <c r="J103" i="12" s="1"/>
  <c r="BK176" i="13"/>
  <c r="J176" i="13"/>
  <c r="J103" i="13"/>
  <c r="BK184" i="13"/>
  <c r="J184" i="13"/>
  <c r="J105" i="13"/>
  <c r="BK187" i="13"/>
  <c r="J187" i="13" s="1"/>
  <c r="J106" i="13" s="1"/>
  <c r="BK197" i="13"/>
  <c r="J197" i="13"/>
  <c r="J108" i="13" s="1"/>
  <c r="BK200" i="13"/>
  <c r="J200" i="13"/>
  <c r="J109" i="13"/>
  <c r="BK145" i="14"/>
  <c r="J145" i="14"/>
  <c r="J98" i="14"/>
  <c r="BK198" i="17"/>
  <c r="J198" i="17" s="1"/>
  <c r="J100" i="17" s="1"/>
  <c r="BK241" i="17"/>
  <c r="J241" i="17"/>
  <c r="J101" i="17" s="1"/>
  <c r="BK172" i="19"/>
  <c r="J172" i="19"/>
  <c r="J100" i="19"/>
  <c r="F92" i="23"/>
  <c r="J124" i="23"/>
  <c r="BE133" i="23"/>
  <c r="F91" i="23"/>
  <c r="BE129" i="23"/>
  <c r="BE135" i="23"/>
  <c r="E117" i="23"/>
  <c r="J121" i="23"/>
  <c r="J123" i="23"/>
  <c r="BE131" i="23"/>
  <c r="J89" i="22"/>
  <c r="J92" i="22"/>
  <c r="E123" i="22"/>
  <c r="F129" i="22"/>
  <c r="BE135" i="22"/>
  <c r="BE151" i="22"/>
  <c r="BE153" i="22"/>
  <c r="BE157" i="22"/>
  <c r="BE167" i="22"/>
  <c r="BE171" i="22"/>
  <c r="BE177" i="22"/>
  <c r="BE186" i="22"/>
  <c r="BE193" i="22"/>
  <c r="BE197" i="22"/>
  <c r="BE199" i="22"/>
  <c r="BE204" i="22"/>
  <c r="F92" i="22"/>
  <c r="J129" i="22"/>
  <c r="BE147" i="22"/>
  <c r="BE165" i="22"/>
  <c r="BE183" i="22"/>
  <c r="BE191" i="22"/>
  <c r="BE201" i="22"/>
  <c r="BE208" i="22"/>
  <c r="BE210" i="22"/>
  <c r="BE212" i="22"/>
  <c r="BE234" i="22"/>
  <c r="BE137" i="22"/>
  <c r="BE139" i="22"/>
  <c r="BE145" i="22"/>
  <c r="BE155" i="22"/>
  <c r="BE159" i="22"/>
  <c r="BE169" i="22"/>
  <c r="BE175" i="22"/>
  <c r="BE179" i="22"/>
  <c r="BE188" i="22"/>
  <c r="BE195" i="22"/>
  <c r="BE214" i="22"/>
  <c r="BE222" i="22"/>
  <c r="BE228" i="22"/>
  <c r="BE230" i="22"/>
  <c r="BE236" i="22"/>
  <c r="BE242" i="22"/>
  <c r="BE244" i="22"/>
  <c r="BE248" i="22"/>
  <c r="BE141" i="22"/>
  <c r="BE143" i="22"/>
  <c r="BE149" i="22"/>
  <c r="BE161" i="22"/>
  <c r="BE163" i="22"/>
  <c r="BE173" i="22"/>
  <c r="BE181" i="22"/>
  <c r="BE206" i="22"/>
  <c r="BE216" i="22"/>
  <c r="BE218" i="22"/>
  <c r="BE220" i="22"/>
  <c r="BE225" i="22"/>
  <c r="BE232" i="22"/>
  <c r="BE238" i="22"/>
  <c r="BE240" i="22"/>
  <c r="BE246" i="22"/>
  <c r="BE250" i="22"/>
  <c r="BE253" i="22"/>
  <c r="BE255" i="22"/>
  <c r="BE257" i="22"/>
  <c r="BE260" i="22"/>
  <c r="BE262" i="22"/>
  <c r="BE264" i="22"/>
  <c r="BE266" i="22"/>
  <c r="BE268" i="22"/>
  <c r="BE270" i="22"/>
  <c r="E85" i="21"/>
  <c r="J89" i="21"/>
  <c r="F92" i="21"/>
  <c r="BE132" i="21"/>
  <c r="BE143" i="21"/>
  <c r="BE145" i="21"/>
  <c r="BE167" i="21"/>
  <c r="BE173" i="21"/>
  <c r="J92" i="21"/>
  <c r="J126" i="21"/>
  <c r="BE154" i="21"/>
  <c r="BE158" i="21"/>
  <c r="BE169" i="21"/>
  <c r="BE171" i="21"/>
  <c r="BE175" i="21"/>
  <c r="F91" i="21"/>
  <c r="BE136" i="21"/>
  <c r="BE138" i="21"/>
  <c r="BE140" i="21"/>
  <c r="BE147" i="21"/>
  <c r="BE156" i="21"/>
  <c r="BE160" i="21"/>
  <c r="BE163" i="21"/>
  <c r="BE165" i="21"/>
  <c r="BE134" i="21"/>
  <c r="BE150" i="21"/>
  <c r="BE152" i="21"/>
  <c r="BE177" i="21"/>
  <c r="J91" i="20"/>
  <c r="J124" i="20"/>
  <c r="BE132" i="20"/>
  <c r="BE134" i="20"/>
  <c r="BE141" i="20"/>
  <c r="BE145" i="20"/>
  <c r="BE161" i="20"/>
  <c r="F91" i="20"/>
  <c r="J92" i="20"/>
  <c r="E120" i="20"/>
  <c r="BE152" i="20"/>
  <c r="BE154" i="20"/>
  <c r="BE156" i="20"/>
  <c r="F92" i="20"/>
  <c r="BE139" i="20"/>
  <c r="BE147" i="20"/>
  <c r="BE136" i="20"/>
  <c r="BE143" i="20"/>
  <c r="BE149" i="20"/>
  <c r="BE158" i="20"/>
  <c r="J126" i="19"/>
  <c r="BE145" i="19"/>
  <c r="BE147" i="19"/>
  <c r="BE151" i="19"/>
  <c r="BE153" i="19"/>
  <c r="BE162" i="19"/>
  <c r="BE170" i="19"/>
  <c r="J89" i="19"/>
  <c r="J92" i="19"/>
  <c r="BE134" i="19"/>
  <c r="BE139" i="19"/>
  <c r="BE168" i="19"/>
  <c r="F92" i="19"/>
  <c r="F126" i="19"/>
  <c r="BE141" i="19"/>
  <c r="BE149" i="19"/>
  <c r="BE158" i="19"/>
  <c r="BE160" i="19"/>
  <c r="BE164" i="19"/>
  <c r="BE166" i="19"/>
  <c r="BE173" i="19"/>
  <c r="E85" i="19"/>
  <c r="BE132" i="19"/>
  <c r="BE136" i="19"/>
  <c r="BE143" i="19"/>
  <c r="BE155" i="19"/>
  <c r="F91" i="18"/>
  <c r="E127" i="18"/>
  <c r="BE149" i="18"/>
  <c r="BE156" i="18"/>
  <c r="BE158" i="18"/>
  <c r="BE167" i="18"/>
  <c r="BE178" i="18"/>
  <c r="BE190" i="18"/>
  <c r="BE194" i="18"/>
  <c r="BE196" i="18"/>
  <c r="BE214" i="18"/>
  <c r="BE220" i="18"/>
  <c r="J133" i="17"/>
  <c r="J97" i="17"/>
  <c r="F134" i="18"/>
  <c r="BE142" i="18"/>
  <c r="BE160" i="18"/>
  <c r="BE169" i="18"/>
  <c r="BE176" i="18"/>
  <c r="BE188" i="18"/>
  <c r="BE205" i="18"/>
  <c r="BE209" i="18"/>
  <c r="BE211" i="18"/>
  <c r="BE229" i="18"/>
  <c r="J91" i="18"/>
  <c r="J92" i="18"/>
  <c r="BE145" i="18"/>
  <c r="BE154" i="18"/>
  <c r="BE165" i="18"/>
  <c r="BE174" i="18"/>
  <c r="BE183" i="18"/>
  <c r="BE199" i="18"/>
  <c r="BE201" i="18"/>
  <c r="BE203" i="18"/>
  <c r="BE207" i="18"/>
  <c r="BE216" i="18"/>
  <c r="BE218" i="18"/>
  <c r="BE227" i="18"/>
  <c r="J89" i="18"/>
  <c r="BE139" i="18"/>
  <c r="BE147" i="18"/>
  <c r="BE151" i="18"/>
  <c r="BE163" i="18"/>
  <c r="BE172" i="18"/>
  <c r="BE181" i="18"/>
  <c r="BE186" i="18"/>
  <c r="BE192" i="18"/>
  <c r="BE222" i="18"/>
  <c r="BE224" i="18"/>
  <c r="BE231" i="18"/>
  <c r="BE233" i="18"/>
  <c r="BE235" i="18"/>
  <c r="J89" i="17"/>
  <c r="J92" i="17"/>
  <c r="E122" i="17"/>
  <c r="J128" i="17"/>
  <c r="BE134" i="17"/>
  <c r="BE142" i="17"/>
  <c r="BE148" i="17"/>
  <c r="BE150" i="17"/>
  <c r="BE156" i="17"/>
  <c r="BE169" i="17"/>
  <c r="BE171" i="17"/>
  <c r="BE213" i="17"/>
  <c r="BE229" i="17"/>
  <c r="BE233" i="17"/>
  <c r="BE237" i="17"/>
  <c r="BE239" i="17"/>
  <c r="BE251" i="17"/>
  <c r="BE255" i="17"/>
  <c r="J130" i="16"/>
  <c r="J97" i="16" s="1"/>
  <c r="F91" i="17"/>
  <c r="BE136" i="17"/>
  <c r="BE144" i="17"/>
  <c r="BE167" i="17"/>
  <c r="BE181" i="17"/>
  <c r="BE184" i="17"/>
  <c r="BE188" i="17"/>
  <c r="BE192" i="17"/>
  <c r="BE194" i="17"/>
  <c r="BE199" i="17"/>
  <c r="BE203" i="17"/>
  <c r="BE205" i="17"/>
  <c r="BE209" i="17"/>
  <c r="BE211" i="17"/>
  <c r="BE215" i="17"/>
  <c r="BE225" i="17"/>
  <c r="BE231" i="17"/>
  <c r="BE245" i="17"/>
  <c r="BE249" i="17"/>
  <c r="F129" i="17"/>
  <c r="BE146" i="17"/>
  <c r="BE152" i="17"/>
  <c r="BE160" i="17"/>
  <c r="BE165" i="17"/>
  <c r="BE173" i="17"/>
  <c r="BE177" i="17"/>
  <c r="BE179" i="17"/>
  <c r="BE186" i="17"/>
  <c r="BE190" i="17"/>
  <c r="BE219" i="17"/>
  <c r="BE227" i="17"/>
  <c r="BE242" i="17"/>
  <c r="BE247" i="17"/>
  <c r="BE138" i="17"/>
  <c r="BE140" i="17"/>
  <c r="BE154" i="17"/>
  <c r="BE163" i="17"/>
  <c r="BE175" i="17"/>
  <c r="BE196" i="17"/>
  <c r="BE201" i="17"/>
  <c r="BE207" i="17"/>
  <c r="BE217" i="17"/>
  <c r="BE221" i="17"/>
  <c r="BE223" i="17"/>
  <c r="BE235" i="17"/>
  <c r="BE253" i="17"/>
  <c r="BE144" i="16"/>
  <c r="BE146" i="16"/>
  <c r="BE148" i="16"/>
  <c r="BE154" i="16"/>
  <c r="BE158" i="16"/>
  <c r="BE160" i="16"/>
  <c r="BE164" i="16"/>
  <c r="F91" i="16"/>
  <c r="F92" i="16"/>
  <c r="J123" i="16"/>
  <c r="BE134" i="16"/>
  <c r="BE136" i="16"/>
  <c r="BE152" i="16"/>
  <c r="BE162" i="16"/>
  <c r="BE168" i="16"/>
  <c r="E85" i="16"/>
  <c r="J91" i="16"/>
  <c r="BE140" i="16"/>
  <c r="BE150" i="16"/>
  <c r="J92" i="16"/>
  <c r="BE131" i="16"/>
  <c r="BE138" i="16"/>
  <c r="BE142" i="16"/>
  <c r="BE166" i="16"/>
  <c r="J89" i="15"/>
  <c r="F92" i="15"/>
  <c r="F136" i="15"/>
  <c r="BE147" i="15"/>
  <c r="BE161" i="15"/>
  <c r="BE164" i="15"/>
  <c r="BE172" i="15"/>
  <c r="BE177" i="15"/>
  <c r="J91" i="15"/>
  <c r="BE142" i="15"/>
  <c r="BE154" i="15"/>
  <c r="BE159" i="15"/>
  <c r="BE169" i="15"/>
  <c r="BE181" i="15"/>
  <c r="BE195" i="15"/>
  <c r="BE204" i="15"/>
  <c r="BE206" i="15"/>
  <c r="BE208" i="15"/>
  <c r="E85" i="15"/>
  <c r="J92" i="15"/>
  <c r="BE166" i="15"/>
  <c r="BE179" i="15"/>
  <c r="BE186" i="15"/>
  <c r="BE189" i="15"/>
  <c r="BE192" i="15"/>
  <c r="BE197" i="15"/>
  <c r="BE202" i="15"/>
  <c r="BE212" i="15"/>
  <c r="BE220" i="15"/>
  <c r="BE145" i="15"/>
  <c r="BE149" i="15"/>
  <c r="BE152" i="15"/>
  <c r="BE156" i="15"/>
  <c r="BE174" i="15"/>
  <c r="BE184" i="15"/>
  <c r="BE199" i="15"/>
  <c r="BE210" i="15"/>
  <c r="BE214" i="15"/>
  <c r="BE216" i="15"/>
  <c r="BE218" i="15"/>
  <c r="BE222" i="15"/>
  <c r="BE224" i="15"/>
  <c r="BE226" i="15"/>
  <c r="BE228" i="15"/>
  <c r="BE230" i="15"/>
  <c r="BE233" i="15"/>
  <c r="BE235" i="15"/>
  <c r="BE237" i="15"/>
  <c r="J91" i="14"/>
  <c r="BE143" i="14"/>
  <c r="BE154" i="14"/>
  <c r="BE156" i="14"/>
  <c r="BE172" i="14"/>
  <c r="BE178" i="14"/>
  <c r="BE182" i="14"/>
  <c r="BE184" i="14"/>
  <c r="BE186" i="14"/>
  <c r="BE213" i="14"/>
  <c r="BE218" i="14"/>
  <c r="E85" i="14"/>
  <c r="J89" i="14"/>
  <c r="F128" i="14"/>
  <c r="BE134" i="14"/>
  <c r="BE137" i="14"/>
  <c r="BE152" i="14"/>
  <c r="BE162" i="14"/>
  <c r="BE164" i="14"/>
  <c r="BE170" i="14"/>
  <c r="BE174" i="14"/>
  <c r="BE196" i="14"/>
  <c r="BE202" i="14"/>
  <c r="BE204" i="14"/>
  <c r="BE209" i="14"/>
  <c r="BE226" i="14"/>
  <c r="F92" i="14"/>
  <c r="BE139" i="14"/>
  <c r="BE160" i="14"/>
  <c r="BE166" i="14"/>
  <c r="BE168" i="14"/>
  <c r="BE180" i="14"/>
  <c r="BE188" i="14"/>
  <c r="BE190" i="14"/>
  <c r="BE192" i="14"/>
  <c r="BE211" i="14"/>
  <c r="BE222" i="14"/>
  <c r="BE224" i="14"/>
  <c r="BE228" i="14"/>
  <c r="J92" i="14"/>
  <c r="BE141" i="14"/>
  <c r="BE146" i="14"/>
  <c r="BE150" i="14"/>
  <c r="BE158" i="14"/>
  <c r="BE176" i="14"/>
  <c r="BE198" i="14"/>
  <c r="BE200" i="14"/>
  <c r="BE206" i="14"/>
  <c r="BE215" i="14"/>
  <c r="BE220" i="14"/>
  <c r="E85" i="13"/>
  <c r="J89" i="13"/>
  <c r="F138" i="13"/>
  <c r="BE147" i="13"/>
  <c r="BE177" i="13"/>
  <c r="BE182" i="13"/>
  <c r="BE191" i="13"/>
  <c r="BE195" i="13"/>
  <c r="F91" i="13"/>
  <c r="J91" i="13"/>
  <c r="J138" i="13"/>
  <c r="BE145" i="13"/>
  <c r="BE149" i="13"/>
  <c r="BE151" i="13"/>
  <c r="BE153" i="13"/>
  <c r="BE155" i="13"/>
  <c r="BE161" i="13"/>
  <c r="BE172" i="13"/>
  <c r="BE174" i="13"/>
  <c r="BE180" i="13"/>
  <c r="BE188" i="13"/>
  <c r="BE193" i="13"/>
  <c r="BE204" i="13"/>
  <c r="BE209" i="13"/>
  <c r="BE158" i="13"/>
  <c r="BE164" i="13"/>
  <c r="BE207" i="13"/>
  <c r="BE211" i="13"/>
  <c r="BE143" i="13"/>
  <c r="BE167" i="13"/>
  <c r="BE169" i="13"/>
  <c r="BE185" i="13"/>
  <c r="BE198" i="13"/>
  <c r="BE201" i="13"/>
  <c r="BE213" i="13"/>
  <c r="E85" i="12"/>
  <c r="J91" i="12"/>
  <c r="J92" i="12"/>
  <c r="BE155" i="12"/>
  <c r="BE167" i="12"/>
  <c r="BE195" i="12"/>
  <c r="BE203" i="12"/>
  <c r="BE211" i="12"/>
  <c r="BE226" i="12"/>
  <c r="BE228" i="12"/>
  <c r="BE245" i="12"/>
  <c r="BE251" i="12"/>
  <c r="BE275" i="12"/>
  <c r="BE287" i="12"/>
  <c r="BE304" i="12"/>
  <c r="BE308" i="12"/>
  <c r="BE310" i="12"/>
  <c r="BE318" i="12"/>
  <c r="BE326" i="12"/>
  <c r="BE332" i="12"/>
  <c r="BE338" i="12"/>
  <c r="BE343" i="12"/>
  <c r="BE347" i="12"/>
  <c r="BE359" i="12"/>
  <c r="BE188" i="12"/>
  <c r="BE197" i="12"/>
  <c r="BE201" i="12"/>
  <c r="BE205" i="12"/>
  <c r="BE207" i="12"/>
  <c r="BE209" i="12"/>
  <c r="BE218" i="12"/>
  <c r="BE222" i="12"/>
  <c r="BE239" i="12"/>
  <c r="BE242" i="12"/>
  <c r="BE248" i="12"/>
  <c r="BE271" i="12"/>
  <c r="BE283" i="12"/>
  <c r="BE285" i="12"/>
  <c r="BE293" i="12"/>
  <c r="BE297" i="12"/>
  <c r="BE314" i="12"/>
  <c r="BE328" i="12"/>
  <c r="BE330" i="12"/>
  <c r="BE334" i="12"/>
  <c r="BE351" i="12"/>
  <c r="BE353" i="12"/>
  <c r="BE357" i="12"/>
  <c r="J89" i="12"/>
  <c r="F133" i="12"/>
  <c r="BE141" i="12"/>
  <c r="BE145" i="12"/>
  <c r="BE176" i="12"/>
  <c r="BE182" i="12"/>
  <c r="BE193" i="12"/>
  <c r="BE215" i="12"/>
  <c r="BE230" i="12"/>
  <c r="BE232" i="12"/>
  <c r="BE234" i="12"/>
  <c r="BE236" i="12"/>
  <c r="BE254" i="12"/>
  <c r="BE265" i="12"/>
  <c r="BE267" i="12"/>
  <c r="BE277" i="12"/>
  <c r="BE279" i="12"/>
  <c r="BE281" i="12"/>
  <c r="BE291" i="12"/>
  <c r="BE300" i="12"/>
  <c r="BE316" i="12"/>
  <c r="BE324" i="12"/>
  <c r="BE336" i="12"/>
  <c r="BE355" i="12"/>
  <c r="F91" i="12"/>
  <c r="BE138" i="12"/>
  <c r="BE148" i="12"/>
  <c r="BE152" i="12"/>
  <c r="BE158" i="12"/>
  <c r="BE161" i="12"/>
  <c r="BE164" i="12"/>
  <c r="BE170" i="12"/>
  <c r="BE173" i="12"/>
  <c r="BE179" i="12"/>
  <c r="BE185" i="12"/>
  <c r="BE191" i="12"/>
  <c r="BE199" i="12"/>
  <c r="BE213" i="12"/>
  <c r="BE220" i="12"/>
  <c r="BE224" i="12"/>
  <c r="BE257" i="12"/>
  <c r="BE261" i="12"/>
  <c r="BE263" i="12"/>
  <c r="BE269" i="12"/>
  <c r="BE273" i="12"/>
  <c r="BE289" i="12"/>
  <c r="BE295" i="12"/>
  <c r="BE302" i="12"/>
  <c r="BE306" i="12"/>
  <c r="BE312" i="12"/>
  <c r="BE320" i="12"/>
  <c r="BE322" i="12"/>
  <c r="BE341" i="12"/>
  <c r="BE345" i="12"/>
  <c r="BE349" i="12"/>
  <c r="F92" i="11"/>
  <c r="F133" i="11"/>
  <c r="BE153" i="11"/>
  <c r="BE160" i="11"/>
  <c r="BE163" i="11"/>
  <c r="BE166" i="11"/>
  <c r="BE210" i="11"/>
  <c r="BE242" i="11"/>
  <c r="BE248" i="11"/>
  <c r="BE250" i="11"/>
  <c r="BE252" i="11"/>
  <c r="BE263" i="11"/>
  <c r="BE265" i="11"/>
  <c r="BE267" i="11"/>
  <c r="BE269" i="11"/>
  <c r="BE277" i="11"/>
  <c r="BE281" i="11"/>
  <c r="BE293" i="11"/>
  <c r="BE302" i="11"/>
  <c r="BE304" i="11"/>
  <c r="BE306" i="11"/>
  <c r="BE316" i="11"/>
  <c r="E85" i="11"/>
  <c r="J134" i="11"/>
  <c r="BE150" i="11"/>
  <c r="BE173" i="11"/>
  <c r="BE175" i="11"/>
  <c r="BE179" i="11"/>
  <c r="BE181" i="11"/>
  <c r="BE185" i="11"/>
  <c r="BE189" i="11"/>
  <c r="BE193" i="11"/>
  <c r="BE198" i="11"/>
  <c r="BE200" i="11"/>
  <c r="BE202" i="11"/>
  <c r="BE213" i="11"/>
  <c r="BE228" i="11"/>
  <c r="BE240" i="11"/>
  <c r="BE283" i="11"/>
  <c r="BE285" i="11"/>
  <c r="BE289" i="11"/>
  <c r="BE314" i="11"/>
  <c r="J91" i="11"/>
  <c r="BE139" i="11"/>
  <c r="BE142" i="11"/>
  <c r="BE146" i="11"/>
  <c r="BE191" i="11"/>
  <c r="BE196" i="11"/>
  <c r="BE204" i="11"/>
  <c r="BE208" i="11"/>
  <c r="BE216" i="11"/>
  <c r="BE219" i="11"/>
  <c r="BE222" i="11"/>
  <c r="BE226" i="11"/>
  <c r="BE244" i="11"/>
  <c r="BE246" i="11"/>
  <c r="BE254" i="11"/>
  <c r="BE256" i="11"/>
  <c r="BE273" i="11"/>
  <c r="BE275" i="11"/>
  <c r="BE291" i="11"/>
  <c r="BE295" i="11"/>
  <c r="J89" i="11"/>
  <c r="BE157" i="11"/>
  <c r="BE169" i="11"/>
  <c r="BE177" i="11"/>
  <c r="BE183" i="11"/>
  <c r="BE187" i="11"/>
  <c r="BE206" i="11"/>
  <c r="BE230" i="11"/>
  <c r="BE232" i="11"/>
  <c r="BE234" i="11"/>
  <c r="BE236" i="11"/>
  <c r="BE238" i="11"/>
  <c r="BE258" i="11"/>
  <c r="BE260" i="11"/>
  <c r="BE271" i="11"/>
  <c r="BE279" i="11"/>
  <c r="BE287" i="11"/>
  <c r="BE297" i="11"/>
  <c r="BE300" i="11"/>
  <c r="BE308" i="11"/>
  <c r="BE310" i="11"/>
  <c r="BE312" i="11"/>
  <c r="BE318" i="11"/>
  <c r="J91" i="10"/>
  <c r="E127" i="10"/>
  <c r="J131" i="10"/>
  <c r="F134" i="10"/>
  <c r="BE142" i="10"/>
  <c r="BE153" i="10"/>
  <c r="BE162" i="10"/>
  <c r="BE166" i="10"/>
  <c r="BE172" i="10"/>
  <c r="BE174" i="10"/>
  <c r="F91" i="10"/>
  <c r="BE139" i="10"/>
  <c r="BE145" i="10"/>
  <c r="BE156" i="10"/>
  <c r="BE164" i="10"/>
  <c r="BE168" i="10"/>
  <c r="BE170" i="10"/>
  <c r="BE176" i="10"/>
  <c r="BE178" i="10"/>
  <c r="BE181" i="10"/>
  <c r="BE186" i="10"/>
  <c r="BE191" i="10"/>
  <c r="J92" i="10"/>
  <c r="BE148" i="10"/>
  <c r="BE151" i="10"/>
  <c r="BE159" i="10"/>
  <c r="BE184" i="10"/>
  <c r="BE189" i="10"/>
  <c r="BE193" i="10"/>
  <c r="BE195" i="10"/>
  <c r="BE197" i="10"/>
  <c r="BE199" i="10"/>
  <c r="BE192" i="9"/>
  <c r="BE202" i="9"/>
  <c r="BE210" i="9"/>
  <c r="BE212" i="9"/>
  <c r="BE219" i="9"/>
  <c r="BE231" i="9"/>
  <c r="BE235" i="9"/>
  <c r="BE245" i="9"/>
  <c r="BE247" i="9"/>
  <c r="BE249" i="9"/>
  <c r="BE262" i="9"/>
  <c r="BE268" i="9"/>
  <c r="BE281" i="9"/>
  <c r="BE283" i="9"/>
  <c r="BE293" i="9"/>
  <c r="BE295" i="9"/>
  <c r="BE304" i="9"/>
  <c r="BE321" i="9"/>
  <c r="BE325" i="9"/>
  <c r="BE335" i="9"/>
  <c r="J89" i="9"/>
  <c r="F131" i="9"/>
  <c r="F132" i="9"/>
  <c r="BE139" i="9"/>
  <c r="BE141" i="9"/>
  <c r="BE151" i="9"/>
  <c r="BE158" i="9"/>
  <c r="BE165" i="9"/>
  <c r="BE167" i="9"/>
  <c r="BE175" i="9"/>
  <c r="BE179" i="9"/>
  <c r="BE187" i="9"/>
  <c r="BE198" i="9"/>
  <c r="BE215" i="9"/>
  <c r="BE233" i="9"/>
  <c r="BE258" i="9"/>
  <c r="BE270" i="9"/>
  <c r="BE275" i="9"/>
  <c r="BE285" i="9"/>
  <c r="BE297" i="9"/>
  <c r="BE302" i="9"/>
  <c r="BE308" i="9"/>
  <c r="BE314" i="9"/>
  <c r="BE318" i="9"/>
  <c r="BE323" i="9"/>
  <c r="E85" i="9"/>
  <c r="J91" i="9"/>
  <c r="BE137" i="9"/>
  <c r="BE143" i="9"/>
  <c r="BE147" i="9"/>
  <c r="BE153" i="9"/>
  <c r="BE162" i="9"/>
  <c r="BE173" i="9"/>
  <c r="BE181" i="9"/>
  <c r="BE194" i="9"/>
  <c r="BE196" i="9"/>
  <c r="BE206" i="9"/>
  <c r="BE223" i="9"/>
  <c r="BE225" i="9"/>
  <c r="BE227" i="9"/>
  <c r="BE229" i="9"/>
  <c r="BE256" i="9"/>
  <c r="BE260" i="9"/>
  <c r="BE266" i="9"/>
  <c r="BE273" i="9"/>
  <c r="BE277" i="9"/>
  <c r="BE291" i="9"/>
  <c r="BE300" i="9"/>
  <c r="BE310" i="9"/>
  <c r="BE312" i="9"/>
  <c r="BE316" i="9"/>
  <c r="BE329" i="9"/>
  <c r="BE331" i="9"/>
  <c r="BE333" i="9"/>
  <c r="J92" i="9"/>
  <c r="BE145" i="9"/>
  <c r="BE149" i="9"/>
  <c r="BE156" i="9"/>
  <c r="BE160" i="9"/>
  <c r="BE169" i="9"/>
  <c r="BE171" i="9"/>
  <c r="BE177" i="9"/>
  <c r="BE183" i="9"/>
  <c r="BE185" i="9"/>
  <c r="BE190" i="9"/>
  <c r="BE200" i="9"/>
  <c r="BE204" i="9"/>
  <c r="BE208" i="9"/>
  <c r="BE217" i="9"/>
  <c r="BE221" i="9"/>
  <c r="BE237" i="9"/>
  <c r="BE239" i="9"/>
  <c r="BE241" i="9"/>
  <c r="BE243" i="9"/>
  <c r="BE251" i="9"/>
  <c r="BE253" i="9"/>
  <c r="BE264" i="9"/>
  <c r="BE279" i="9"/>
  <c r="BE287" i="9"/>
  <c r="BE289" i="9"/>
  <c r="BE306" i="9"/>
  <c r="BE327" i="9"/>
  <c r="BE337" i="9"/>
  <c r="F92" i="8"/>
  <c r="BE172" i="8"/>
  <c r="BE181" i="8"/>
  <c r="BE193" i="8"/>
  <c r="BE208" i="8"/>
  <c r="BE210" i="8"/>
  <c r="BE231" i="8"/>
  <c r="BE259" i="8"/>
  <c r="BE269" i="8"/>
  <c r="BE271" i="8"/>
  <c r="BE288" i="8"/>
  <c r="BE292" i="8"/>
  <c r="BE298" i="8"/>
  <c r="BE304" i="8"/>
  <c r="BE319" i="8"/>
  <c r="BE322" i="8"/>
  <c r="BE324" i="8"/>
  <c r="BE330" i="8"/>
  <c r="BE337" i="8"/>
  <c r="E85" i="8"/>
  <c r="J130" i="8"/>
  <c r="J133" i="8"/>
  <c r="BE139" i="8"/>
  <c r="BE141" i="8"/>
  <c r="BE143" i="8"/>
  <c r="BE145" i="8"/>
  <c r="BE155" i="8"/>
  <c r="BE178" i="8"/>
  <c r="BE189" i="8"/>
  <c r="BE191" i="8"/>
  <c r="BE195" i="8"/>
  <c r="BE197" i="8"/>
  <c r="BE200" i="8"/>
  <c r="BE204" i="8"/>
  <c r="BE206" i="8"/>
  <c r="BE218" i="8"/>
  <c r="BE220" i="8"/>
  <c r="BE235" i="8"/>
  <c r="BE239" i="8"/>
  <c r="BE241" i="8"/>
  <c r="BE243" i="8"/>
  <c r="BE249" i="8"/>
  <c r="BE251" i="8"/>
  <c r="BE255" i="8"/>
  <c r="BE265" i="8"/>
  <c r="BE267" i="8"/>
  <c r="BE276" i="8"/>
  <c r="BE280" i="8"/>
  <c r="BE282" i="8"/>
  <c r="BE290" i="8"/>
  <c r="BE302" i="8"/>
  <c r="BE306" i="8"/>
  <c r="BE313" i="8"/>
  <c r="BE317" i="8"/>
  <c r="BE326" i="8"/>
  <c r="J91" i="8"/>
  <c r="BE151" i="8"/>
  <c r="BE153" i="8"/>
  <c r="BE157" i="8"/>
  <c r="BE159" i="8"/>
  <c r="BE161" i="8"/>
  <c r="BE163" i="8"/>
  <c r="BE167" i="8"/>
  <c r="BE174" i="8"/>
  <c r="BE183" i="8"/>
  <c r="BE212" i="8"/>
  <c r="BE222" i="8"/>
  <c r="BE224" i="8"/>
  <c r="BE229" i="8"/>
  <c r="BE261" i="8"/>
  <c r="BE263" i="8"/>
  <c r="BE278" i="8"/>
  <c r="BE284" i="8"/>
  <c r="BE286" i="8"/>
  <c r="BE300" i="8"/>
  <c r="BE328" i="8"/>
  <c r="BE335" i="8"/>
  <c r="BE339" i="8"/>
  <c r="BE343" i="8"/>
  <c r="BE345" i="8"/>
  <c r="BE347" i="8"/>
  <c r="F91" i="8"/>
  <c r="BE147" i="8"/>
  <c r="BE149" i="8"/>
  <c r="BE165" i="8"/>
  <c r="BE170" i="8"/>
  <c r="BE176" i="8"/>
  <c r="BE185" i="8"/>
  <c r="BE187" i="8"/>
  <c r="BE202" i="8"/>
  <c r="BE214" i="8"/>
  <c r="BE216" i="8"/>
  <c r="BE226" i="8"/>
  <c r="BE233" i="8"/>
  <c r="BE237" i="8"/>
  <c r="BE245" i="8"/>
  <c r="BE247" i="8"/>
  <c r="BE253" i="8"/>
  <c r="BE257" i="8"/>
  <c r="BE274" i="8"/>
  <c r="BE294" i="8"/>
  <c r="BE296" i="8"/>
  <c r="BE308" i="8"/>
  <c r="BE311" i="8"/>
  <c r="BE315" i="8"/>
  <c r="BE332" i="8"/>
  <c r="BE341" i="8"/>
  <c r="BE349" i="8"/>
  <c r="BE351" i="8"/>
  <c r="BE353" i="8"/>
  <c r="BE355" i="8"/>
  <c r="BE357" i="8"/>
  <c r="BE359" i="8"/>
  <c r="BE361" i="8"/>
  <c r="BE363" i="8"/>
  <c r="F91" i="7"/>
  <c r="BE147" i="7"/>
  <c r="BE154" i="7"/>
  <c r="BE157" i="7"/>
  <c r="BE159" i="7"/>
  <c r="BE161" i="7"/>
  <c r="BE170" i="7"/>
  <c r="BE172" i="7"/>
  <c r="BE180" i="7"/>
  <c r="BE192" i="7"/>
  <c r="BE197" i="7"/>
  <c r="BE199" i="7"/>
  <c r="BE206" i="7"/>
  <c r="BE211" i="7"/>
  <c r="J89" i="7"/>
  <c r="J92" i="7"/>
  <c r="E128" i="7"/>
  <c r="J134" i="7"/>
  <c r="F135" i="7"/>
  <c r="BE149" i="7"/>
  <c r="BE164" i="7"/>
  <c r="BE167" i="7"/>
  <c r="BE176" i="7"/>
  <c r="BE178" i="7"/>
  <c r="BE182" i="7"/>
  <c r="BE202" i="7"/>
  <c r="BE140" i="7"/>
  <c r="BE143" i="7"/>
  <c r="BE145" i="7"/>
  <c r="BE151" i="7"/>
  <c r="BE189" i="7"/>
  <c r="BE208" i="7"/>
  <c r="BE174" i="7"/>
  <c r="BE184" i="7"/>
  <c r="BE186" i="7"/>
  <c r="BE195" i="7"/>
  <c r="BE204" i="7"/>
  <c r="BE213" i="7"/>
  <c r="F92" i="6"/>
  <c r="E126" i="6"/>
  <c r="J130" i="6"/>
  <c r="BE138" i="6"/>
  <c r="BE146" i="6"/>
  <c r="BE150" i="6"/>
  <c r="BE156" i="6"/>
  <c r="BE160" i="6"/>
  <c r="BE162" i="6"/>
  <c r="BE166" i="6"/>
  <c r="BE173" i="6"/>
  <c r="BE185" i="6"/>
  <c r="BE196" i="6"/>
  <c r="BE204" i="6"/>
  <c r="BE208" i="6"/>
  <c r="BE212" i="6"/>
  <c r="BE214" i="6"/>
  <c r="BE216" i="6"/>
  <c r="BE218" i="6"/>
  <c r="BE227" i="6"/>
  <c r="BE233" i="6"/>
  <c r="BE238" i="6"/>
  <c r="BE240" i="6"/>
  <c r="BE242" i="6"/>
  <c r="BE246" i="6"/>
  <c r="BE260" i="6"/>
  <c r="BE270" i="6"/>
  <c r="BE274" i="6"/>
  <c r="BE281" i="6"/>
  <c r="BE283" i="6"/>
  <c r="BE287" i="6"/>
  <c r="BE291" i="6"/>
  <c r="J91" i="6"/>
  <c r="J92" i="6"/>
  <c r="BE140" i="6"/>
  <c r="BE142" i="6"/>
  <c r="BE144" i="6"/>
  <c r="BE152" i="6"/>
  <c r="BE154" i="6"/>
  <c r="BE158" i="6"/>
  <c r="BE170" i="6"/>
  <c r="BE181" i="6"/>
  <c r="BE187" i="6"/>
  <c r="BE189" i="6"/>
  <c r="BE194" i="6"/>
  <c r="BE198" i="6"/>
  <c r="BE210" i="6"/>
  <c r="BE221" i="6"/>
  <c r="BE223" i="6"/>
  <c r="BE229" i="6"/>
  <c r="BE248" i="6"/>
  <c r="BE254" i="6"/>
  <c r="BE268" i="6"/>
  <c r="BE293" i="6"/>
  <c r="BE307" i="6"/>
  <c r="BE317" i="6"/>
  <c r="BE319" i="6"/>
  <c r="BE327" i="6"/>
  <c r="BE329" i="6"/>
  <c r="BE335" i="6"/>
  <c r="BE351" i="6"/>
  <c r="BE355" i="6"/>
  <c r="F132" i="6"/>
  <c r="BE148" i="6"/>
  <c r="BE164" i="6"/>
  <c r="BE168" i="6"/>
  <c r="BE179" i="6"/>
  <c r="BE206" i="6"/>
  <c r="BE231" i="6"/>
  <c r="BE250" i="6"/>
  <c r="BE256" i="6"/>
  <c r="BE258" i="6"/>
  <c r="BE266" i="6"/>
  <c r="BE272" i="6"/>
  <c r="BE276" i="6"/>
  <c r="BE289" i="6"/>
  <c r="BE296" i="6"/>
  <c r="BE300" i="6"/>
  <c r="BE305" i="6"/>
  <c r="BE313" i="6"/>
  <c r="BE323" i="6"/>
  <c r="BE337" i="6"/>
  <c r="BE341" i="6"/>
  <c r="BE349" i="6"/>
  <c r="BE353" i="6"/>
  <c r="BE175" i="6"/>
  <c r="BE177" i="6"/>
  <c r="BE183" i="6"/>
  <c r="BE192" i="6"/>
  <c r="BE200" i="6"/>
  <c r="BE202" i="6"/>
  <c r="BE225" i="6"/>
  <c r="BE236" i="6"/>
  <c r="BE244" i="6"/>
  <c r="BE252" i="6"/>
  <c r="BE262" i="6"/>
  <c r="BE264" i="6"/>
  <c r="BE278" i="6"/>
  <c r="BE285" i="6"/>
  <c r="BE298" i="6"/>
  <c r="BE302" i="6"/>
  <c r="BE309" i="6"/>
  <c r="BE311" i="6"/>
  <c r="BE315" i="6"/>
  <c r="BE321" i="6"/>
  <c r="BE325" i="6"/>
  <c r="BE331" i="6"/>
  <c r="BE339" i="6"/>
  <c r="BE343" i="6"/>
  <c r="BE345" i="6"/>
  <c r="BE347" i="6"/>
  <c r="BE358" i="6"/>
  <c r="BE360" i="6"/>
  <c r="BE362" i="6"/>
  <c r="BE364" i="6"/>
  <c r="BE366" i="6"/>
  <c r="BE368" i="6"/>
  <c r="BK497" i="4"/>
  <c r="J92" i="5"/>
  <c r="E126" i="5"/>
  <c r="J130" i="5"/>
  <c r="BE145" i="5"/>
  <c r="BE151" i="5"/>
  <c r="BE153" i="5"/>
  <c r="BE157" i="5"/>
  <c r="BE159" i="5"/>
  <c r="BE163" i="5"/>
  <c r="BE170" i="5"/>
  <c r="BE174" i="5"/>
  <c r="BE176" i="5"/>
  <c r="BE183" i="5"/>
  <c r="BE201" i="5"/>
  <c r="BE214" i="5"/>
  <c r="BE220" i="5"/>
  <c r="BE243" i="5"/>
  <c r="BE245" i="5"/>
  <c r="BE249" i="5"/>
  <c r="BE259" i="5"/>
  <c r="BE282" i="5"/>
  <c r="BE286" i="5"/>
  <c r="BE314" i="5"/>
  <c r="BE316" i="5"/>
  <c r="BE323" i="5"/>
  <c r="J132" i="5"/>
  <c r="BE141" i="5"/>
  <c r="BE143" i="5"/>
  <c r="BE155" i="5"/>
  <c r="BE161" i="5"/>
  <c r="BE197" i="5"/>
  <c r="BE203" i="5"/>
  <c r="BE210" i="5"/>
  <c r="BE212" i="5"/>
  <c r="BE218" i="5"/>
  <c r="BE228" i="5"/>
  <c r="BE232" i="5"/>
  <c r="BE251" i="5"/>
  <c r="BE253" i="5"/>
  <c r="BE255" i="5"/>
  <c r="BE263" i="5"/>
  <c r="BE265" i="5"/>
  <c r="BE271" i="5"/>
  <c r="BE278" i="5"/>
  <c r="BE284" i="5"/>
  <c r="BE304" i="5"/>
  <c r="BE308" i="5"/>
  <c r="BE312" i="5"/>
  <c r="BE321" i="5"/>
  <c r="BE325" i="5"/>
  <c r="BE327" i="5"/>
  <c r="BE331" i="5"/>
  <c r="F91" i="5"/>
  <c r="F92" i="5"/>
  <c r="BE165" i="5"/>
  <c r="BE167" i="5"/>
  <c r="BE178" i="5"/>
  <c r="BE181" i="5"/>
  <c r="BE185" i="5"/>
  <c r="BE187" i="5"/>
  <c r="BE189" i="5"/>
  <c r="BE191" i="5"/>
  <c r="BE205" i="5"/>
  <c r="BE207" i="5"/>
  <c r="BE216" i="5"/>
  <c r="BE222" i="5"/>
  <c r="BE224" i="5"/>
  <c r="BE226" i="5"/>
  <c r="BE230" i="5"/>
  <c r="BE234" i="5"/>
  <c r="BE237" i="5"/>
  <c r="BE241" i="5"/>
  <c r="BE269" i="5"/>
  <c r="BE273" i="5"/>
  <c r="BE295" i="5"/>
  <c r="BE310" i="5"/>
  <c r="BE329" i="5"/>
  <c r="BE139" i="5"/>
  <c r="BE147" i="5"/>
  <c r="BE149" i="5"/>
  <c r="BE172" i="5"/>
  <c r="BE193" i="5"/>
  <c r="BE195" i="5"/>
  <c r="BE199" i="5"/>
  <c r="BE239" i="5"/>
  <c r="BE247" i="5"/>
  <c r="BE257" i="5"/>
  <c r="BE261" i="5"/>
  <c r="BE267" i="5"/>
  <c r="BE275" i="5"/>
  <c r="BE280" i="5"/>
  <c r="BE289" i="5"/>
  <c r="BE291" i="5"/>
  <c r="BE293" i="5"/>
  <c r="BE297" i="5"/>
  <c r="BE299" i="5"/>
  <c r="BE302" i="5"/>
  <c r="BE306" i="5"/>
  <c r="BE318" i="5"/>
  <c r="F91" i="4"/>
  <c r="F92" i="4"/>
  <c r="J162" i="4"/>
  <c r="BE184" i="4"/>
  <c r="BE193" i="4"/>
  <c r="BE204" i="4"/>
  <c r="BE221" i="4"/>
  <c r="BE230" i="4"/>
  <c r="BE250" i="4"/>
  <c r="BE258" i="4"/>
  <c r="BE262" i="4"/>
  <c r="BE271" i="4"/>
  <c r="BE280" i="4"/>
  <c r="BE285" i="4"/>
  <c r="BE291" i="4"/>
  <c r="BE321" i="4"/>
  <c r="BE325" i="4"/>
  <c r="BE344" i="4"/>
  <c r="BE365" i="4"/>
  <c r="BE372" i="4"/>
  <c r="BE382" i="4"/>
  <c r="BE396" i="4"/>
  <c r="BE398" i="4"/>
  <c r="BE412" i="4"/>
  <c r="BE436" i="4"/>
  <c r="BE454" i="4"/>
  <c r="BE461" i="4"/>
  <c r="BE469" i="4"/>
  <c r="BE474" i="4"/>
  <c r="BE487" i="4"/>
  <c r="BE491" i="4"/>
  <c r="BE501" i="4"/>
  <c r="BE507" i="4"/>
  <c r="BK155" i="3"/>
  <c r="J376" i="3"/>
  <c r="J124" i="3"/>
  <c r="J92" i="4"/>
  <c r="J160" i="4"/>
  <c r="BE171" i="4"/>
  <c r="BE173" i="4"/>
  <c r="BE175" i="4"/>
  <c r="BE177" i="4"/>
  <c r="BE188" i="4"/>
  <c r="BE197" i="4"/>
  <c r="BE202" i="4"/>
  <c r="BE208" i="4"/>
  <c r="BE215" i="4"/>
  <c r="BE226" i="4"/>
  <c r="BE228" i="4"/>
  <c r="BE264" i="4"/>
  <c r="BE269" i="4"/>
  <c r="BE273" i="4"/>
  <c r="BE294" i="4"/>
  <c r="BE296" i="4"/>
  <c r="BE312" i="4"/>
  <c r="BE314" i="4"/>
  <c r="BE318" i="4"/>
  <c r="BE334" i="4"/>
  <c r="BE336" i="4"/>
  <c r="BE351" i="4"/>
  <c r="BE356" i="4"/>
  <c r="BE370" i="4"/>
  <c r="BE377" i="4"/>
  <c r="BE384" i="4"/>
  <c r="BE402" i="4"/>
  <c r="BE432" i="4"/>
  <c r="BE434" i="4"/>
  <c r="BE463" i="4"/>
  <c r="BE465" i="4"/>
  <c r="BE467" i="4"/>
  <c r="BE472" i="4"/>
  <c r="BE493" i="4"/>
  <c r="BE505" i="4"/>
  <c r="J316" i="3"/>
  <c r="J120" i="3"/>
  <c r="E156" i="4"/>
  <c r="BE186" i="4"/>
  <c r="BE195" i="4"/>
  <c r="BE199" i="4"/>
  <c r="BE206" i="4"/>
  <c r="BE219" i="4"/>
  <c r="BE232" i="4"/>
  <c r="BE239" i="4"/>
  <c r="BE241" i="4"/>
  <c r="BE243" i="4"/>
  <c r="BE246" i="4"/>
  <c r="BE248" i="4"/>
  <c r="BE276" i="4"/>
  <c r="BE287" i="4"/>
  <c r="BE289" i="4"/>
  <c r="BE303" i="4"/>
  <c r="BE307" i="4"/>
  <c r="BE309" i="4"/>
  <c r="BE327" i="4"/>
  <c r="BE330" i="4"/>
  <c r="BE332" i="4"/>
  <c r="BE347" i="4"/>
  <c r="BE349" i="4"/>
  <c r="BE358" i="4"/>
  <c r="BE363" i="4"/>
  <c r="BE375" i="4"/>
  <c r="BE379" i="4"/>
  <c r="BE393" i="4"/>
  <c r="BE408" i="4"/>
  <c r="BE410" i="4"/>
  <c r="BE421" i="4"/>
  <c r="BE423" i="4"/>
  <c r="BE425" i="4"/>
  <c r="BE428" i="4"/>
  <c r="BE443" i="4"/>
  <c r="BE445" i="4"/>
  <c r="BE447" i="4"/>
  <c r="BE450" i="4"/>
  <c r="BE456" i="4"/>
  <c r="BE478" i="4"/>
  <c r="BE485" i="4"/>
  <c r="BE499" i="4"/>
  <c r="BE169" i="4"/>
  <c r="BE180" i="4"/>
  <c r="BE182" i="4"/>
  <c r="BE191" i="4"/>
  <c r="BE210" i="4"/>
  <c r="BE213" i="4"/>
  <c r="BE217" i="4"/>
  <c r="BE224" i="4"/>
  <c r="BE235" i="4"/>
  <c r="BE237" i="4"/>
  <c r="BE252" i="4"/>
  <c r="BE254" i="4"/>
  <c r="BE260" i="4"/>
  <c r="BE267" i="4"/>
  <c r="BE278" i="4"/>
  <c r="BE282" i="4"/>
  <c r="BE298" i="4"/>
  <c r="BE300" i="4"/>
  <c r="BE305" i="4"/>
  <c r="BE316" i="4"/>
  <c r="BE323" i="4"/>
  <c r="BE340" i="4"/>
  <c r="BE342" i="4"/>
  <c r="BE354" i="4"/>
  <c r="BE361" i="4"/>
  <c r="BE368" i="4"/>
  <c r="BE386" i="4"/>
  <c r="BE389" i="4"/>
  <c r="BE391" i="4"/>
  <c r="BE400" i="4"/>
  <c r="BE406" i="4"/>
  <c r="BE414" i="4"/>
  <c r="BE417" i="4"/>
  <c r="BE419" i="4"/>
  <c r="BE430" i="4"/>
  <c r="BE439" i="4"/>
  <c r="BE441" i="4"/>
  <c r="BE452" i="4"/>
  <c r="BE458" i="4"/>
  <c r="BE476" i="4"/>
  <c r="BE480" i="4"/>
  <c r="BE483" i="4"/>
  <c r="BE489" i="4"/>
  <c r="BE495" i="4"/>
  <c r="BE503" i="4"/>
  <c r="J176" i="2"/>
  <c r="J98" i="2"/>
  <c r="J89" i="3"/>
  <c r="F151" i="3"/>
  <c r="BE157" i="3"/>
  <c r="BE161" i="3"/>
  <c r="BE165" i="3"/>
  <c r="BE185" i="3"/>
  <c r="BE202" i="3"/>
  <c r="BE231" i="3"/>
  <c r="BE256" i="3"/>
  <c r="BE275" i="3"/>
  <c r="BE278" i="3"/>
  <c r="BE289" i="3"/>
  <c r="BE297" i="3"/>
  <c r="BE299" i="3"/>
  <c r="BE323" i="3"/>
  <c r="BE325" i="3"/>
  <c r="BE338" i="3"/>
  <c r="BE342" i="3"/>
  <c r="BE349" i="3"/>
  <c r="BE351" i="3"/>
  <c r="BE359" i="3"/>
  <c r="BE367" i="3"/>
  <c r="BE379" i="3"/>
  <c r="BE385" i="3"/>
  <c r="F91" i="3"/>
  <c r="J151" i="3"/>
  <c r="BE159" i="3"/>
  <c r="BE170" i="3"/>
  <c r="BE176" i="3"/>
  <c r="BE200" i="3"/>
  <c r="BE206" i="3"/>
  <c r="BE215" i="3"/>
  <c r="BE218" i="3"/>
  <c r="BE220" i="3"/>
  <c r="BE222" i="3"/>
  <c r="BE224" i="3"/>
  <c r="BE236" i="3"/>
  <c r="BE242" i="3"/>
  <c r="BE249" i="3"/>
  <c r="BE254" i="3"/>
  <c r="BE260" i="3"/>
  <c r="BE266" i="3"/>
  <c r="BE268" i="3"/>
  <c r="BE273" i="3"/>
  <c r="BE280" i="3"/>
  <c r="BE282" i="3"/>
  <c r="BE285" i="3"/>
  <c r="BE287" i="3"/>
  <c r="BE307" i="3"/>
  <c r="BE309" i="3"/>
  <c r="BE313" i="3"/>
  <c r="BE319" i="3"/>
  <c r="BE321" i="3"/>
  <c r="BE327" i="3"/>
  <c r="BE336" i="3"/>
  <c r="BE340" i="3"/>
  <c r="BE346" i="3"/>
  <c r="BE353" i="3"/>
  <c r="BE369" i="3"/>
  <c r="BK453" i="2"/>
  <c r="J453" i="2"/>
  <c r="J135" i="2" s="1"/>
  <c r="E85" i="3"/>
  <c r="J91" i="3"/>
  <c r="BE163" i="3"/>
  <c r="BE174" i="3"/>
  <c r="BE179" i="3"/>
  <c r="BE183" i="3"/>
  <c r="BE191" i="3"/>
  <c r="BE197" i="3"/>
  <c r="BE227" i="3"/>
  <c r="BE229" i="3"/>
  <c r="BE245" i="3"/>
  <c r="BE247" i="3"/>
  <c r="BE258" i="3"/>
  <c r="BE294" i="3"/>
  <c r="BE302" i="3"/>
  <c r="BE329" i="3"/>
  <c r="BE332" i="3"/>
  <c r="BE344" i="3"/>
  <c r="BE355" i="3"/>
  <c r="BE357" i="3"/>
  <c r="BE361" i="3"/>
  <c r="BE363" i="3"/>
  <c r="BE365" i="3"/>
  <c r="BE373" i="3"/>
  <c r="BE377" i="3"/>
  <c r="BE383" i="3"/>
  <c r="BE168" i="3"/>
  <c r="BE172" i="3"/>
  <c r="BE181" i="3"/>
  <c r="BE187" i="3"/>
  <c r="BE193" i="3"/>
  <c r="BE195" i="3"/>
  <c r="BE204" i="3"/>
  <c r="BE209" i="3"/>
  <c r="BE211" i="3"/>
  <c r="BE213" i="3"/>
  <c r="BE233" i="3"/>
  <c r="BE238" i="3"/>
  <c r="BE240" i="3"/>
  <c r="BE251" i="3"/>
  <c r="BE264" i="3"/>
  <c r="BE271" i="3"/>
  <c r="BE292" i="3"/>
  <c r="BE304" i="3"/>
  <c r="BE311" i="3"/>
  <c r="BE317" i="3"/>
  <c r="BE334" i="3"/>
  <c r="BE371" i="3"/>
  <c r="BE381" i="3"/>
  <c r="BE387" i="3"/>
  <c r="F171" i="2"/>
  <c r="BE205" i="2"/>
  <c r="BE214" i="2"/>
  <c r="BE216" i="2"/>
  <c r="BE221" i="2"/>
  <c r="BE223" i="2"/>
  <c r="BE245" i="2"/>
  <c r="BE259" i="2"/>
  <c r="BE261" i="2"/>
  <c r="BE268" i="2"/>
  <c r="BE286" i="2"/>
  <c r="BE288" i="2"/>
  <c r="BE331" i="2"/>
  <c r="BE338" i="2"/>
  <c r="BE340" i="2"/>
  <c r="BE345" i="2"/>
  <c r="BE382" i="2"/>
  <c r="BE389" i="2"/>
  <c r="J91" i="2"/>
  <c r="J168" i="2"/>
  <c r="J171" i="2"/>
  <c r="BE177" i="2"/>
  <c r="BE179" i="2"/>
  <c r="BE194" i="2"/>
  <c r="BE199" i="2"/>
  <c r="BE201" i="2"/>
  <c r="BE210" i="2"/>
  <c r="BE218" i="2"/>
  <c r="BE240" i="2"/>
  <c r="BE243" i="2"/>
  <c r="BE249" i="2"/>
  <c r="BE257" i="2"/>
  <c r="BE266" i="2"/>
  <c r="BE273" i="2"/>
  <c r="BE284" i="2"/>
  <c r="BE293" i="2"/>
  <c r="BE295" i="2"/>
  <c r="BE302" i="2"/>
  <c r="BE304" i="2"/>
  <c r="BE309" i="2"/>
  <c r="BE320" i="2"/>
  <c r="BE327" i="2"/>
  <c r="BE329" i="2"/>
  <c r="BE336" i="2"/>
  <c r="BE349" i="2"/>
  <c r="BE351" i="2"/>
  <c r="BE358" i="2"/>
  <c r="BE367" i="2"/>
  <c r="BE369" i="2"/>
  <c r="BE376" i="2"/>
  <c r="BE394" i="2"/>
  <c r="BE397" i="2"/>
  <c r="BE409" i="2"/>
  <c r="BE412" i="2"/>
  <c r="BE417" i="2"/>
  <c r="BE429" i="2"/>
  <c r="BE432" i="2"/>
  <c r="BE434" i="2"/>
  <c r="BE437" i="2"/>
  <c r="BE439" i="2"/>
  <c r="BE451" i="2"/>
  <c r="BE459" i="2"/>
  <c r="BE463" i="2"/>
  <c r="BE478" i="2"/>
  <c r="BE482" i="2"/>
  <c r="BE585" i="2"/>
  <c r="F91" i="2"/>
  <c r="BE190" i="2"/>
  <c r="BE203" i="2"/>
  <c r="BE207" i="2"/>
  <c r="BE225" i="2"/>
  <c r="BE227" i="2"/>
  <c r="BE229" i="2"/>
  <c r="BE238" i="2"/>
  <c r="BE247" i="2"/>
  <c r="BE255" i="2"/>
  <c r="BE270" i="2"/>
  <c r="BE277" i="2"/>
  <c r="BE279" i="2"/>
  <c r="BE282" i="2"/>
  <c r="BE291" i="2"/>
  <c r="BE306" i="2"/>
  <c r="BE313" i="2"/>
  <c r="BE333" i="2"/>
  <c r="BE342" i="2"/>
  <c r="BE354" i="2"/>
  <c r="BE363" i="2"/>
  <c r="BE365" i="2"/>
  <c r="BE374" i="2"/>
  <c r="BE378" i="2"/>
  <c r="BE384" i="2"/>
  <c r="BE387" i="2"/>
  <c r="BE399" i="2"/>
  <c r="BE402" i="2"/>
  <c r="BE407" i="2"/>
  <c r="BE414" i="2"/>
  <c r="BE419" i="2"/>
  <c r="BE422" i="2"/>
  <c r="BE444" i="2"/>
  <c r="BE457" i="2"/>
  <c r="BE465" i="2"/>
  <c r="BE472" i="2"/>
  <c r="BE484" i="2"/>
  <c r="BE489" i="2"/>
  <c r="BE491" i="2"/>
  <c r="BE495" i="2"/>
  <c r="BE499" i="2"/>
  <c r="BE502" i="2"/>
  <c r="BE506" i="2"/>
  <c r="BE508" i="2"/>
  <c r="BE510" i="2"/>
  <c r="BE512" i="2"/>
  <c r="BE514" i="2"/>
  <c r="BE517" i="2"/>
  <c r="BE521" i="2"/>
  <c r="BE525" i="2"/>
  <c r="BE534" i="2"/>
  <c r="BE538" i="2"/>
  <c r="BE546" i="2"/>
  <c r="BE563" i="2"/>
  <c r="BE565" i="2"/>
  <c r="BE567" i="2"/>
  <c r="BE569" i="2"/>
  <c r="BE571" i="2"/>
  <c r="BE577" i="2"/>
  <c r="BE579" i="2"/>
  <c r="BE581" i="2"/>
  <c r="BE583" i="2"/>
  <c r="E85" i="2"/>
  <c r="BE181" i="2"/>
  <c r="BE183" i="2"/>
  <c r="BE185" i="2"/>
  <c r="BE188" i="2"/>
  <c r="BE192" i="2"/>
  <c r="BE196" i="2"/>
  <c r="BE212" i="2"/>
  <c r="BE232" i="2"/>
  <c r="BE234" i="2"/>
  <c r="BE236" i="2"/>
  <c r="BE251" i="2"/>
  <c r="BE264" i="2"/>
  <c r="BE275" i="2"/>
  <c r="BE297" i="2"/>
  <c r="BE300" i="2"/>
  <c r="BE311" i="2"/>
  <c r="BE315" i="2"/>
  <c r="BE318" i="2"/>
  <c r="BE322" i="2"/>
  <c r="BE324" i="2"/>
  <c r="BE347" i="2"/>
  <c r="BE356" i="2"/>
  <c r="BE360" i="2"/>
  <c r="BE372" i="2"/>
  <c r="BE392" i="2"/>
  <c r="BE404" i="2"/>
  <c r="BE424" i="2"/>
  <c r="BE427" i="2"/>
  <c r="BE442" i="2"/>
  <c r="BE447" i="2"/>
  <c r="BE449" i="2"/>
  <c r="BE455" i="2"/>
  <c r="BE461" i="2"/>
  <c r="BE467" i="2"/>
  <c r="BE470" i="2"/>
  <c r="BE474" i="2"/>
  <c r="BE476" i="2"/>
  <c r="BE480" i="2"/>
  <c r="BE487" i="2"/>
  <c r="BE493" i="2"/>
  <c r="BE497" i="2"/>
  <c r="BE504" i="2"/>
  <c r="BE519" i="2"/>
  <c r="BE523" i="2"/>
  <c r="BE527" i="2"/>
  <c r="BE529" i="2"/>
  <c r="BE532" i="2"/>
  <c r="BE536" i="2"/>
  <c r="BE540" i="2"/>
  <c r="BE542" i="2"/>
  <c r="BE544" i="2"/>
  <c r="BE549" i="2"/>
  <c r="BE551" i="2"/>
  <c r="BE553" i="2"/>
  <c r="BE555" i="2"/>
  <c r="BE557" i="2"/>
  <c r="BE559" i="2"/>
  <c r="BE561" i="2"/>
  <c r="BE575" i="2"/>
  <c r="F39" i="2"/>
  <c r="BD95" i="1" s="1"/>
  <c r="J36" i="2"/>
  <c r="AW95" i="1"/>
  <c r="F39" i="3"/>
  <c r="BD96" i="1" s="1"/>
  <c r="J36" i="3"/>
  <c r="AW96" i="1"/>
  <c r="J36" i="4"/>
  <c r="AW97" i="1" s="1"/>
  <c r="F38" i="5"/>
  <c r="BC98" i="1"/>
  <c r="J36" i="6"/>
  <c r="AW99" i="1" s="1"/>
  <c r="J36" i="7"/>
  <c r="AW100" i="1"/>
  <c r="F36" i="8"/>
  <c r="BA101" i="1" s="1"/>
  <c r="F39" i="9"/>
  <c r="BD102" i="1"/>
  <c r="J36" i="10"/>
  <c r="AW103" i="1" s="1"/>
  <c r="F38" i="10"/>
  <c r="BC103" i="1"/>
  <c r="F36" i="11"/>
  <c r="BA104" i="1" s="1"/>
  <c r="F37" i="12"/>
  <c r="BB105" i="1"/>
  <c r="F39" i="13"/>
  <c r="BD106" i="1" s="1"/>
  <c r="J36" i="13"/>
  <c r="AW106" i="1"/>
  <c r="F37" i="14"/>
  <c r="BB107" i="1" s="1"/>
  <c r="F36" i="15"/>
  <c r="BA108" i="1"/>
  <c r="J36" i="16"/>
  <c r="AW109" i="1" s="1"/>
  <c r="F36" i="16"/>
  <c r="BA109" i="1"/>
  <c r="F37" i="17"/>
  <c r="BB110" i="1" s="1"/>
  <c r="F36" i="18"/>
  <c r="BA111" i="1"/>
  <c r="F39" i="18"/>
  <c r="BD111" i="1" s="1"/>
  <c r="F38" i="20"/>
  <c r="BC113" i="1"/>
  <c r="F36" i="20"/>
  <c r="BA113" i="1" s="1"/>
  <c r="J36" i="21"/>
  <c r="AW114" i="1"/>
  <c r="F36" i="21"/>
  <c r="BA114" i="1" s="1"/>
  <c r="F39" i="22"/>
  <c r="BD115" i="1"/>
  <c r="F36" i="2"/>
  <c r="BA95" i="1" s="1"/>
  <c r="F37" i="3"/>
  <c r="BB96" i="1"/>
  <c r="F39" i="4"/>
  <c r="BD97" i="1" s="1"/>
  <c r="F38" i="4"/>
  <c r="BC97" i="1"/>
  <c r="F39" i="5"/>
  <c r="BD98" i="1" s="1"/>
  <c r="F36" i="6"/>
  <c r="BA99" i="1"/>
  <c r="F37" i="6"/>
  <c r="BB99" i="1" s="1"/>
  <c r="F38" i="8"/>
  <c r="BC101" i="1"/>
  <c r="J36" i="8"/>
  <c r="AW101" i="1" s="1"/>
  <c r="F36" i="9"/>
  <c r="BA102" i="1"/>
  <c r="F38" i="9"/>
  <c r="BC102" i="1" s="1"/>
  <c r="F37" i="11"/>
  <c r="BB104" i="1"/>
  <c r="F38" i="12"/>
  <c r="BC105" i="1" s="1"/>
  <c r="F36" i="12"/>
  <c r="BA105" i="1"/>
  <c r="F37" i="13"/>
  <c r="BB106" i="1" s="1"/>
  <c r="J36" i="14"/>
  <c r="AW107" i="1"/>
  <c r="F38" i="15"/>
  <c r="BC108" i="1" s="1"/>
  <c r="F39" i="15"/>
  <c r="BD108" i="1"/>
  <c r="F36" i="17"/>
  <c r="BA110" i="1" s="1"/>
  <c r="F38" i="18"/>
  <c r="BC111" i="1"/>
  <c r="F38" i="19"/>
  <c r="BC112" i="1" s="1"/>
  <c r="F36" i="19"/>
  <c r="BA112" i="1"/>
  <c r="F39" i="20"/>
  <c r="BD113" i="1" s="1"/>
  <c r="F39" i="21"/>
  <c r="BD114" i="1"/>
  <c r="J36" i="22"/>
  <c r="AW115" i="1"/>
  <c r="F37" i="2"/>
  <c r="BB95" i="1"/>
  <c r="F36" i="3"/>
  <c r="BA96" i="1"/>
  <c r="F37" i="4"/>
  <c r="BB97" i="1"/>
  <c r="F37" i="5"/>
  <c r="BB98" i="1"/>
  <c r="F36" i="5"/>
  <c r="BA98" i="1"/>
  <c r="F38" i="6"/>
  <c r="BC99" i="1"/>
  <c r="F39" i="7"/>
  <c r="BD100" i="1"/>
  <c r="F38" i="7"/>
  <c r="BC100" i="1"/>
  <c r="F37" i="8"/>
  <c r="BB101" i="1"/>
  <c r="F37" i="9"/>
  <c r="BB102" i="1"/>
  <c r="F39" i="10"/>
  <c r="BD103" i="1"/>
  <c r="F36" i="10"/>
  <c r="BA103" i="1"/>
  <c r="F38" i="11"/>
  <c r="BC104" i="1"/>
  <c r="F39" i="11"/>
  <c r="BD104" i="1"/>
  <c r="F39" i="12"/>
  <c r="BD105" i="1"/>
  <c r="F38" i="13"/>
  <c r="BC106" i="1"/>
  <c r="F39" i="14"/>
  <c r="BD107" i="1"/>
  <c r="F38" i="14"/>
  <c r="BC107" i="1"/>
  <c r="F37" i="15"/>
  <c r="BB108" i="1"/>
  <c r="F38" i="16"/>
  <c r="BC109" i="1"/>
  <c r="F39" i="17"/>
  <c r="BD110" i="1"/>
  <c r="F38" i="17"/>
  <c r="BC110" i="1"/>
  <c r="F37" i="18"/>
  <c r="BB111" i="1"/>
  <c r="F37" i="19"/>
  <c r="BB112" i="1"/>
  <c r="J36" i="20"/>
  <c r="AW113" i="1"/>
  <c r="F37" i="21"/>
  <c r="BB114" i="1"/>
  <c r="J36" i="23"/>
  <c r="AW116" i="1"/>
  <c r="F37" i="23"/>
  <c r="BB116" i="1"/>
  <c r="F38" i="22"/>
  <c r="BC115" i="1"/>
  <c r="F38" i="23"/>
  <c r="BC116" i="1"/>
  <c r="F38" i="2"/>
  <c r="BC95" i="1"/>
  <c r="F38" i="3"/>
  <c r="BC96" i="1"/>
  <c r="F36" i="4"/>
  <c r="BA97" i="1"/>
  <c r="J36" i="5"/>
  <c r="AW98" i="1"/>
  <c r="F39" i="6"/>
  <c r="BD99" i="1"/>
  <c r="F36" i="7"/>
  <c r="BA100" i="1"/>
  <c r="F37" i="7"/>
  <c r="BB100" i="1"/>
  <c r="F39" i="8"/>
  <c r="BD101" i="1"/>
  <c r="J36" i="9"/>
  <c r="AW102" i="1"/>
  <c r="F37" i="10"/>
  <c r="BB103" i="1"/>
  <c r="J36" i="11"/>
  <c r="AW104" i="1"/>
  <c r="J36" i="12"/>
  <c r="AW105" i="1"/>
  <c r="F36" i="13"/>
  <c r="BA106" i="1"/>
  <c r="F36" i="14"/>
  <c r="BA107" i="1"/>
  <c r="J36" i="15"/>
  <c r="AW108" i="1"/>
  <c r="F39" i="16"/>
  <c r="BD109" i="1"/>
  <c r="F37" i="16"/>
  <c r="BB109" i="1"/>
  <c r="J36" i="17"/>
  <c r="AW110" i="1"/>
  <c r="J36" i="18"/>
  <c r="AW111" i="1"/>
  <c r="J36" i="19"/>
  <c r="AW112" i="1"/>
  <c r="F39" i="19"/>
  <c r="BD112" i="1"/>
  <c r="F37" i="20"/>
  <c r="BB113" i="1"/>
  <c r="F38" i="21"/>
  <c r="BC114" i="1"/>
  <c r="F36" i="23"/>
  <c r="BA116" i="1"/>
  <c r="F39" i="23"/>
  <c r="BD116" i="1"/>
  <c r="F36" i="22"/>
  <c r="BA115" i="1"/>
  <c r="F37" i="22"/>
  <c r="BB115" i="1"/>
  <c r="T129" i="16" l="1"/>
  <c r="R137" i="18"/>
  <c r="BK130" i="21"/>
  <c r="J130" i="21" s="1"/>
  <c r="J96" i="21" s="1"/>
  <c r="J30" i="21" s="1"/>
  <c r="P137" i="18"/>
  <c r="AU111" i="1" s="1"/>
  <c r="T140" i="15"/>
  <c r="R140" i="15"/>
  <c r="R136" i="12"/>
  <c r="P137" i="8"/>
  <c r="P136" i="8" s="1"/>
  <c r="AU101" i="1" s="1"/>
  <c r="T130" i="20"/>
  <c r="R141" i="13"/>
  <c r="R136" i="6"/>
  <c r="R155" i="3"/>
  <c r="R453" i="2"/>
  <c r="T175" i="2"/>
  <c r="P132" i="14"/>
  <c r="AU107" i="1" s="1"/>
  <c r="P137" i="11"/>
  <c r="AU104" i="1"/>
  <c r="P130" i="21"/>
  <c r="AU114" i="1" s="1"/>
  <c r="R132" i="14"/>
  <c r="R137" i="11"/>
  <c r="R135" i="9"/>
  <c r="P141" i="13"/>
  <c r="AU106" i="1"/>
  <c r="P256" i="4"/>
  <c r="P166" i="4" s="1"/>
  <c r="AU97" i="1" s="1"/>
  <c r="R380" i="2"/>
  <c r="R130" i="21"/>
  <c r="T137" i="5"/>
  <c r="T136" i="5"/>
  <c r="P253" i="2"/>
  <c r="R130" i="19"/>
  <c r="P136" i="12"/>
  <c r="AU105" i="1"/>
  <c r="T137" i="8"/>
  <c r="T136" i="8" s="1"/>
  <c r="R137" i="5"/>
  <c r="R136" i="5"/>
  <c r="R167" i="4"/>
  <c r="BK315" i="3"/>
  <c r="J315" i="3"/>
  <c r="J119" i="3"/>
  <c r="P380" i="2"/>
  <c r="R130" i="20"/>
  <c r="T380" i="2"/>
  <c r="R253" i="2"/>
  <c r="R174" i="2" s="1"/>
  <c r="P136" i="6"/>
  <c r="AU99" i="1" s="1"/>
  <c r="P137" i="5"/>
  <c r="P136" i="5"/>
  <c r="AU98" i="1" s="1"/>
  <c r="T404" i="4"/>
  <c r="T262" i="3"/>
  <c r="T137" i="11"/>
  <c r="P135" i="9"/>
  <c r="AU102" i="1" s="1"/>
  <c r="R137" i="8"/>
  <c r="R136" i="8"/>
  <c r="R338" i="4"/>
  <c r="T315" i="3"/>
  <c r="T338" i="4"/>
  <c r="R262" i="3"/>
  <c r="P189" i="3"/>
  <c r="P154" i="3" s="1"/>
  <c r="AU96" i="1" s="1"/>
  <c r="T253" i="2"/>
  <c r="BK175" i="2"/>
  <c r="J175" i="2" s="1"/>
  <c r="J97" i="2" s="1"/>
  <c r="T141" i="13"/>
  <c r="T136" i="12"/>
  <c r="T256" i="4"/>
  <c r="T453" i="2"/>
  <c r="P158" i="17"/>
  <c r="P132" i="17" s="1"/>
  <c r="AU110" i="1" s="1"/>
  <c r="T167" i="4"/>
  <c r="T166" i="4"/>
  <c r="P453" i="2"/>
  <c r="R175" i="2"/>
  <c r="R133" i="22"/>
  <c r="P130" i="19"/>
  <c r="AU112" i="1" s="1"/>
  <c r="R158" i="17"/>
  <c r="T132" i="14"/>
  <c r="R404" i="4"/>
  <c r="T130" i="21"/>
  <c r="R132" i="17"/>
  <c r="R256" i="4"/>
  <c r="T130" i="19"/>
  <c r="T158" i="17"/>
  <c r="T132" i="17"/>
  <c r="T136" i="6"/>
  <c r="P404" i="4"/>
  <c r="P167" i="4"/>
  <c r="P315" i="3"/>
  <c r="P262" i="3"/>
  <c r="R189" i="3"/>
  <c r="T155" i="3"/>
  <c r="T154" i="3" s="1"/>
  <c r="P175" i="2"/>
  <c r="P174" i="2"/>
  <c r="AU95" i="1"/>
  <c r="BK338" i="4"/>
  <c r="J338" i="4" s="1"/>
  <c r="J116" i="4" s="1"/>
  <c r="BK333" i="6"/>
  <c r="J333" i="6" s="1"/>
  <c r="J104" i="6" s="1"/>
  <c r="BK141" i="13"/>
  <c r="J141" i="13"/>
  <c r="J96" i="13" s="1"/>
  <c r="J30" i="13" s="1"/>
  <c r="J120" i="13" s="1"/>
  <c r="BE120" i="13" s="1"/>
  <c r="J35" i="13" s="1"/>
  <c r="AV106" i="1" s="1"/>
  <c r="AT106" i="1" s="1"/>
  <c r="BK137" i="18"/>
  <c r="J137" i="18"/>
  <c r="J96" i="18" s="1"/>
  <c r="BK130" i="20"/>
  <c r="J130" i="20"/>
  <c r="J96" i="20" s="1"/>
  <c r="J30" i="20" s="1"/>
  <c r="J109" i="20" s="1"/>
  <c r="J103" i="20" s="1"/>
  <c r="J31" i="20" s="1"/>
  <c r="BK253" i="2"/>
  <c r="J253" i="2"/>
  <c r="J105" i="2" s="1"/>
  <c r="BK573" i="2"/>
  <c r="J573" i="2"/>
  <c r="J143" i="2"/>
  <c r="BK189" i="3"/>
  <c r="J189" i="3" s="1"/>
  <c r="J101" i="3" s="1"/>
  <c r="BK167" i="4"/>
  <c r="J167" i="4" s="1"/>
  <c r="J97" i="4" s="1"/>
  <c r="BK256" i="4"/>
  <c r="J256" i="4"/>
  <c r="J106" i="4" s="1"/>
  <c r="BK404" i="4"/>
  <c r="J404" i="4"/>
  <c r="J126" i="4"/>
  <c r="BK137" i="5"/>
  <c r="BK136" i="5" s="1"/>
  <c r="J136" i="5" s="1"/>
  <c r="J96" i="5" s="1"/>
  <c r="J30" i="5" s="1"/>
  <c r="J115" i="5" s="1"/>
  <c r="BE115" i="5" s="1"/>
  <c r="F35" i="5" s="1"/>
  <c r="AZ98" i="1" s="1"/>
  <c r="BK137" i="8"/>
  <c r="J137" i="8"/>
  <c r="J97" i="8"/>
  <c r="BK137" i="10"/>
  <c r="J137" i="10" s="1"/>
  <c r="J96" i="10" s="1"/>
  <c r="BK137" i="11"/>
  <c r="J137" i="11" s="1"/>
  <c r="J96" i="11" s="1"/>
  <c r="BK156" i="16"/>
  <c r="J156" i="16" s="1"/>
  <c r="J98" i="16" s="1"/>
  <c r="BK158" i="17"/>
  <c r="J158" i="17" s="1"/>
  <c r="J98" i="17" s="1"/>
  <c r="BK130" i="19"/>
  <c r="J130" i="19"/>
  <c r="J96" i="19" s="1"/>
  <c r="J30" i="19" s="1"/>
  <c r="J109" i="19" s="1"/>
  <c r="BE109" i="19" s="1"/>
  <c r="J35" i="19" s="1"/>
  <c r="AV112" i="1" s="1"/>
  <c r="AT112" i="1" s="1"/>
  <c r="BK262" i="3"/>
  <c r="J262" i="3"/>
  <c r="J110" i="3" s="1"/>
  <c r="BK138" i="7"/>
  <c r="J138" i="7"/>
  <c r="J96" i="7"/>
  <c r="J30" i="7" s="1"/>
  <c r="J117" i="7" s="1"/>
  <c r="BE117" i="7" s="1"/>
  <c r="F35" i="7" s="1"/>
  <c r="AZ100" i="1" s="1"/>
  <c r="BK135" i="9"/>
  <c r="J135" i="9"/>
  <c r="J96" i="9"/>
  <c r="J30" i="9" s="1"/>
  <c r="J114" i="9" s="1"/>
  <c r="J108" i="9" s="1"/>
  <c r="J116" i="9" s="1"/>
  <c r="BK136" i="12"/>
  <c r="J136" i="12"/>
  <c r="J96" i="12"/>
  <c r="J30" i="12" s="1"/>
  <c r="J115" i="12" s="1"/>
  <c r="BE115" i="12" s="1"/>
  <c r="F35" i="12" s="1"/>
  <c r="AZ105" i="1" s="1"/>
  <c r="BK140" i="15"/>
  <c r="J140" i="15"/>
  <c r="J96" i="15"/>
  <c r="J30" i="15" s="1"/>
  <c r="J119" i="15" s="1"/>
  <c r="BE119" i="15" s="1"/>
  <c r="J35" i="15" s="1"/>
  <c r="AV108" i="1" s="1"/>
  <c r="AT108" i="1" s="1"/>
  <c r="BK380" i="2"/>
  <c r="J380" i="2"/>
  <c r="J120" i="2"/>
  <c r="BK132" i="14"/>
  <c r="J132" i="14" s="1"/>
  <c r="J96" i="14" s="1"/>
  <c r="BK127" i="23"/>
  <c r="J127" i="23" s="1"/>
  <c r="J96" i="23" s="1"/>
  <c r="J30" i="23" s="1"/>
  <c r="J497" i="4"/>
  <c r="J135" i="4"/>
  <c r="J155" i="3"/>
  <c r="J97" i="3" s="1"/>
  <c r="BK174" i="2"/>
  <c r="J174" i="2"/>
  <c r="J96" i="2"/>
  <c r="J30" i="2" s="1"/>
  <c r="J153" i="2" s="1"/>
  <c r="BE153" i="2" s="1"/>
  <c r="J35" i="2" s="1"/>
  <c r="AV95" i="1" s="1"/>
  <c r="AT95" i="1" s="1"/>
  <c r="BB94" i="1"/>
  <c r="W34" i="1"/>
  <c r="BA94" i="1"/>
  <c r="W33" i="1" s="1"/>
  <c r="AT115" i="1"/>
  <c r="BC94" i="1"/>
  <c r="W35" i="1" s="1"/>
  <c r="J106" i="22"/>
  <c r="J114" i="22" s="1"/>
  <c r="F35" i="22"/>
  <c r="AZ115" i="1"/>
  <c r="BD94" i="1"/>
  <c r="W36" i="1" s="1"/>
  <c r="J30" i="11" l="1"/>
  <c r="J116" i="11" s="1"/>
  <c r="J110" i="11" s="1"/>
  <c r="J118" i="11" s="1"/>
  <c r="J30" i="18"/>
  <c r="J116" i="18" s="1"/>
  <c r="J110" i="18" s="1"/>
  <c r="J118" i="18"/>
  <c r="J106" i="23"/>
  <c r="J100" i="23" s="1"/>
  <c r="J31" i="23" s="1"/>
  <c r="J32" i="23"/>
  <c r="AG116" i="1" s="1"/>
  <c r="J30" i="10"/>
  <c r="J116" i="10" s="1"/>
  <c r="J110" i="10" s="1"/>
  <c r="J118" i="10"/>
  <c r="J30" i="14"/>
  <c r="J111" i="14" s="1"/>
  <c r="J105" i="14" s="1"/>
  <c r="J113" i="14"/>
  <c r="J109" i="21"/>
  <c r="BK136" i="6"/>
  <c r="J136" i="6" s="1"/>
  <c r="J96" i="6" s="1"/>
  <c r="T174" i="2"/>
  <c r="R154" i="3"/>
  <c r="R166" i="4"/>
  <c r="J31" i="14"/>
  <c r="J31" i="10"/>
  <c r="BE106" i="23"/>
  <c r="F35" i="23" s="1"/>
  <c r="AZ116" i="1" s="1"/>
  <c r="BE116" i="10"/>
  <c r="J31" i="11"/>
  <c r="BE116" i="11"/>
  <c r="J35" i="11" s="1"/>
  <c r="AV104" i="1" s="1"/>
  <c r="AT104" i="1" s="1"/>
  <c r="BE111" i="14"/>
  <c r="BE116" i="18"/>
  <c r="J31" i="18"/>
  <c r="BK154" i="3"/>
  <c r="J154" i="3" s="1"/>
  <c r="J96" i="3" s="1"/>
  <c r="BK166" i="4"/>
  <c r="J166" i="4" s="1"/>
  <c r="J96" i="4" s="1"/>
  <c r="J30" i="4" s="1"/>
  <c r="J145" i="4" s="1"/>
  <c r="BE145" i="4" s="1"/>
  <c r="F35" i="4" s="1"/>
  <c r="AZ97" i="1" s="1"/>
  <c r="BE114" i="9"/>
  <c r="J35" i="9" s="1"/>
  <c r="AV102" i="1" s="1"/>
  <c r="AT102" i="1" s="1"/>
  <c r="J31" i="9"/>
  <c r="BK129" i="16"/>
  <c r="J129" i="16" s="1"/>
  <c r="J96" i="16" s="1"/>
  <c r="BK132" i="17"/>
  <c r="J132" i="17" s="1"/>
  <c r="J96" i="17" s="1"/>
  <c r="J30" i="17" s="1"/>
  <c r="BE109" i="20"/>
  <c r="J137" i="5"/>
  <c r="J97" i="5"/>
  <c r="BK136" i="8"/>
  <c r="J136" i="8"/>
  <c r="J96" i="8" s="1"/>
  <c r="J30" i="8" s="1"/>
  <c r="J31" i="22"/>
  <c r="J114" i="13"/>
  <c r="J122" i="13" s="1"/>
  <c r="J35" i="7"/>
  <c r="AV100" i="1" s="1"/>
  <c r="AT100" i="1" s="1"/>
  <c r="J35" i="10"/>
  <c r="AV103" i="1"/>
  <c r="AT103" i="1" s="1"/>
  <c r="J35" i="18"/>
  <c r="AV111" i="1" s="1"/>
  <c r="AT111" i="1" s="1"/>
  <c r="J32" i="20"/>
  <c r="AG113" i="1"/>
  <c r="AY94" i="1"/>
  <c r="AU94" i="1"/>
  <c r="J109" i="12"/>
  <c r="J117" i="12" s="1"/>
  <c r="J35" i="5"/>
  <c r="AV98" i="1" s="1"/>
  <c r="AT98" i="1" s="1"/>
  <c r="J108" i="23"/>
  <c r="F35" i="19"/>
  <c r="AZ112" i="1" s="1"/>
  <c r="J32" i="11"/>
  <c r="AG104" i="1" s="1"/>
  <c r="J111" i="20"/>
  <c r="F35" i="2"/>
  <c r="AZ95" i="1"/>
  <c r="F35" i="10"/>
  <c r="AZ103" i="1"/>
  <c r="AW94" i="1"/>
  <c r="AK33" i="1"/>
  <c r="J32" i="22"/>
  <c r="AG115" i="1"/>
  <c r="AN115" i="1" s="1"/>
  <c r="F35" i="13"/>
  <c r="AZ106" i="1" s="1"/>
  <c r="J113" i="15"/>
  <c r="J121" i="15" s="1"/>
  <c r="J109" i="5"/>
  <c r="J117" i="5" s="1"/>
  <c r="J35" i="12"/>
  <c r="AV105" i="1" s="1"/>
  <c r="AT105" i="1" s="1"/>
  <c r="F35" i="14"/>
  <c r="AZ107" i="1"/>
  <c r="J32" i="18"/>
  <c r="AG111" i="1"/>
  <c r="F35" i="20"/>
  <c r="AZ113" i="1" s="1"/>
  <c r="J35" i="14"/>
  <c r="AV107" i="1" s="1"/>
  <c r="AT107" i="1" s="1"/>
  <c r="J32" i="14"/>
  <c r="AG107" i="1" s="1"/>
  <c r="J103" i="19"/>
  <c r="J31" i="19" s="1"/>
  <c r="J32" i="19" s="1"/>
  <c r="AG112" i="1" s="1"/>
  <c r="AN112" i="1" s="1"/>
  <c r="J32" i="10"/>
  <c r="AG103" i="1"/>
  <c r="AN103" i="1" s="1"/>
  <c r="J111" i="7"/>
  <c r="J31" i="7" s="1"/>
  <c r="J32" i="7" s="1"/>
  <c r="AG100" i="1" s="1"/>
  <c r="AN100" i="1" s="1"/>
  <c r="F35" i="15"/>
  <c r="AZ108" i="1"/>
  <c r="J147" i="2"/>
  <c r="J31" i="2"/>
  <c r="J32" i="2" s="1"/>
  <c r="AG95" i="1" s="1"/>
  <c r="AN95" i="1" s="1"/>
  <c r="F35" i="11"/>
  <c r="AZ104" i="1" s="1"/>
  <c r="F35" i="18"/>
  <c r="AZ111" i="1" s="1"/>
  <c r="AX94" i="1"/>
  <c r="J32" i="9"/>
  <c r="AG102" i="1"/>
  <c r="AN102" i="1" s="1"/>
  <c r="J30" i="16" l="1"/>
  <c r="J108" i="16" s="1"/>
  <c r="J102" i="16" s="1"/>
  <c r="J110" i="16" s="1"/>
  <c r="J30" i="3"/>
  <c r="J133" i="3" s="1"/>
  <c r="J127" i="3" s="1"/>
  <c r="J135" i="3" s="1"/>
  <c r="AN111" i="1"/>
  <c r="J115" i="8"/>
  <c r="J109" i="8" s="1"/>
  <c r="J31" i="8" s="1"/>
  <c r="J32" i="8" s="1"/>
  <c r="AG101" i="1" s="1"/>
  <c r="J111" i="17"/>
  <c r="J105" i="17" s="1"/>
  <c r="J31" i="17" s="1"/>
  <c r="J32" i="17" s="1"/>
  <c r="AG110" i="1" s="1"/>
  <c r="J103" i="21"/>
  <c r="BE109" i="21"/>
  <c r="J35" i="23"/>
  <c r="AV116" i="1" s="1"/>
  <c r="AT116" i="1" s="1"/>
  <c r="AN116" i="1" s="1"/>
  <c r="J30" i="6"/>
  <c r="J41" i="18"/>
  <c r="J41" i="10"/>
  <c r="J41" i="11"/>
  <c r="J41" i="7"/>
  <c r="J41" i="19"/>
  <c r="J31" i="13"/>
  <c r="J31" i="15"/>
  <c r="J31" i="12"/>
  <c r="J32" i="12" s="1"/>
  <c r="AG105" i="1" s="1"/>
  <c r="AN105" i="1" s="1"/>
  <c r="J31" i="5"/>
  <c r="BE115" i="8"/>
  <c r="BE111" i="17"/>
  <c r="BE108" i="16"/>
  <c r="J31" i="16"/>
  <c r="J41" i="9"/>
  <c r="J41" i="22"/>
  <c r="J41" i="14"/>
  <c r="J41" i="2"/>
  <c r="AN107" i="1"/>
  <c r="AN104" i="1"/>
  <c r="J32" i="13"/>
  <c r="AG106" i="1"/>
  <c r="AN106" i="1"/>
  <c r="J111" i="19"/>
  <c r="J139" i="4"/>
  <c r="J147" i="4" s="1"/>
  <c r="F35" i="17"/>
  <c r="AZ110" i="1" s="1"/>
  <c r="J155" i="2"/>
  <c r="J119" i="7"/>
  <c r="J32" i="5"/>
  <c r="AG98" i="1" s="1"/>
  <c r="AN98" i="1" s="1"/>
  <c r="J35" i="4"/>
  <c r="AV97" i="1"/>
  <c r="AT97" i="1" s="1"/>
  <c r="F35" i="16"/>
  <c r="AZ109" i="1"/>
  <c r="J117" i="8"/>
  <c r="F35" i="9"/>
  <c r="AZ102" i="1" s="1"/>
  <c r="J35" i="20"/>
  <c r="AV113" i="1"/>
  <c r="AT113" i="1"/>
  <c r="J32" i="15"/>
  <c r="AG108" i="1"/>
  <c r="AN108" i="1" s="1"/>
  <c r="J35" i="8"/>
  <c r="AV101" i="1" s="1"/>
  <c r="AT101" i="1" s="1"/>
  <c r="J32" i="16"/>
  <c r="AG109" i="1"/>
  <c r="J31" i="3" l="1"/>
  <c r="J32" i="3" s="1"/>
  <c r="AG96" i="1" s="1"/>
  <c r="F35" i="21"/>
  <c r="AZ114" i="1" s="1"/>
  <c r="J35" i="21"/>
  <c r="AV114" i="1" s="1"/>
  <c r="AT114" i="1" s="1"/>
  <c r="BE133" i="3"/>
  <c r="F35" i="3" s="1"/>
  <c r="AZ96" i="1" s="1"/>
  <c r="J31" i="21"/>
  <c r="J32" i="21" s="1"/>
  <c r="J111" i="21"/>
  <c r="J113" i="17"/>
  <c r="J41" i="23"/>
  <c r="J115" i="6"/>
  <c r="J41" i="15"/>
  <c r="J41" i="13"/>
  <c r="J41" i="5"/>
  <c r="J41" i="12"/>
  <c r="J41" i="8"/>
  <c r="J41" i="20"/>
  <c r="J31" i="4"/>
  <c r="AN113" i="1"/>
  <c r="AN101" i="1"/>
  <c r="J35" i="17"/>
  <c r="AV110" i="1" s="1"/>
  <c r="AT110" i="1" s="1"/>
  <c r="AN110" i="1" s="1"/>
  <c r="J32" i="4"/>
  <c r="AG97" i="1" s="1"/>
  <c r="AN97" i="1" s="1"/>
  <c r="F35" i="8"/>
  <c r="AZ101" i="1" s="1"/>
  <c r="J35" i="16"/>
  <c r="AV109" i="1"/>
  <c r="AT109" i="1" s="1"/>
  <c r="J35" i="3" l="1"/>
  <c r="AV96" i="1" s="1"/>
  <c r="AT96" i="1" s="1"/>
  <c r="AN96" i="1" s="1"/>
  <c r="J109" i="6"/>
  <c r="BE115" i="6"/>
  <c r="AG114" i="1"/>
  <c r="AN114" i="1" s="1"/>
  <c r="J41" i="21"/>
  <c r="J41" i="16"/>
  <c r="J41" i="17"/>
  <c r="J41" i="4"/>
  <c r="AN109" i="1"/>
  <c r="F35" i="6" l="1"/>
  <c r="AZ99" i="1" s="1"/>
  <c r="AZ94" i="1" s="1"/>
  <c r="AV94" i="1" s="1"/>
  <c r="AT94" i="1" s="1"/>
  <c r="J35" i="6"/>
  <c r="AV99" i="1" s="1"/>
  <c r="AT99" i="1" s="1"/>
  <c r="J41" i="3"/>
  <c r="J31" i="6"/>
  <c r="J32" i="6" s="1"/>
  <c r="J117" i="6"/>
  <c r="AG99" i="1" l="1"/>
  <c r="J41" i="6"/>
  <c r="AN99" i="1" l="1"/>
  <c r="AG94" i="1"/>
  <c r="AN94" i="1" l="1"/>
  <c r="AG119" i="1"/>
  <c r="AG121" i="1"/>
  <c r="AK26" i="1"/>
  <c r="AG122" i="1"/>
  <c r="AG120" i="1"/>
  <c r="AV121" i="1" l="1"/>
  <c r="BY121" i="1" s="1"/>
  <c r="CD121" i="1"/>
  <c r="CD119" i="1"/>
  <c r="AG118" i="1"/>
  <c r="AV119" i="1"/>
  <c r="BY119" i="1" s="1"/>
  <c r="AV120" i="1"/>
  <c r="BY120" i="1" s="1"/>
  <c r="AN120" i="1"/>
  <c r="CD120" i="1"/>
  <c r="CD122" i="1"/>
  <c r="AV122" i="1"/>
  <c r="BY122" i="1" s="1"/>
  <c r="AN122" i="1"/>
  <c r="W32" i="1" l="1"/>
  <c r="AN119" i="1"/>
  <c r="AK32" i="1"/>
  <c r="AN121" i="1"/>
  <c r="AK27" i="1"/>
  <c r="AK29" i="1" s="1"/>
  <c r="AK38" i="1" s="1"/>
  <c r="AG124" i="1"/>
  <c r="AN118" i="1" l="1"/>
  <c r="AN124" i="1" s="1"/>
</calcChain>
</file>

<file path=xl/sharedStrings.xml><?xml version="1.0" encoding="utf-8"?>
<sst xmlns="http://schemas.openxmlformats.org/spreadsheetml/2006/main" count="31391" uniqueCount="2139">
  <si>
    <t>Export Komplet</t>
  </si>
  <si>
    <t/>
  </si>
  <si>
    <t>2.0</t>
  </si>
  <si>
    <t>ZAMOK</t>
  </si>
  <si>
    <t>False</t>
  </si>
  <si>
    <t>{934dfdb4-9333-44f2-b8a2-42bf3b98580b}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</si>
  <si>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</si>
  <si>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</si>
  <si>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</si>
  <si>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</si>
  <si>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</si>
  <si>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</si>
  <si>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</si>
  <si>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</si>
  <si>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</si>
  <si>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</si>
  <si>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</si>
  <si>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Snížení energetické náročnosti budov v areálu Slezské nemocnice Opava využitím OZE a KVET  u hlavních budov V,N</t>
  </si>
  <si>
    <t>KSO:</t>
  </si>
  <si>
    <t>CC-CZ:</t>
  </si>
  <si>
    <t>Místo:</t>
  </si>
  <si>
    <t xml:space="preserve"> </t>
  </si>
  <si>
    <t>Datum:</t>
  </si>
  <si>
    <t>10. 3. 2025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</si>
  <si>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</si>
  <si>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</si>
  <si>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</si>
  <si>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</si>
  <si>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</si>
  <si>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</si>
  <si>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</si>
  <si>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</si>
  <si>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</si>
  <si>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</si>
  <si>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</si>
  <si>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</si>
  <si>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</si>
  <si>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</si>
  <si>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</si>
  <si>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</si>
  <si>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</si>
  <si>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</si>
  <si>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</si>
  <si>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</si>
  <si>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</si>
  <si>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</si>
  <si>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</si>
  <si>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</si>
  <si>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</si>
  <si>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</si>
  <si>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</si>
  <si>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</si>
  <si>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</si>
  <si>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</si>
  <si>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</si>
  <si>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</si>
  <si>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</si>
  <si>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</si>
  <si>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</si>
  <si>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</si>
  <si>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</si>
  <si>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</si>
  <si>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</si>
  <si>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</si>
  <si>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</si>
  <si>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</si>
  <si>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</si>
  <si>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</si>
  <si>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</si>
  <si>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</si>
  <si>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</si>
  <si>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</si>
  <si>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</si>
  <si>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</si>
  <si>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</si>
  <si>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</si>
  <si>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</si>
  <si>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{00000000-0000-0000-0000-000000000000}</t>
  </si>
  <si>
    <t>/</t>
  </si>
  <si>
    <t>SO 01 D.1.4.1</t>
  </si>
  <si>
    <t xml:space="preserve">Úprava systému osvětlení na chodbách a schodištích v pavilonu N   </t>
  </si>
  <si>
    <t>STA</t>
  </si>
  <si>
    <t>1</t>
  </si>
  <si>
    <t>{a67f1cfc-5d3d-40d9-90b9-5987e1bff1d0}</t>
  </si>
  <si>
    <t>2</t>
  </si>
  <si>
    <t>SO 01 D.1.4.2</t>
  </si>
  <si>
    <t xml:space="preserve">Úprava systému osvětlení na chodbách a schodištích v pavilonu V-A   </t>
  </si>
  <si>
    <t>{4c7cfce9-a138-4142-9896-c651484daa95}</t>
  </si>
  <si>
    <t>SO 01 D.1.4.3</t>
  </si>
  <si>
    <t xml:space="preserve">    Úprava systému osvětlení na chodbách a schodištích v pavilonu V-C   </t>
  </si>
  <si>
    <t>{1742277b-e120-41a4-8da8-2296b3e184f3}</t>
  </si>
  <si>
    <t>SO 02 D.1.4.1</t>
  </si>
  <si>
    <t xml:space="preserve">     Instalace kogeneračních jednotek   </t>
  </si>
  <si>
    <t>{33503ca3-d5fa-4f88-bc05-7da4d4f66c07}</t>
  </si>
  <si>
    <t>SO 02 D.1.4.2</t>
  </si>
  <si>
    <t xml:space="preserve">Elektroinstalace a MaR  </t>
  </si>
  <si>
    <t>{eab5af0a-0a2d-4a02-bad6-1909acaf0f92}</t>
  </si>
  <si>
    <t>SO 02 D.2.1.1.</t>
  </si>
  <si>
    <t xml:space="preserve">Architektonicko-stavební řešení   </t>
  </si>
  <si>
    <t>{c341df32-7cae-4d8b-aa46-07915ad500be}</t>
  </si>
  <si>
    <t>SO 03 D.1.4.1</t>
  </si>
  <si>
    <t xml:space="preserve">  Instalace kogeneračních jednotek   </t>
  </si>
  <si>
    <t>{5f59432b-7298-440b-8a08-5cb85c9cb342}</t>
  </si>
  <si>
    <t>SO 03 D.1.4.2</t>
  </si>
  <si>
    <t xml:space="preserve"> Elektroinstalace a MaR   </t>
  </si>
  <si>
    <t>{310acb34-5963-4072-8f96-300cd2565a66}</t>
  </si>
  <si>
    <t>SO 03 D.1.1</t>
  </si>
  <si>
    <t xml:space="preserve"> Architektonicko-stavební řešení   </t>
  </si>
  <si>
    <t>{ffb70636-7163-4e4d-ab7f-7511ce4e879c}</t>
  </si>
  <si>
    <t>SO 04 D.1.4.1</t>
  </si>
  <si>
    <t xml:space="preserve">Instalace fotovoltaického systému v pavilonu N   </t>
  </si>
  <si>
    <t>{98f6fd24-da8c-4550-915a-e8be30acf6a0}</t>
  </si>
  <si>
    <t>SO 04 D.1.4.2</t>
  </si>
  <si>
    <t xml:space="preserve"> Instalace fotovoltaického systému v pavilonu V   </t>
  </si>
  <si>
    <t>{d3d629f0-4e77-4783-8a6c-080ba6b28986}</t>
  </si>
  <si>
    <t>SO 05 D.1.1</t>
  </si>
  <si>
    <t>{a4b50169-2b7d-4c30-945f-d201aceaa74b}</t>
  </si>
  <si>
    <t>SO 05 D.1.4.1</t>
  </si>
  <si>
    <t>{ac15bcbb-1418-47aa-845f-0989e0823f16}</t>
  </si>
  <si>
    <t>SO 06 D.1.1</t>
  </si>
  <si>
    <t>{45baddb6-23e7-41c8-8b22-5e7739d6774b}</t>
  </si>
  <si>
    <t>SO 06 D.1.4.1</t>
  </si>
  <si>
    <t xml:space="preserve"> Instalace rekuperační jednotky v pavilonu VA pro prostory sterilizace   </t>
  </si>
  <si>
    <t>{e0210cc1-2706-4939-b1f9-6a9c1e1f0221}</t>
  </si>
  <si>
    <t>SO 06 D.1.4.2</t>
  </si>
  <si>
    <t xml:space="preserve"> Instalace rekuperačních jednotek v pavilonu N   </t>
  </si>
  <si>
    <t>{e15c33e5-5227-40bd-92e6-16e1d211d90d}</t>
  </si>
  <si>
    <t>SO 06 D.1.4.3</t>
  </si>
  <si>
    <t>{0dd0ffa9-3331-4064-b216-48247a16a237}</t>
  </si>
  <si>
    <t>SO 06 D.1.4.4</t>
  </si>
  <si>
    <t xml:space="preserve">  Elektrická požární signalizace pavilon N   </t>
  </si>
  <si>
    <t>{ea3d4031-d9b1-479a-a79c-0cbd259cb906}</t>
  </si>
  <si>
    <t>SO 06 D.1.4.4.2</t>
  </si>
  <si>
    <t xml:space="preserve"> Elektrická požární signalizace pavilon V   </t>
  </si>
  <si>
    <t>{ce73eb8f-a3e3-4088-b58d-a8ff18f7ac60}</t>
  </si>
  <si>
    <t>SO 06 D.1.4.1a</t>
  </si>
  <si>
    <t>Dopojení VZT jednotky v pavilonu V</t>
  </si>
  <si>
    <t>{081f32e5-3fce-4f83-8189-c65296c495cd}</t>
  </si>
  <si>
    <t>SO 07 D.1.4.1</t>
  </si>
  <si>
    <t>{8e7d9c81-cf4c-44d5-b8ef-bd7f3669af1a}</t>
  </si>
  <si>
    <t>SO 08</t>
  </si>
  <si>
    <t xml:space="preserve">Ostatní   </t>
  </si>
  <si>
    <t>{e01f1de8-4de0-48e8-abad-30c2ffe6fd9c}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</si>
  <si>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</si>
  <si>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</si>
  <si>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</si>
  <si>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</si>
  <si>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</si>
  <si>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</si>
  <si>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</si>
  <si>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</si>
  <si>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</si>
  <si>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</si>
  <si>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</si>
  <si>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 xml:space="preserve">SO 01 D.1.4.1 - Úprava systému osvětlení na chodbách a schodištích v pavilonu N   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</si>
  <si>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</si>
  <si>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</si>
  <si>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</si>
  <si>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</si>
  <si>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</si>
  <si>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</si>
  <si>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 xml:space="preserve">D1 - DEMONTÁŽE   </t>
  </si>
  <si>
    <t xml:space="preserve">    D2 - DEMONTÁŽE 1.PP   </t>
  </si>
  <si>
    <t xml:space="preserve">    D3 - DEMONTÁŽE 1.NP   </t>
  </si>
  <si>
    <t xml:space="preserve">    D4 - DEMONTÁŽE 2.NP   </t>
  </si>
  <si>
    <t xml:space="preserve">    D5 - DEMONTÁŽE 3.NP   </t>
  </si>
  <si>
    <t xml:space="preserve">    D6 - DEMONTÁŽE 4.NP   </t>
  </si>
  <si>
    <t xml:space="preserve">    D7 - DEMONTÁŽE 5.NP   </t>
  </si>
  <si>
    <t xml:space="preserve">    D8 - DEMONTÁŽE 6.NP   </t>
  </si>
  <si>
    <t>D9 - ROZVADĚČE</t>
  </si>
  <si>
    <t xml:space="preserve">    D10 - ROZVADĚČ RS01   </t>
  </si>
  <si>
    <t xml:space="preserve">    D11 - ROZVADĚČ RS02   </t>
  </si>
  <si>
    <t xml:space="preserve">    D12 - ROZVADĚČ RS10</t>
  </si>
  <si>
    <t xml:space="preserve">    D13 - ROZVADĚČ RS11</t>
  </si>
  <si>
    <t xml:space="preserve">    D14 - ROZVADĚČ RS20   </t>
  </si>
  <si>
    <t xml:space="preserve">    D15 - ROZVADĚČ RS21   </t>
  </si>
  <si>
    <t xml:space="preserve">    D16 - ROZVADĚČ RS30   </t>
  </si>
  <si>
    <t xml:space="preserve">    D17 - ROZVADĚČ RS31   </t>
  </si>
  <si>
    <t xml:space="preserve">    D18 - ROZVADĚČ RS40   </t>
  </si>
  <si>
    <t xml:space="preserve">    D19 - ROZVADĚČ RS41   </t>
  </si>
  <si>
    <t xml:space="preserve">    D20 - ROZVADĚČ RS50   </t>
  </si>
  <si>
    <t xml:space="preserve">    D21 - ROZVADĚČ RS51   </t>
  </si>
  <si>
    <t xml:space="preserve">    D22 - ROZVADĚČ RS60   </t>
  </si>
  <si>
    <t xml:space="preserve">    D23 - ROZVADĚČ RS61   </t>
  </si>
  <si>
    <t>D24 - KABELY</t>
  </si>
  <si>
    <t xml:space="preserve">    D25 - KABELY RS01   </t>
  </si>
  <si>
    <t xml:space="preserve">    D26 - KABELY RS02   </t>
  </si>
  <si>
    <t xml:space="preserve">    D27 - KABELY RS10   </t>
  </si>
  <si>
    <t xml:space="preserve">    D28 - KABELY RS11   </t>
  </si>
  <si>
    <t xml:space="preserve">    D29 - KABELY RS20   </t>
  </si>
  <si>
    <t xml:space="preserve">    D30 - KABELY RS21   </t>
  </si>
  <si>
    <t xml:space="preserve">    D31 - KABELY RS30   </t>
  </si>
  <si>
    <t xml:space="preserve">    D32 - KABELY RS31   </t>
  </si>
  <si>
    <t xml:space="preserve">    D33 - KABELY RS40   </t>
  </si>
  <si>
    <t xml:space="preserve">    D34 - KABELY RS41   </t>
  </si>
  <si>
    <t xml:space="preserve">    D35 - KABELY RS50   </t>
  </si>
  <si>
    <t xml:space="preserve">    D36 - KABELY RS51   </t>
  </si>
  <si>
    <t xml:space="preserve">    D37 - KABELY RS60   </t>
  </si>
  <si>
    <t xml:space="preserve">    D38 - KABELY RS61   </t>
  </si>
  <si>
    <t>D39 - OSVĚTLENÍ</t>
  </si>
  <si>
    <t xml:space="preserve">    D40 - OSVĚTLENÍ 1.PP   </t>
  </si>
  <si>
    <t xml:space="preserve">    D41 - OSVĚTLENÍ 1.NP   </t>
  </si>
  <si>
    <t xml:space="preserve">    D42 - OSVĚTLENÍ 2.NP   </t>
  </si>
  <si>
    <t xml:space="preserve">    D43 - OSVĚTLENÍ 3.NP   </t>
  </si>
  <si>
    <t xml:space="preserve">    D44 - OSVĚTLENÍ 4.NP   </t>
  </si>
  <si>
    <t xml:space="preserve">    D45 - OSVĚTLENÍ 5.NP   </t>
  </si>
  <si>
    <t xml:space="preserve">    D46 - OSVĚTLENÍ 6.NP   </t>
  </si>
  <si>
    <t xml:space="preserve">D47 - OSTATNÍ   </t>
  </si>
  <si>
    <t xml:space="preserve">    D47 - OSTATNÍ   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</si>
  <si>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</si>
  <si>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</si>
  <si>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</si>
  <si>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</si>
  <si>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</si>
  <si>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</si>
  <si>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</si>
  <si>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</si>
  <si>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</si>
  <si>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</si>
  <si>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</si>
  <si>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</si>
  <si>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</si>
  <si>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</si>
  <si>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</si>
  <si>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</si>
  <si>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</si>
  <si>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</si>
  <si>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</si>
  <si>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</si>
  <si>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</si>
  <si>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</si>
  <si>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</si>
  <si>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 xml:space="preserve">DEMONTÁŽE   </t>
  </si>
  <si>
    <t>ROZPOCET</t>
  </si>
  <si>
    <t>D2</t>
  </si>
  <si>
    <t xml:space="preserve">DEMONTÁŽE 1.PP   </t>
  </si>
  <si>
    <t>K</t>
  </si>
  <si>
    <t>R-001</t>
  </si>
  <si>
    <t>Demontáž stávajících svítidel</t>
  </si>
  <si>
    <t>ks</t>
  </si>
  <si>
    <t>4</t>
  </si>
  <si>
    <t>PP</t>
  </si>
  <si>
    <t>R-002</t>
  </si>
  <si>
    <t>Demontáž kabeláže stávajících svítidel</t>
  </si>
  <si>
    <t>m</t>
  </si>
  <si>
    <t>3</t>
  </si>
  <si>
    <t>R-003</t>
  </si>
  <si>
    <t>Likvidace stávajících svítidel</t>
  </si>
  <si>
    <t>6</t>
  </si>
  <si>
    <t>R-004</t>
  </si>
  <si>
    <t>Likvidace kabeláže stávajících svítidel</t>
  </si>
  <si>
    <t>8</t>
  </si>
  <si>
    <t>5</t>
  </si>
  <si>
    <t>R-005</t>
  </si>
  <si>
    <t>Demontáž nástěnných vypínačů se zakrytím otvoru víčkem pro elektroinstalační krabice</t>
  </si>
  <si>
    <t>10</t>
  </si>
  <si>
    <t>D3</t>
  </si>
  <si>
    <t xml:space="preserve">DEMONTÁŽE 1.NP   </t>
  </si>
  <si>
    <t>R-006</t>
  </si>
  <si>
    <t>7</t>
  </si>
  <si>
    <t>R-007</t>
  </si>
  <si>
    <t>14</t>
  </si>
  <si>
    <t>R-008</t>
  </si>
  <si>
    <t>16</t>
  </si>
  <si>
    <t>9</t>
  </si>
  <si>
    <t>R-009</t>
  </si>
  <si>
    <t>18</t>
  </si>
  <si>
    <t>R-010</t>
  </si>
  <si>
    <t>20</t>
  </si>
  <si>
    <t>D4</t>
  </si>
  <si>
    <t xml:space="preserve">DEMONTÁŽE 2.NP   </t>
  </si>
  <si>
    <t>11</t>
  </si>
  <si>
    <t>R-011</t>
  </si>
  <si>
    <t>22</t>
  </si>
  <si>
    <t>R-012</t>
  </si>
  <si>
    <t>24</t>
  </si>
  <si>
    <t>13</t>
  </si>
  <si>
    <t>R-013</t>
  </si>
  <si>
    <t>26</t>
  </si>
  <si>
    <t>R-014</t>
  </si>
  <si>
    <t>28</t>
  </si>
  <si>
    <t>15</t>
  </si>
  <si>
    <t>R-015</t>
  </si>
  <si>
    <t>30</t>
  </si>
  <si>
    <t>D5</t>
  </si>
  <si>
    <t xml:space="preserve">DEMONTÁŽE 3.NP   </t>
  </si>
  <si>
    <t>R-016</t>
  </si>
  <si>
    <t>32</t>
  </si>
  <si>
    <t>17</t>
  </si>
  <si>
    <t>R-017</t>
  </si>
  <si>
    <t>34</t>
  </si>
  <si>
    <t>R-018</t>
  </si>
  <si>
    <t>36</t>
  </si>
  <si>
    <t>19</t>
  </si>
  <si>
    <t>R-019</t>
  </si>
  <si>
    <t>38</t>
  </si>
  <si>
    <t>R-020</t>
  </si>
  <si>
    <t>40</t>
  </si>
  <si>
    <t>D6</t>
  </si>
  <si>
    <t xml:space="preserve">DEMONTÁŽE 4.NP   </t>
  </si>
  <si>
    <t>R-021</t>
  </si>
  <si>
    <t>42</t>
  </si>
  <si>
    <t>R-022</t>
  </si>
  <si>
    <t>44</t>
  </si>
  <si>
    <t>23</t>
  </si>
  <si>
    <t>R-023</t>
  </si>
  <si>
    <t>46</t>
  </si>
  <si>
    <t>R-024</t>
  </si>
  <si>
    <t>48</t>
  </si>
  <si>
    <t>25</t>
  </si>
  <si>
    <t>R-025</t>
  </si>
  <si>
    <t>50</t>
  </si>
  <si>
    <t>D7</t>
  </si>
  <si>
    <t xml:space="preserve">DEMONTÁŽE 5.NP   </t>
  </si>
  <si>
    <t>R-026</t>
  </si>
  <si>
    <t>52</t>
  </si>
  <si>
    <t>27</t>
  </si>
  <si>
    <t>R-027</t>
  </si>
  <si>
    <t>54</t>
  </si>
  <si>
    <t>R-028</t>
  </si>
  <si>
    <t>56</t>
  </si>
  <si>
    <t>29</t>
  </si>
  <si>
    <t>R-029</t>
  </si>
  <si>
    <t>58</t>
  </si>
  <si>
    <t>R-030</t>
  </si>
  <si>
    <t>60</t>
  </si>
  <si>
    <t>D8</t>
  </si>
  <si>
    <t xml:space="preserve">DEMONTÁŽE 6.NP   </t>
  </si>
  <si>
    <t>31</t>
  </si>
  <si>
    <t>R-031</t>
  </si>
  <si>
    <t>62</t>
  </si>
  <si>
    <t>R-032</t>
  </si>
  <si>
    <t>64</t>
  </si>
  <si>
    <t>33</t>
  </si>
  <si>
    <t>R-033</t>
  </si>
  <si>
    <t>66</t>
  </si>
  <si>
    <t>R-034</t>
  </si>
  <si>
    <t>68</t>
  </si>
  <si>
    <t>35</t>
  </si>
  <si>
    <t>R-035</t>
  </si>
  <si>
    <t>70</t>
  </si>
  <si>
    <t>D9</t>
  </si>
  <si>
    <t>ROZVADĚČE</t>
  </si>
  <si>
    <t>D10</t>
  </si>
  <si>
    <t xml:space="preserve">ROZVADĚČ RS01   </t>
  </si>
  <si>
    <t>R-036</t>
  </si>
  <si>
    <t>Řídící jednotka DALI, Integrace se systémy BMS přes Ethernet, 512 DALI Adres, včetně montáže</t>
  </si>
  <si>
    <t>72</t>
  </si>
  <si>
    <t>37</t>
  </si>
  <si>
    <t>R-037</t>
  </si>
  <si>
    <t>Brána DALI, BACnet IP nebo Modbus TCP/IP kompatibilní, včetně montáže</t>
  </si>
  <si>
    <t>74</t>
  </si>
  <si>
    <t>R-038</t>
  </si>
  <si>
    <t>Konfigurace řídící jednotky DALI</t>
  </si>
  <si>
    <t>76</t>
  </si>
  <si>
    <t>39</t>
  </si>
  <si>
    <t>R-039</t>
  </si>
  <si>
    <t>Pomocný montážní materiál a pomocné montážní práce</t>
  </si>
  <si>
    <t>kpt</t>
  </si>
  <si>
    <t>78</t>
  </si>
  <si>
    <t>D11</t>
  </si>
  <si>
    <t xml:space="preserve">ROZVADĚČ RS02   </t>
  </si>
  <si>
    <t>R-040</t>
  </si>
  <si>
    <t>80</t>
  </si>
  <si>
    <t>41</t>
  </si>
  <si>
    <t>R-041</t>
  </si>
  <si>
    <t>82</t>
  </si>
  <si>
    <t>R-042</t>
  </si>
  <si>
    <t>84</t>
  </si>
  <si>
    <t>43</t>
  </si>
  <si>
    <t>R-043</t>
  </si>
  <si>
    <t>86</t>
  </si>
  <si>
    <t>D12</t>
  </si>
  <si>
    <t>ROZVADĚČ RS10</t>
  </si>
  <si>
    <t>R-044</t>
  </si>
  <si>
    <t>88</t>
  </si>
  <si>
    <t>45</t>
  </si>
  <si>
    <t>R-045</t>
  </si>
  <si>
    <t>90</t>
  </si>
  <si>
    <t>R-046</t>
  </si>
  <si>
    <t>92</t>
  </si>
  <si>
    <t>47</t>
  </si>
  <si>
    <t>R-047</t>
  </si>
  <si>
    <t>94</t>
  </si>
  <si>
    <t>D13</t>
  </si>
  <si>
    <t>ROZVADĚČ RS11</t>
  </si>
  <si>
    <t>R-048</t>
  </si>
  <si>
    <t>96</t>
  </si>
  <si>
    <t>49</t>
  </si>
  <si>
    <t>R-049</t>
  </si>
  <si>
    <t>98</t>
  </si>
  <si>
    <t>R-050</t>
  </si>
  <si>
    <t>100</t>
  </si>
  <si>
    <t>51</t>
  </si>
  <si>
    <t>R-051</t>
  </si>
  <si>
    <t>102</t>
  </si>
  <si>
    <t>D14</t>
  </si>
  <si>
    <t xml:space="preserve">ROZVADĚČ RS20   </t>
  </si>
  <si>
    <t>R-052</t>
  </si>
  <si>
    <t>104</t>
  </si>
  <si>
    <t>53</t>
  </si>
  <si>
    <t>R-053</t>
  </si>
  <si>
    <t>106</t>
  </si>
  <si>
    <t>R-054</t>
  </si>
  <si>
    <t>108</t>
  </si>
  <si>
    <t>55</t>
  </si>
  <si>
    <t>R-055</t>
  </si>
  <si>
    <t>110</t>
  </si>
  <si>
    <t>D15</t>
  </si>
  <si>
    <t xml:space="preserve">ROZVADĚČ RS21   </t>
  </si>
  <si>
    <t>R-056</t>
  </si>
  <si>
    <t>112</t>
  </si>
  <si>
    <t>57</t>
  </si>
  <si>
    <t>R-057</t>
  </si>
  <si>
    <t>114</t>
  </si>
  <si>
    <t>R-058</t>
  </si>
  <si>
    <t>116</t>
  </si>
  <si>
    <t>59</t>
  </si>
  <si>
    <t>R-059</t>
  </si>
  <si>
    <t>118</t>
  </si>
  <si>
    <t>D16</t>
  </si>
  <si>
    <t xml:space="preserve">ROZVADĚČ RS30   </t>
  </si>
  <si>
    <t>R-060</t>
  </si>
  <si>
    <t>120</t>
  </si>
  <si>
    <t>61</t>
  </si>
  <si>
    <t>R-061</t>
  </si>
  <si>
    <t>122</t>
  </si>
  <si>
    <t>R-062</t>
  </si>
  <si>
    <t>124</t>
  </si>
  <si>
    <t>63</t>
  </si>
  <si>
    <t>R-063</t>
  </si>
  <si>
    <t>126</t>
  </si>
  <si>
    <t>D17</t>
  </si>
  <si>
    <t xml:space="preserve">ROZVADĚČ RS31   </t>
  </si>
  <si>
    <t>R-064</t>
  </si>
  <si>
    <t>128</t>
  </si>
  <si>
    <t>65</t>
  </si>
  <si>
    <t>R-065</t>
  </si>
  <si>
    <t>130</t>
  </si>
  <si>
    <t>R-066</t>
  </si>
  <si>
    <t>132</t>
  </si>
  <si>
    <t>67</t>
  </si>
  <si>
    <t>R-067</t>
  </si>
  <si>
    <t>134</t>
  </si>
  <si>
    <t>D18</t>
  </si>
  <si>
    <t xml:space="preserve">ROZVADĚČ RS40   </t>
  </si>
  <si>
    <t>R-068</t>
  </si>
  <si>
    <t>136</t>
  </si>
  <si>
    <t>69</t>
  </si>
  <si>
    <t>R-069</t>
  </si>
  <si>
    <t>138</t>
  </si>
  <si>
    <t>R-070</t>
  </si>
  <si>
    <t>140</t>
  </si>
  <si>
    <t>71</t>
  </si>
  <si>
    <t>R-071</t>
  </si>
  <si>
    <t>142</t>
  </si>
  <si>
    <t>D19</t>
  </si>
  <si>
    <t xml:space="preserve">ROZVADĚČ RS41   </t>
  </si>
  <si>
    <t>R-072</t>
  </si>
  <si>
    <t>144</t>
  </si>
  <si>
    <t>73</t>
  </si>
  <si>
    <t>R-073</t>
  </si>
  <si>
    <t>146</t>
  </si>
  <si>
    <t>R-074</t>
  </si>
  <si>
    <t>148</t>
  </si>
  <si>
    <t>75</t>
  </si>
  <si>
    <t>R-075</t>
  </si>
  <si>
    <t>150</t>
  </si>
  <si>
    <t>D20</t>
  </si>
  <si>
    <t xml:space="preserve">ROZVADĚČ RS50   </t>
  </si>
  <si>
    <t>R-076</t>
  </si>
  <si>
    <t>152</t>
  </si>
  <si>
    <t>77</t>
  </si>
  <si>
    <t>R-077</t>
  </si>
  <si>
    <t>154</t>
  </si>
  <si>
    <t>R-078</t>
  </si>
  <si>
    <t>156</t>
  </si>
  <si>
    <t>79</t>
  </si>
  <si>
    <t>R-079</t>
  </si>
  <si>
    <t>158</t>
  </si>
  <si>
    <t>D21</t>
  </si>
  <si>
    <t xml:space="preserve">ROZVADĚČ RS51   </t>
  </si>
  <si>
    <t>R-080</t>
  </si>
  <si>
    <t>160</t>
  </si>
  <si>
    <t>81</t>
  </si>
  <si>
    <t>R-081</t>
  </si>
  <si>
    <t>162</t>
  </si>
  <si>
    <t>R-082</t>
  </si>
  <si>
    <t>164</t>
  </si>
  <si>
    <t>83</t>
  </si>
  <si>
    <t>R-083</t>
  </si>
  <si>
    <t>166</t>
  </si>
  <si>
    <t>D22</t>
  </si>
  <si>
    <t xml:space="preserve">ROZVADĚČ RS60   </t>
  </si>
  <si>
    <t>R-084</t>
  </si>
  <si>
    <t>168</t>
  </si>
  <si>
    <t>85</t>
  </si>
  <si>
    <t>R-085</t>
  </si>
  <si>
    <t>170</t>
  </si>
  <si>
    <t>R-086</t>
  </si>
  <si>
    <t>172</t>
  </si>
  <si>
    <t>87</t>
  </si>
  <si>
    <t>R-087</t>
  </si>
  <si>
    <t>174</t>
  </si>
  <si>
    <t>D23</t>
  </si>
  <si>
    <t xml:space="preserve">ROZVADĚČ RS61   </t>
  </si>
  <si>
    <t>R-088</t>
  </si>
  <si>
    <t>176</t>
  </si>
  <si>
    <t>89</t>
  </si>
  <si>
    <t>R-089</t>
  </si>
  <si>
    <t>178</t>
  </si>
  <si>
    <t>R-090</t>
  </si>
  <si>
    <t>180</t>
  </si>
  <si>
    <t>91</t>
  </si>
  <si>
    <t>R-091</t>
  </si>
  <si>
    <t>182</t>
  </si>
  <si>
    <t>D24</t>
  </si>
  <si>
    <t>KABELY</t>
  </si>
  <si>
    <t>D25</t>
  </si>
  <si>
    <t xml:space="preserve">KABELY RS01   </t>
  </si>
  <si>
    <t>R-092</t>
  </si>
  <si>
    <t>CXKH-R-J 5x1,5 mm2 včetně montáže</t>
  </si>
  <si>
    <t>184</t>
  </si>
  <si>
    <t>93</t>
  </si>
  <si>
    <t>R-093</t>
  </si>
  <si>
    <t>CXKH-R-O 2x1,5 mm² včetně montáže</t>
  </si>
  <si>
    <t>186</t>
  </si>
  <si>
    <t>D26</t>
  </si>
  <si>
    <t xml:space="preserve">KABELY RS02   </t>
  </si>
  <si>
    <t>R-094</t>
  </si>
  <si>
    <t>188</t>
  </si>
  <si>
    <t>95</t>
  </si>
  <si>
    <t>R-095</t>
  </si>
  <si>
    <t>190</t>
  </si>
  <si>
    <t>D27</t>
  </si>
  <si>
    <t xml:space="preserve">KABELY RS10   </t>
  </si>
  <si>
    <t>R-096</t>
  </si>
  <si>
    <t>192</t>
  </si>
  <si>
    <t>97</t>
  </si>
  <si>
    <t>R-097</t>
  </si>
  <si>
    <t>194</t>
  </si>
  <si>
    <t>D28</t>
  </si>
  <si>
    <t xml:space="preserve">KABELY RS11   </t>
  </si>
  <si>
    <t>R-098</t>
  </si>
  <si>
    <t>196</t>
  </si>
  <si>
    <t>99</t>
  </si>
  <si>
    <t>R-099</t>
  </si>
  <si>
    <t>198</t>
  </si>
  <si>
    <t>D29</t>
  </si>
  <si>
    <t xml:space="preserve">KABELY RS20   </t>
  </si>
  <si>
    <t>R-100</t>
  </si>
  <si>
    <t>200</t>
  </si>
  <si>
    <t>101</t>
  </si>
  <si>
    <t>R-101</t>
  </si>
  <si>
    <t>202</t>
  </si>
  <si>
    <t>D30</t>
  </si>
  <si>
    <t xml:space="preserve">KABELY RS21   </t>
  </si>
  <si>
    <t>R-102</t>
  </si>
  <si>
    <t>204</t>
  </si>
  <si>
    <t>103</t>
  </si>
  <si>
    <t>R-103</t>
  </si>
  <si>
    <t>206</t>
  </si>
  <si>
    <t>D31</t>
  </si>
  <si>
    <t xml:space="preserve">KABELY RS30   </t>
  </si>
  <si>
    <t>R-104</t>
  </si>
  <si>
    <t>208</t>
  </si>
  <si>
    <t>105</t>
  </si>
  <si>
    <t>R-105</t>
  </si>
  <si>
    <t>210</t>
  </si>
  <si>
    <t>D32</t>
  </si>
  <si>
    <t xml:space="preserve">KABELY RS31   </t>
  </si>
  <si>
    <t>R-106</t>
  </si>
  <si>
    <t>212</t>
  </si>
  <si>
    <t>107</t>
  </si>
  <si>
    <t>R-107</t>
  </si>
  <si>
    <t>214</t>
  </si>
  <si>
    <t>D33</t>
  </si>
  <si>
    <t xml:space="preserve">KABELY RS40   </t>
  </si>
  <si>
    <t>R-108</t>
  </si>
  <si>
    <t>216</t>
  </si>
  <si>
    <t>109</t>
  </si>
  <si>
    <t>R-109</t>
  </si>
  <si>
    <t>218</t>
  </si>
  <si>
    <t>D34</t>
  </si>
  <si>
    <t xml:space="preserve">KABELY RS41   </t>
  </si>
  <si>
    <t>R-110</t>
  </si>
  <si>
    <t>220</t>
  </si>
  <si>
    <t>111</t>
  </si>
  <si>
    <t>R-111</t>
  </si>
  <si>
    <t>222</t>
  </si>
  <si>
    <t>D35</t>
  </si>
  <si>
    <t xml:space="preserve">KABELY RS50   </t>
  </si>
  <si>
    <t>R-112</t>
  </si>
  <si>
    <t>224</t>
  </si>
  <si>
    <t>113</t>
  </si>
  <si>
    <t>R-113</t>
  </si>
  <si>
    <t>226</t>
  </si>
  <si>
    <t>D36</t>
  </si>
  <si>
    <t xml:space="preserve">KABELY RS51   </t>
  </si>
  <si>
    <t>R-114</t>
  </si>
  <si>
    <t>228</t>
  </si>
  <si>
    <t>115</t>
  </si>
  <si>
    <t>R-115</t>
  </si>
  <si>
    <t>230</t>
  </si>
  <si>
    <t>D37</t>
  </si>
  <si>
    <t xml:space="preserve">KABELY RS60   </t>
  </si>
  <si>
    <t>R-116</t>
  </si>
  <si>
    <t>232</t>
  </si>
  <si>
    <t>117</t>
  </si>
  <si>
    <t>R-117</t>
  </si>
  <si>
    <t>234</t>
  </si>
  <si>
    <t>D38</t>
  </si>
  <si>
    <t xml:space="preserve">KABELY RS61   </t>
  </si>
  <si>
    <t>R-118</t>
  </si>
  <si>
    <t>236</t>
  </si>
  <si>
    <t>119</t>
  </si>
  <si>
    <t>R-119</t>
  </si>
  <si>
    <t>238</t>
  </si>
  <si>
    <t>R-120</t>
  </si>
  <si>
    <t>Ukončení vodičů izolovaných do 2,5 mm2 v rozváděči nebo na přístroji</t>
  </si>
  <si>
    <t>kpl</t>
  </si>
  <si>
    <t>240</t>
  </si>
  <si>
    <t>D39</t>
  </si>
  <si>
    <t>OSVĚTLENÍ</t>
  </si>
  <si>
    <t>D40</t>
  </si>
  <si>
    <t xml:space="preserve">OSVĚTLENÍ 1.PP   </t>
  </si>
  <si>
    <t>121</t>
  </si>
  <si>
    <t>R-121</t>
  </si>
  <si>
    <t>Podhledové čtvercové svítidlo, mikroprizmatický kryt, 8x LED 840, NONSELV 200mA, 3400lm,  možnost  řízení intenzity osvětlení, DALI, včetně montáže</t>
  </si>
  <si>
    <t>242</t>
  </si>
  <si>
    <t>R-122</t>
  </si>
  <si>
    <t>Přisazené čtvercové svítidlo, mikroprizmatický kryt, 8x LED 840, NONSELV 200mA, 3400lm,  možnost  řízení intenzity osvětlení, DALI, včetně montáže</t>
  </si>
  <si>
    <t>244</t>
  </si>
  <si>
    <t>123</t>
  </si>
  <si>
    <t>R-123</t>
  </si>
  <si>
    <t>Průmyslové prachotěsné svítidlo, úzké, 1200mm, LED 840 , korpus PC, čirý PC kryt, IP65, zdroj 700 mA , možnost  řízení intenzity osvětlení, DALI, včetně montáže</t>
  </si>
  <si>
    <t>246</t>
  </si>
  <si>
    <t>R-124</t>
  </si>
  <si>
    <t>Podhledový multisenzor DALI pro řízení intenzity osvětlení s funkcí PIR čidla, včetně montáže</t>
  </si>
  <si>
    <t>248</t>
  </si>
  <si>
    <t>125</t>
  </si>
  <si>
    <t>R-125</t>
  </si>
  <si>
    <t>Přisazený multisenzor DALI pro řízení intenzity osvětlení  s funkcí PIR čidla, včetně montáže</t>
  </si>
  <si>
    <t>250</t>
  </si>
  <si>
    <t>R-126</t>
  </si>
  <si>
    <t>Propojovací krabice pro multisenzor (svorkovnice, průchodky)</t>
  </si>
  <si>
    <t>252</t>
  </si>
  <si>
    <t>127</t>
  </si>
  <si>
    <t>R-127</t>
  </si>
  <si>
    <t>Integrace svítidla do systému řízení osvětlení</t>
  </si>
  <si>
    <t>254</t>
  </si>
  <si>
    <t>D41</t>
  </si>
  <si>
    <t xml:space="preserve">OSVĚTLENÍ 1.NP   </t>
  </si>
  <si>
    <t>R-128</t>
  </si>
  <si>
    <t>256</t>
  </si>
  <si>
    <t>129</t>
  </si>
  <si>
    <t>R-129</t>
  </si>
  <si>
    <t>258</t>
  </si>
  <si>
    <t>R-130</t>
  </si>
  <si>
    <t>260</t>
  </si>
  <si>
    <t>131</t>
  </si>
  <si>
    <t>R-131</t>
  </si>
  <si>
    <t>262</t>
  </si>
  <si>
    <t>R-132</t>
  </si>
  <si>
    <t>264</t>
  </si>
  <si>
    <t>133</t>
  </si>
  <si>
    <t>R-133</t>
  </si>
  <si>
    <t>266</t>
  </si>
  <si>
    <t>R-134</t>
  </si>
  <si>
    <t>Posun stávajícího svítidla D6 v m.č. 153</t>
  </si>
  <si>
    <t>268</t>
  </si>
  <si>
    <t>135</t>
  </si>
  <si>
    <t>R-135</t>
  </si>
  <si>
    <t>Posun stávajícího svítidla G8 v m.č. 158</t>
  </si>
  <si>
    <t>270</t>
  </si>
  <si>
    <t>D42</t>
  </si>
  <si>
    <t xml:space="preserve">OSVĚTLENÍ 2.NP   </t>
  </si>
  <si>
    <t>R-136</t>
  </si>
  <si>
    <t>272</t>
  </si>
  <si>
    <t>137</t>
  </si>
  <si>
    <t>R-137</t>
  </si>
  <si>
    <t>274</t>
  </si>
  <si>
    <t>R-138</t>
  </si>
  <si>
    <t>Podhledové čtvercové svítidlo do čístých prostor (2. stupeň filtrace), IP65, antibakteriální povrchová úprava, LED 940, 4300lm, možnost  řízení intenzity osvětlení, DALI, včetně montáže</t>
  </si>
  <si>
    <t>276</t>
  </si>
  <si>
    <t>139</t>
  </si>
  <si>
    <t>R-139</t>
  </si>
  <si>
    <t>278</t>
  </si>
  <si>
    <t>R-140</t>
  </si>
  <si>
    <t>280</t>
  </si>
  <si>
    <t>141</t>
  </si>
  <si>
    <t>R-141</t>
  </si>
  <si>
    <t>282</t>
  </si>
  <si>
    <t>R-142</t>
  </si>
  <si>
    <t>284</t>
  </si>
  <si>
    <t>D43</t>
  </si>
  <si>
    <t xml:space="preserve">OSVĚTLENÍ 3.NP   </t>
  </si>
  <si>
    <t>143</t>
  </si>
  <si>
    <t>R-143</t>
  </si>
  <si>
    <t>286</t>
  </si>
  <si>
    <t>R-144</t>
  </si>
  <si>
    <t>288</t>
  </si>
  <si>
    <t>145</t>
  </si>
  <si>
    <t>R-145</t>
  </si>
  <si>
    <t>Podhledové svítidlo délka 1415mm, LED 840, optika extra širokozářič 90, 3700lm, možnost řízení intenzity osvětlení, DALI, včetně montáže</t>
  </si>
  <si>
    <t>290</t>
  </si>
  <si>
    <t>R-146</t>
  </si>
  <si>
    <t>292</t>
  </si>
  <si>
    <t>147</t>
  </si>
  <si>
    <t>R-147</t>
  </si>
  <si>
    <t>294</t>
  </si>
  <si>
    <t>R-148</t>
  </si>
  <si>
    <t>296</t>
  </si>
  <si>
    <t>149</t>
  </si>
  <si>
    <t>R-149</t>
  </si>
  <si>
    <t>298</t>
  </si>
  <si>
    <t>D44</t>
  </si>
  <si>
    <t xml:space="preserve">OSVĚTLENÍ 4.NP   </t>
  </si>
  <si>
    <t>R-150</t>
  </si>
  <si>
    <t>300</t>
  </si>
  <si>
    <t>151</t>
  </si>
  <si>
    <t>R-151</t>
  </si>
  <si>
    <t>302</t>
  </si>
  <si>
    <t>R-152</t>
  </si>
  <si>
    <t>Podhledové svítidlo délka 1415mm, LED 840, optika extra širokozářič 90, 3700lm, možnost  řízení intenzity osvětlení, DALI, včetně montáže</t>
  </si>
  <si>
    <t>304</t>
  </si>
  <si>
    <t>153</t>
  </si>
  <si>
    <t>R-153</t>
  </si>
  <si>
    <t>306</t>
  </si>
  <si>
    <t>R-154</t>
  </si>
  <si>
    <t>308</t>
  </si>
  <si>
    <t>155</t>
  </si>
  <si>
    <t>R-155</t>
  </si>
  <si>
    <t>310</t>
  </si>
  <si>
    <t>R-156</t>
  </si>
  <si>
    <t>312</t>
  </si>
  <si>
    <t>D45</t>
  </si>
  <si>
    <t xml:space="preserve">OSVĚTLENÍ 5.NP   </t>
  </si>
  <si>
    <t>157</t>
  </si>
  <si>
    <t>R-157</t>
  </si>
  <si>
    <t>314</t>
  </si>
  <si>
    <t>R-158</t>
  </si>
  <si>
    <t>316</t>
  </si>
  <si>
    <t>159</t>
  </si>
  <si>
    <t>R-159</t>
  </si>
  <si>
    <t>318</t>
  </si>
  <si>
    <t>R-160</t>
  </si>
  <si>
    <t>Přisazené svítidlo délka 1415mm, LED 840, optika extra širokozářič 90, 5800lm, možnost řízení intenzity osvětlení, DALI, včetně montáže</t>
  </si>
  <si>
    <t>320</t>
  </si>
  <si>
    <t>161</t>
  </si>
  <si>
    <t>R-161</t>
  </si>
  <si>
    <t>322</t>
  </si>
  <si>
    <t>R-162</t>
  </si>
  <si>
    <t>324</t>
  </si>
  <si>
    <t>163</t>
  </si>
  <si>
    <t>R-163</t>
  </si>
  <si>
    <t>326</t>
  </si>
  <si>
    <t>R-164</t>
  </si>
  <si>
    <t>328</t>
  </si>
  <si>
    <t>D46</t>
  </si>
  <si>
    <t xml:space="preserve">OSVĚTLENÍ 6.NP   </t>
  </si>
  <si>
    <t>165</t>
  </si>
  <si>
    <t>R-165</t>
  </si>
  <si>
    <t>330</t>
  </si>
  <si>
    <t>R-166</t>
  </si>
  <si>
    <t>332</t>
  </si>
  <si>
    <t>167</t>
  </si>
  <si>
    <t>R-167</t>
  </si>
  <si>
    <t>334</t>
  </si>
  <si>
    <t>R-168</t>
  </si>
  <si>
    <t>336</t>
  </si>
  <si>
    <t>169</t>
  </si>
  <si>
    <t>R-169</t>
  </si>
  <si>
    <t>338</t>
  </si>
  <si>
    <t>R-170</t>
  </si>
  <si>
    <t>340</t>
  </si>
  <si>
    <t>171</t>
  </si>
  <si>
    <t>R-171</t>
  </si>
  <si>
    <t>342</t>
  </si>
  <si>
    <t>R-172</t>
  </si>
  <si>
    <t>Elektroinstalační krabice</t>
  </si>
  <si>
    <t>344</t>
  </si>
  <si>
    <t>173</t>
  </si>
  <si>
    <t>R-173</t>
  </si>
  <si>
    <t>Rozebrání a znovusložení podhledů</t>
  </si>
  <si>
    <t>346</t>
  </si>
  <si>
    <t>R-174</t>
  </si>
  <si>
    <t>Rekonstrukce demontovaných protipožárních ucpávek, případně realizace nových protipožárních ucpávek po protažení kabelových tras dle bodů 4 a 5 v závislosti na prostupech přes požární úseky dle platného projektu PBŘ. Příklad použitých materiálů pro protip</t>
  </si>
  <si>
    <t>348</t>
  </si>
  <si>
    <t>Rekonstrukce demontovaných protipožárních ucpávek, případně realizace nových protipožárních ucpávek po protažení kabelových tras dle bodů 4 a 5 v závislosti na prostupech přes požární úseky dle platného projektu PBŘ. Příklad použitých materiálů pro protipožární ucpávky: -	Silikonový tmel s požární odolností -	Pružné protipožární pěnamy -	Protipožární malta -	Deskami z minerálního materiálu (minerální vlna) -	Kombinacemi výše uvedených</t>
  </si>
  <si>
    <t>175</t>
  </si>
  <si>
    <t>R-175</t>
  </si>
  <si>
    <t xml:space="preserve">Stavební úpravy ve stávajících podhledech: - zaslepení stávajících otvorů v plých podhledech (osazení nosné latě, zaklopení sádrokartem dle velikosti otvoru, instalace výstužné pásky, nanesení tmelu, přebroušení hladítkem, nanesení omítky, nanesení barvy </t>
  </si>
  <si>
    <t>350</t>
  </si>
  <si>
    <t>Stavební úpravy ve stávajících podhledech: - zaslepení stávajících otvorů v plých podhledech (osazení nosné latě, zaklopení sádrokartem dle velikosti otvoru, instalace výstužné pásky, nanesení tmelu, přebroušení hladítkem, nanesení omítky, nanesení barvy dle stávající RAL) - příprava nových otvorů v plných podhledech (vyřezání otvoru dle požadované velikosti pro dané svítidlo, následné zapravení)</t>
  </si>
  <si>
    <t>R-176</t>
  </si>
  <si>
    <t>Drážkování se zapravením do původního stavu (zjištění trasy stávajícího kabelu, provedení drážky, demontáž kabelu, osazení nového kabelu, nanesení sádry, vybroušení, nanesení barvy dle stávající RAL)</t>
  </si>
  <si>
    <t>352</t>
  </si>
  <si>
    <t>D47</t>
  </si>
  <si>
    <t xml:space="preserve">OSTATNÍ   </t>
  </si>
  <si>
    <t>177</t>
  </si>
  <si>
    <t>R-177</t>
  </si>
  <si>
    <t>Informační systém - štítky</t>
  </si>
  <si>
    <t>354</t>
  </si>
  <si>
    <t>R-178</t>
  </si>
  <si>
    <t>Zkoušky a prohlídky elektrických rozvodů a zařízení, celková prohlídka a vyhotovení revizní zprávy pro objem montážních prací</t>
  </si>
  <si>
    <t>356</t>
  </si>
  <si>
    <t>179</t>
  </si>
  <si>
    <t>R-179</t>
  </si>
  <si>
    <t>Úklid pracoviště po montáži, zapravení drobných stavebních nedodělků</t>
  </si>
  <si>
    <t>358</t>
  </si>
  <si>
    <t>R-180</t>
  </si>
  <si>
    <t>Úklid pracoviště po montáži v čistých prostorech, dekontaminace znečištěných prostorů</t>
  </si>
  <si>
    <t>m2</t>
  </si>
  <si>
    <t>360</t>
  </si>
  <si>
    <t>181</t>
  </si>
  <si>
    <t>R-181</t>
  </si>
  <si>
    <t>Dodavatelská dokumentace (kusová zkouška, PoS, požadavek na vydání odborného stanoviska TIČR)</t>
  </si>
  <si>
    <t>362</t>
  </si>
  <si>
    <t>R-182</t>
  </si>
  <si>
    <t>Dílenská dokumentace</t>
  </si>
  <si>
    <t>364</t>
  </si>
  <si>
    <t xml:space="preserve">SO 01 D.1.4.2 - Úprava systému osvětlení na chodbách a schodištích v pavilonu V-A   </t>
  </si>
  <si>
    <t xml:space="preserve">    D2 - DEMONTÁŽE 1.NP   </t>
  </si>
  <si>
    <t xml:space="preserve">    D3 - DEMONTÁŽE 2.NP   </t>
  </si>
  <si>
    <t xml:space="preserve">    D4 - DEMONTÁŽE 3.NP   </t>
  </si>
  <si>
    <t xml:space="preserve">D5 - ROZVADĚČE   </t>
  </si>
  <si>
    <t xml:space="preserve">    D6 - ROZVADĚČ RS01A-1   </t>
  </si>
  <si>
    <t xml:space="preserve">    D7 - ROZVADĚČ RS1A-2   </t>
  </si>
  <si>
    <t xml:space="preserve">    D8 - ROZVADĚČ RS1A-3   </t>
  </si>
  <si>
    <t xml:space="preserve">    D9 - ROZVADĚČ RS1A-4   </t>
  </si>
  <si>
    <t xml:space="preserve">    D10 - ROZVADĚČ RS2A-1   </t>
  </si>
  <si>
    <t xml:space="preserve">    D11 - ROZVADĚČ RS2A-2   </t>
  </si>
  <si>
    <t xml:space="preserve">    D12 - ROZVADĚČ RS2A-3   </t>
  </si>
  <si>
    <t xml:space="preserve">    D13 - ROZVADĚČ RS3A-4   </t>
  </si>
  <si>
    <t>D14 - KABELY</t>
  </si>
  <si>
    <t xml:space="preserve">    D15 - KABELY RS01A-1   </t>
  </si>
  <si>
    <t xml:space="preserve">    D16 - KABELY RS1A-2   </t>
  </si>
  <si>
    <t xml:space="preserve">    D17 - KABELY RS1A-3   </t>
  </si>
  <si>
    <t xml:space="preserve">    D18 - KABELY RS1A-4   </t>
  </si>
  <si>
    <t xml:space="preserve">    D19 - KABELY RS2A-1   </t>
  </si>
  <si>
    <t xml:space="preserve">    D20 - KABELY RS2A-2   </t>
  </si>
  <si>
    <t xml:space="preserve">    D21 - KABELY RS2A-3   </t>
  </si>
  <si>
    <t xml:space="preserve">    D22 - KABELY RS3A-4   </t>
  </si>
  <si>
    <t xml:space="preserve">D23 - OSVĚTLENÍ   </t>
  </si>
  <si>
    <t xml:space="preserve">    D24 - OSVĚTLENÍ 1.NP   </t>
  </si>
  <si>
    <t xml:space="preserve">    D25 - OSVĚTLENÍ 2.NP   </t>
  </si>
  <si>
    <t xml:space="preserve">    D26 - OSVĚTLENÍ 3.NP   </t>
  </si>
  <si>
    <t xml:space="preserve">D27 - OSTATNÍ   </t>
  </si>
  <si>
    <t xml:space="preserve">    D27 - OSTATNÍ   </t>
  </si>
  <si>
    <t xml:space="preserve">ROZVADĚČE   </t>
  </si>
  <si>
    <t xml:space="preserve">ROZVADĚČ RS01A-1   </t>
  </si>
  <si>
    <t xml:space="preserve">ROZVADĚČ RS1A-2   </t>
  </si>
  <si>
    <t xml:space="preserve">ROZVADĚČ RS1A-3   </t>
  </si>
  <si>
    <t xml:space="preserve">ROZVADĚČ RS1A-4   </t>
  </si>
  <si>
    <t xml:space="preserve">ROZVADĚČ RS2A-1   </t>
  </si>
  <si>
    <t xml:space="preserve">ROZVADĚČ RS2A-2   </t>
  </si>
  <si>
    <t xml:space="preserve">ROZVADĚČ RS2A-3   </t>
  </si>
  <si>
    <t xml:space="preserve">ROZVADĚČ RS3A-4   </t>
  </si>
  <si>
    <t xml:space="preserve">KABELY RS01A-1   </t>
  </si>
  <si>
    <t>CXKH-R-J 5x1,5 mm2    včetně montáže</t>
  </si>
  <si>
    <t>CXKH-R-J 3x1,5 mm2    včetně montáže</t>
  </si>
  <si>
    <t>CXKH-R-O 2x1,5 mm²    včetně montáže</t>
  </si>
  <si>
    <t xml:space="preserve">KABELY RS1A-2   </t>
  </si>
  <si>
    <t xml:space="preserve">KABELY RS1A-3   </t>
  </si>
  <si>
    <t xml:space="preserve">KABELY RS1A-4   </t>
  </si>
  <si>
    <t xml:space="preserve">KABELY RS2A-1   </t>
  </si>
  <si>
    <t xml:space="preserve">KABELY RS2A-2   </t>
  </si>
  <si>
    <t xml:space="preserve">KABELY RS2A-3   </t>
  </si>
  <si>
    <t xml:space="preserve">KABELY RS3A-4   </t>
  </si>
  <si>
    <t xml:space="preserve">OSVĚTLENÍ   </t>
  </si>
  <si>
    <t>Podhledové čtvercové svítidlo, mikroprizmatický kryt, 8x LED 840, NONSELV 300mA, 5000lm, možnost  řízení intenzity osvětlení, DALI, včetně montáže</t>
  </si>
  <si>
    <t>Přisazené svítidlo délka 1415mm, LED 840, optika extra širokozářič 90, 5800lm, možnost  řízení intenzity osvětlení, DALI, včetně montáže</t>
  </si>
  <si>
    <t>Podhledové čtvercové svítidlo do čístých prostor (3. stupeň filtrace), IP65, antibakteriální povrchová úprava, LED 840, 5000lm, možnost  řízení intenzity osvětlení, DALI, včetně montáže</t>
  </si>
  <si>
    <t>LED Nouzové svítidlo 3W 1h, včetně montáže</t>
  </si>
  <si>
    <t>Drážkování se zapravením do původního stavu</t>
  </si>
  <si>
    <t xml:space="preserve">SO 01 D.1.4.3 -     Úprava systému osvětlení na chodbách a schodištích v pavilonu V-C   </t>
  </si>
  <si>
    <t xml:space="preserve">    D2 - DEMONTÁŽE 1.NP - jih   </t>
  </si>
  <si>
    <t xml:space="preserve">    D3 - DEMONTÁŽE 1.NP - sever   </t>
  </si>
  <si>
    <t xml:space="preserve">    D4 - DEMONTÁŽE 2.NP - jih   </t>
  </si>
  <si>
    <t xml:space="preserve">    D5 - DEMONTÁŽE 2.NP - sever   </t>
  </si>
  <si>
    <t xml:space="preserve">    D6 - DEMONTÁŽE 3.NP - jih   </t>
  </si>
  <si>
    <t xml:space="preserve">    D7 - DEMONTÁŽE 3.NP - sever   </t>
  </si>
  <si>
    <t xml:space="preserve">    D8 - DEMONTÁŽE 4.NP - jih   </t>
  </si>
  <si>
    <t xml:space="preserve">    D9 - DEMONTÁŽE 4.NP - sever   </t>
  </si>
  <si>
    <t>D10 - ROZVADĚČE</t>
  </si>
  <si>
    <t xml:space="preserve">    D11 - ROZVADĚČ RS1C-1   </t>
  </si>
  <si>
    <t xml:space="preserve">    D12 - ROZVADĚČ RS1C-2   </t>
  </si>
  <si>
    <t xml:space="preserve">    D13 - ROZVADĚČ RS1C-3   </t>
  </si>
  <si>
    <t xml:space="preserve">    D14 - ROZVADĚČ RS2C-1   </t>
  </si>
  <si>
    <t xml:space="preserve">    D15 - ROZVADĚČ RS2C-2   </t>
  </si>
  <si>
    <t xml:space="preserve">    D16 - ROZVADĚČ RS3C-1   </t>
  </si>
  <si>
    <t xml:space="preserve">    D17 - ROZVADĚČ RS3C-2   </t>
  </si>
  <si>
    <t xml:space="preserve">    D18 - ROZVADĚČ RS4C-1   </t>
  </si>
  <si>
    <t xml:space="preserve">    D19 - ROZVADĚČ RS4C-2   </t>
  </si>
  <si>
    <t>D20 - KABELY</t>
  </si>
  <si>
    <t xml:space="preserve">    D21 - KABELY RS1C-1   </t>
  </si>
  <si>
    <t xml:space="preserve">    D22 - KABELY RS1C-2   </t>
  </si>
  <si>
    <t xml:space="preserve">    D23 - KABELY RS1C-3   </t>
  </si>
  <si>
    <t xml:space="preserve">    D24 - KABELY RS2C-1   </t>
  </si>
  <si>
    <t xml:space="preserve">    D25 - KABELY RS2C-2   </t>
  </si>
  <si>
    <t xml:space="preserve">    D26 - KABELY RS3C-1   </t>
  </si>
  <si>
    <t xml:space="preserve">    D27 - KABELY RS3C-2   </t>
  </si>
  <si>
    <t xml:space="preserve">    D28 - KABELY RS4C-1   </t>
  </si>
  <si>
    <t xml:space="preserve">    D29 - KABELY RS4C-2   </t>
  </si>
  <si>
    <t>D30 - OSVĚTLENÍ</t>
  </si>
  <si>
    <t xml:space="preserve">    D31 - OSVĚTLENÍ 1.NP - jih   </t>
  </si>
  <si>
    <t xml:space="preserve">    D32 - OSVĚTLENÍ 1.NP - sever   </t>
  </si>
  <si>
    <t xml:space="preserve">    D33 - OSVĚTLENÍ 2.NP - jih   </t>
  </si>
  <si>
    <t xml:space="preserve">    D34 - OSVĚTLENÍ 2.NP - sever   </t>
  </si>
  <si>
    <t xml:space="preserve">    D35 - OSVĚTLENÍ 3.NP - jih   </t>
  </si>
  <si>
    <t xml:space="preserve">    D36 - OSVĚTLENÍ 3.NP - sever   </t>
  </si>
  <si>
    <t xml:space="preserve">    D37 - OSVĚTLENÍ 4.NP - jih   </t>
  </si>
  <si>
    <t xml:space="preserve">    D38 - OSVĚTLENÍ 4.NP - sever   </t>
  </si>
  <si>
    <t xml:space="preserve">D39 - OSTATNÍ   </t>
  </si>
  <si>
    <t xml:space="preserve">    D39 - OSTATNÍ   </t>
  </si>
  <si>
    <t xml:space="preserve">DEMONTÁŽE 1.NP - jih   </t>
  </si>
  <si>
    <t xml:space="preserve">DEMONTÁŽE 1.NP - sever   </t>
  </si>
  <si>
    <t xml:space="preserve">DEMONTÁŽE 2.NP - jih   </t>
  </si>
  <si>
    <t xml:space="preserve">DEMONTÁŽE 2.NP - sever   </t>
  </si>
  <si>
    <t xml:space="preserve">DEMONTÁŽE 3.NP - jih   </t>
  </si>
  <si>
    <t xml:space="preserve">DEMONTÁŽE 3.NP - sever   </t>
  </si>
  <si>
    <t xml:space="preserve">DEMONTÁŽE 4.NP - jih   </t>
  </si>
  <si>
    <t xml:space="preserve">DEMONTÁŽE 4.NP - sever   </t>
  </si>
  <si>
    <t xml:space="preserve">ROZVADĚČ RS1C-1   </t>
  </si>
  <si>
    <t xml:space="preserve">ROZVADĚČ RS1C-2   </t>
  </si>
  <si>
    <t xml:space="preserve">ROZVADĚČ RS1C-3   </t>
  </si>
  <si>
    <t xml:space="preserve">ROZVADĚČ RS2C-1   </t>
  </si>
  <si>
    <t xml:space="preserve">ROZVADĚČ RS2C-2   </t>
  </si>
  <si>
    <t xml:space="preserve">ROZVADĚČ RS3C-1   </t>
  </si>
  <si>
    <t xml:space="preserve">ROZVADĚČ RS3C-2   </t>
  </si>
  <si>
    <t xml:space="preserve">ROZVADĚČ RS4C-1   </t>
  </si>
  <si>
    <t xml:space="preserve">ROZVADĚČ RS4C-2   </t>
  </si>
  <si>
    <t xml:space="preserve">KABELY RS1C-1   </t>
  </si>
  <si>
    <t xml:space="preserve">KABELY RS1C-2   </t>
  </si>
  <si>
    <t xml:space="preserve">KABELY RS1C-3   </t>
  </si>
  <si>
    <t xml:space="preserve">KABELY RS2C-1   </t>
  </si>
  <si>
    <t xml:space="preserve">KABELY RS2C-2   </t>
  </si>
  <si>
    <t xml:space="preserve">KABELY RS3C-1   </t>
  </si>
  <si>
    <t xml:space="preserve">KABELY RS3C-2   </t>
  </si>
  <si>
    <t xml:space="preserve">KABELY RS4C-1   </t>
  </si>
  <si>
    <t xml:space="preserve">KABELY RS4C-2   </t>
  </si>
  <si>
    <t xml:space="preserve">OSVĚTLENÍ 1.NP - jih   </t>
  </si>
  <si>
    <t>Podhledové čtvercové svítidlo, mikroprizmatický kryt, 8x LED 840, NONSELV 300mA, 5000lm, možnost řízení intenzity osvětlení, DALI, včetně montáže</t>
  </si>
  <si>
    <t xml:space="preserve">OSVĚTLENÍ 1.NP - sever   </t>
  </si>
  <si>
    <t xml:space="preserve">OSVĚTLENÍ 2.NP - jih   </t>
  </si>
  <si>
    <t xml:space="preserve">OSVĚTLENÍ 2.NP - sever   </t>
  </si>
  <si>
    <t>R-119.1</t>
  </si>
  <si>
    <t xml:space="preserve">OSVĚTLENÍ 3.NP - jih   </t>
  </si>
  <si>
    <t>R-123.1</t>
  </si>
  <si>
    <t xml:space="preserve">OSVĚTLENÍ 3.NP - sever   </t>
  </si>
  <si>
    <t>R-127.1</t>
  </si>
  <si>
    <t xml:space="preserve">OSVĚTLENÍ 4.NP - jih   </t>
  </si>
  <si>
    <t>R-131.1</t>
  </si>
  <si>
    <t xml:space="preserve">OSVĚTLENÍ 4.NP - sever   </t>
  </si>
  <si>
    <t>R-135.1</t>
  </si>
  <si>
    <t xml:space="preserve">SO 02 D.1.4.1 -      Instalace kogeneračních jednotek   </t>
  </si>
  <si>
    <t xml:space="preserve">PSV - Práce a dodávky PSV   </t>
  </si>
  <si>
    <t xml:space="preserve">    713 - Izolace tepelné   </t>
  </si>
  <si>
    <t xml:space="preserve">    723 - Zdravotechnika - vnitřní plynovod   </t>
  </si>
  <si>
    <t xml:space="preserve">    732 - Ústřední vytápění - strojovny   </t>
  </si>
  <si>
    <t xml:space="preserve">    733 - Ústřední vytápění - rozvodné potrubí   </t>
  </si>
  <si>
    <t xml:space="preserve">    734 - Ústřední vytápění - armatury   </t>
  </si>
  <si>
    <t xml:space="preserve">    767 - Konstrukce zámečnické   </t>
  </si>
  <si>
    <t xml:space="preserve">    783 - Dokončovací práce - nátěry   </t>
  </si>
  <si>
    <t xml:space="preserve">    OST - Ostatní   </t>
  </si>
  <si>
    <t xml:space="preserve">    U - Upozornění   </t>
  </si>
  <si>
    <t>PSV</t>
  </si>
  <si>
    <t xml:space="preserve">Práce a dodávky PSV   </t>
  </si>
  <si>
    <t>713</t>
  </si>
  <si>
    <t xml:space="preserve">Izolace tepelné   </t>
  </si>
  <si>
    <t>713420823</t>
  </si>
  <si>
    <t>Odstranění izolace tepelné ohybů rohožemi bez úpravy v pletivu spojenými drátem tl přes 50 mm</t>
  </si>
  <si>
    <t>M</t>
  </si>
  <si>
    <t>63154531</t>
  </si>
  <si>
    <t>pouzdro izolační potrubní z minerální vlny s Al fólií max. 250/100°C 28/30mm</t>
  </si>
  <si>
    <t>63154574</t>
  </si>
  <si>
    <t>pouzdro izolační potrubní z minerální vlny s Al fólií max. 250/100°C 48/40mm</t>
  </si>
  <si>
    <t>63154049</t>
  </si>
  <si>
    <t>pouzdro izolační potrubní z minerální vlny s Al fólií max. 250/100°C 89/80mm</t>
  </si>
  <si>
    <t>94620240</t>
  </si>
  <si>
    <t>poplatek za uložení stavebního odpadu z izolačních materiálů zatříděného kódem 17 06 04</t>
  </si>
  <si>
    <t>t</t>
  </si>
  <si>
    <t>713463211</t>
  </si>
  <si>
    <t>Montáž izolace tepelné potrubí potrubními pouzdry s Al fólií staženými Al páskou 1x D do 50 mm</t>
  </si>
  <si>
    <t>713463212</t>
  </si>
  <si>
    <t>Montáž izolace tepelné potrubí potrubními pouzdry s Al fólií staženými Al páskou 1x D do 100 mm</t>
  </si>
  <si>
    <t>713463215</t>
  </si>
  <si>
    <t>Montáž izolace tepelné ohybů potrubními pouzdry s Al fólií staženými Al páskou 1x D do 50 mm</t>
  </si>
  <si>
    <t>713463216</t>
  </si>
  <si>
    <t>Montáž izolace tepelné ohybů potrubními pouzdry s Al fólií staženými Al páskou 1x D do 100 mm</t>
  </si>
  <si>
    <t>713471212</t>
  </si>
  <si>
    <t>Montáž tepelné izolace armatur snímatelnými pouzdry na suchý zip</t>
  </si>
  <si>
    <t>28377735</t>
  </si>
  <si>
    <t>izolace tepelná vrstvená pro uzavírací klapku bezpřírubovou s povrchovou teplotou do 150°C DN 80</t>
  </si>
  <si>
    <t>kus</t>
  </si>
  <si>
    <t>713491111</t>
  </si>
  <si>
    <t>Montáž tepelné izolace oplechování pevné potrubí vnějšího obvodu do 500 mm</t>
  </si>
  <si>
    <t>19420825</t>
  </si>
  <si>
    <t>plech Al hladký polotvrdý tl 0,60mm tabule</t>
  </si>
  <si>
    <t>kg</t>
  </si>
  <si>
    <t>998713102</t>
  </si>
  <si>
    <t>Přesun hmot pro izolace tepelné stanovený z hmotnosti přesunovaného materiálu vodorovná dopravní vzdálenost do 50 m v objektech výšky do 12 m</t>
  </si>
  <si>
    <t>998713181</t>
  </si>
  <si>
    <t>Přesun hmot pro izolace tepelné stanovený z hmotnosti přesunovaného materiálu Příplatek k cenám za přesun prováděný bez použití mechanizace pro jakoukoliv výšku objektu</t>
  </si>
  <si>
    <t>723</t>
  </si>
  <si>
    <t xml:space="preserve">Zdravotechnika - vnitřní plynovod   </t>
  </si>
  <si>
    <t>723233003</t>
  </si>
  <si>
    <t>Filtr plynový závitový G 1" PN 6 do 80°C těleso hliník</t>
  </si>
  <si>
    <t>723233113</t>
  </si>
  <si>
    <t>Ventil solenoidový G 1" včetně cívky a konektoru s diodou</t>
  </si>
  <si>
    <t>723234312R</t>
  </si>
  <si>
    <t>Regulátor tlaku plynu 20/2 kPa 15 m3/hod pro zemní plyn</t>
  </si>
  <si>
    <t>soubor</t>
  </si>
  <si>
    <t>723239104</t>
  </si>
  <si>
    <t>Montáž armatur plynovodních se dvěma závity G 1 1/4" ostatní typ</t>
  </si>
  <si>
    <t>38822272</t>
  </si>
  <si>
    <t>plynoměr membránový nízkotlaký se šroubením Qmax 10m3/h, PN 0,05MPa, popis viz Specifikace (PM-1, PM-2)</t>
  </si>
  <si>
    <t>732</t>
  </si>
  <si>
    <t xml:space="preserve">Ústřední vytápění - strojovny   </t>
  </si>
  <si>
    <t>732_2</t>
  </si>
  <si>
    <t>D+M Kogenerační jednotka 20kWe, včetně tlumiče hluku TH-1, popis viz Specifikace (KGJ)</t>
  </si>
  <si>
    <t>732_1</t>
  </si>
  <si>
    <t>Orientační štítky</t>
  </si>
  <si>
    <t>732_3</t>
  </si>
  <si>
    <t>D+M Akumulační nádoba, objem 8m3. popis viz Specifikace (AKU)</t>
  </si>
  <si>
    <t>732_8</t>
  </si>
  <si>
    <t>D+M Spalinový systém, nerezové potrubí dle projektové dokumentace</t>
  </si>
  <si>
    <t>732294118</t>
  </si>
  <si>
    <t>Elektrická topná jednotka šroubovací 6/4" o výkonu 9,0 kW</t>
  </si>
  <si>
    <t>732_4</t>
  </si>
  <si>
    <t>D+M Uzavírací klapka s pohonem DN80. popis viz Specifikace (UA-2)</t>
  </si>
  <si>
    <t>732_5</t>
  </si>
  <si>
    <t>D+M Kulový kohout s pohonem 6/4". popis viz Specifikace (UA-1)</t>
  </si>
  <si>
    <t>732_6</t>
  </si>
  <si>
    <t>D+M Teplovodní ohřívač vzduchu, popis viz Specifikace (TOH-1)</t>
  </si>
  <si>
    <t>732_7</t>
  </si>
  <si>
    <t>D+M Měřič tepla Qn=3,5 m3/h, popis viz Specifikace (MT-1, MT-2)</t>
  </si>
  <si>
    <t>732199100</t>
  </si>
  <si>
    <t>Montáž orientačních štítků</t>
  </si>
  <si>
    <t>732331616</t>
  </si>
  <si>
    <t>Nádoba tlaková expanzní pro topnou a chladicí soustavu s membránou závitové připojení PN 6 o objemu 50 l</t>
  </si>
  <si>
    <t>48481000</t>
  </si>
  <si>
    <t>box neutralizační pro neutralizaci kondenzátu (NK-1)</t>
  </si>
  <si>
    <t>998732102</t>
  </si>
  <si>
    <t>Přesun hmot tonážní pro strojovny v objektech v do 12 m</t>
  </si>
  <si>
    <t>998732181</t>
  </si>
  <si>
    <t>Příplatek k přesunu hmot tonážní 732 prováděný bez použití mechanizace</t>
  </si>
  <si>
    <t>733</t>
  </si>
  <si>
    <t xml:space="preserve">Ústřední vytápění - rozvodné potrubí   </t>
  </si>
  <si>
    <t>722174023</t>
  </si>
  <si>
    <t>Potrubí vodovodní plastové PPR svar polyfuze PN 20 D 25 x 4,2 mm</t>
  </si>
  <si>
    <t>722160224_nerez</t>
  </si>
  <si>
    <t>Potrubí vodovodní nerezové (1.4401) spojované lisováním DN 25</t>
  </si>
  <si>
    <t>733111113</t>
  </si>
  <si>
    <t>Potrubí ocelové závitové bezešvé běžné v kotelnách nebo strojovnách DN 15</t>
  </si>
  <si>
    <t>733111114</t>
  </si>
  <si>
    <t>Potrubí ocelové závitové bezešvé běžné v kotelnách nebo strojovnách DN 20</t>
  </si>
  <si>
    <t>733111117</t>
  </si>
  <si>
    <t>Potrubí ocelové závitové bezešvé běžné v kotelnách nebo strojovnách DN 40</t>
  </si>
  <si>
    <t>733121214_6</t>
  </si>
  <si>
    <t>Potrubí ocelové hladké bezešvé ve strojovnách D 88,9x3,6mm, DN80, P235TR2</t>
  </si>
  <si>
    <t>733190107</t>
  </si>
  <si>
    <t>Zkouška těsnosti potrubí ocelové závitové do DN 40</t>
  </si>
  <si>
    <t>733190108</t>
  </si>
  <si>
    <t>Zkouška těsnosti potrubí ocelové závitové do DN 50</t>
  </si>
  <si>
    <t>733190225</t>
  </si>
  <si>
    <t>Zkouška těsnosti potrubí ocelové hladké přes D 60,3x2,9 do D 89x5,0</t>
  </si>
  <si>
    <t>998733102</t>
  </si>
  <si>
    <t>Přesun hmot tonážní pro rozvody potrubí v objektech v do 12 m</t>
  </si>
  <si>
    <t>998733181</t>
  </si>
  <si>
    <t>Příplatek k přesunu hmot tonážní 733 prováděný bez použití mechanizace</t>
  </si>
  <si>
    <t>998733193</t>
  </si>
  <si>
    <t>Příplatek k přesunu hmot tonážní 733 za zvětšený přesun do 500 m</t>
  </si>
  <si>
    <t>HZS3112</t>
  </si>
  <si>
    <t>Demontáže - Hodinové zúčtovací sazby montáží technologických zařízení při externích montážích montér potrubí odborný</t>
  </si>
  <si>
    <t>hod</t>
  </si>
  <si>
    <t>734</t>
  </si>
  <si>
    <t xml:space="preserve">Ústřední vytápění - armatury   </t>
  </si>
  <si>
    <t>734193116</t>
  </si>
  <si>
    <t>Klapka mezipřírubová uzavírací DN 80 PN 16 do 120°C disk tvárná litina</t>
  </si>
  <si>
    <t>73422_003</t>
  </si>
  <si>
    <t>Vyvažovací ventil 1" PN25</t>
  </si>
  <si>
    <t>42241032</t>
  </si>
  <si>
    <t>regulátor diferenčního tlaku s omezovačem průtoku G 1"</t>
  </si>
  <si>
    <t>40564135</t>
  </si>
  <si>
    <t>ventil elektromagnetický na neagresivní kapaliny a plyny bez napětí uzavřený PN 16 T 80°C G 1"</t>
  </si>
  <si>
    <t>734209115</t>
  </si>
  <si>
    <t>Montáž armatury závitové s dvěma závity G 1</t>
  </si>
  <si>
    <t>734211127</t>
  </si>
  <si>
    <t>Ventil závitový odvzdušňovací G 1/2 PN 14 do 120°C automatický se zpětnou klapkou otopných těles</t>
  </si>
  <si>
    <t>734242416</t>
  </si>
  <si>
    <t>Ventil závitový zpětný přímý G 6/4 PN 16 do 110°C</t>
  </si>
  <si>
    <t>734251213</t>
  </si>
  <si>
    <t>Ventil závitový pojistný rohový G 1 provozní tlak od 2,5 do 6 barů</t>
  </si>
  <si>
    <t>734251214</t>
  </si>
  <si>
    <t>Ventil závitový pojistný rohový G 5/4 provozní tlak od 2,5 do 6 barů</t>
  </si>
  <si>
    <t>734291257</t>
  </si>
  <si>
    <t>Filtr závitový pro topné a chladicí systémy přímý G 1 1/2 PN 16 do 160°C s vnitřními závity</t>
  </si>
  <si>
    <t>734292713</t>
  </si>
  <si>
    <t>Kohout kulový přímý G 1/2 PN 42 do 185°C vnitřní závit</t>
  </si>
  <si>
    <t>734292714</t>
  </si>
  <si>
    <t>Kohout kulový přímý G 3/4 PN 42 do 185°C vnitřní závit</t>
  </si>
  <si>
    <t>734292715</t>
  </si>
  <si>
    <t>Kohout kulový přímý G 1 PN 42 do 185°C vnitřní závit</t>
  </si>
  <si>
    <t>734292717</t>
  </si>
  <si>
    <t>Kohout kulový přímý G 1 1/2 PN 42 do 185°C vnitřní závit</t>
  </si>
  <si>
    <t>734292718</t>
  </si>
  <si>
    <t>Kohout kulový přímý G 2 PN 42 do 185°C vnitřní závit</t>
  </si>
  <si>
    <t>734411128</t>
  </si>
  <si>
    <t>Teploměr technický s pevným stonkem a jímkou zadní připojení průměr 100 mm délky stonku dle TZ</t>
  </si>
  <si>
    <t>734421102</t>
  </si>
  <si>
    <t>Tlakoměr s pevným stonkem a zpětnou klapkou tlak 0-16 bar průměr 63 mm spodní připojení</t>
  </si>
  <si>
    <t>734424101</t>
  </si>
  <si>
    <t>Kondenzační smyčka k přivaření zahnutá PN 250 do 300°C</t>
  </si>
  <si>
    <t>998734101</t>
  </si>
  <si>
    <t>Přesun hmot tonážní pro armatury v objektech v do 6 m</t>
  </si>
  <si>
    <t>998734111</t>
  </si>
  <si>
    <t>Přesun hmot tonážní pro armatury s omezením mechanizace v objektech v do 6 m</t>
  </si>
  <si>
    <t>767</t>
  </si>
  <si>
    <t xml:space="preserve">Konstrukce zámečnické   </t>
  </si>
  <si>
    <t>767995111</t>
  </si>
  <si>
    <t>Montáž ostatních atypických zámečnických konstrukcí hmotnosti do 5 kg</t>
  </si>
  <si>
    <t>767995112</t>
  </si>
  <si>
    <t>Montáž atypických zámečnických konstrukcí hmotnosti do 10 kg</t>
  </si>
  <si>
    <t>767995113</t>
  </si>
  <si>
    <t>Montáž atypických zámečnických konstrukcí hmotnosti do 20 kg</t>
  </si>
  <si>
    <t>55300000</t>
  </si>
  <si>
    <t>drobné pomocné konstrukce pro uložení potrubí</t>
  </si>
  <si>
    <t>998767102</t>
  </si>
  <si>
    <t>Přesun hmot tonážní pro zámečnické konstrukce v objektech v do 12 m</t>
  </si>
  <si>
    <t>783</t>
  </si>
  <si>
    <t xml:space="preserve">Dokončovací práce - nátěry   </t>
  </si>
  <si>
    <t>783314101</t>
  </si>
  <si>
    <t>Základní nátěr zámečnických konstrukcí jednonásobný syntetický</t>
  </si>
  <si>
    <t>783317101</t>
  </si>
  <si>
    <t>Krycí nátěr (email) zámečnických konstrukcí jednonásobný syntetický standardní</t>
  </si>
  <si>
    <t>783614551</t>
  </si>
  <si>
    <t>Základní jednonásobný syntetický nátěr potrubí DN do 50 mm</t>
  </si>
  <si>
    <t>783614561</t>
  </si>
  <si>
    <t>Základní jednonásobný syntetický nátěr potrubí přes DN 50 do DN 100 mm</t>
  </si>
  <si>
    <t>783617611</t>
  </si>
  <si>
    <t>Krycí dvojnásobný syntetický nátěr potrubí DN do 50 mm</t>
  </si>
  <si>
    <t>783617631</t>
  </si>
  <si>
    <t>Krycí dvojnásobný syntetický nátěr potrubí DN do 100 mm</t>
  </si>
  <si>
    <t>OST</t>
  </si>
  <si>
    <t>1003</t>
  </si>
  <si>
    <t>Proplach potrubních rozvodů, včetně vyčištění všech filtrů</t>
  </si>
  <si>
    <t>262144</t>
  </si>
  <si>
    <t>1004</t>
  </si>
  <si>
    <t>Vypouštění systému,vč.pitné vody</t>
  </si>
  <si>
    <t>1005</t>
  </si>
  <si>
    <t>Napouštění systému, včetně odvzdušnění vč.pitné vody</t>
  </si>
  <si>
    <t>1007.1.1</t>
  </si>
  <si>
    <t>Návrh provozního řádu</t>
  </si>
  <si>
    <t>1007.2</t>
  </si>
  <si>
    <t>Zaregulování</t>
  </si>
  <si>
    <t>1017</t>
  </si>
  <si>
    <t>Provozní zkouška (dilatační + topná) dle ČSN 06 0310</t>
  </si>
  <si>
    <t>1018</t>
  </si>
  <si>
    <t>Funkční zkoušky</t>
  </si>
  <si>
    <t>1019</t>
  </si>
  <si>
    <t>Zkušební provoz</t>
  </si>
  <si>
    <t>1023</t>
  </si>
  <si>
    <t>vizuální kontrola svárů (dle ČSN EN ISO 17 637 a ČSN EN 13018) v rozsahu dle ČSN EN 13480 - rozsah 100%</t>
  </si>
  <si>
    <t>U</t>
  </si>
  <si>
    <t xml:space="preserve">Upozornění   </t>
  </si>
  <si>
    <t>Pro stanovení nabídkové ceny za dílo, nebo jeho část, je rozhodující veškerá výkresová dokumentace výkazy, výpisy materiálů, technická zpráva, statický výpočet. Dodavatel si musí provést vlastní specifikaci pro stanovení nákladů. V případě nejasností možn</t>
  </si>
  <si>
    <t>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</t>
  </si>
  <si>
    <t>Součástí nabídkové ceny je rovněž tzv. dodavatelská příprava stavby a dodavatelská dokumentace, kterou je nutno předložit technickému dozoru investora, případně zástupci projektanta.</t>
  </si>
  <si>
    <t>Bude-li dodavatel poskytovat projektovou dokumentaci k ocenění svým subdodavatelům, je nutno jej seznámit se všemi skutečnostmi a podmínkami, určenými pro stanovení celkových nákladů i jednotkové ceny.</t>
  </si>
  <si>
    <t>Dodavatel je povinen podrobně prostudovat předloženou projektovou dokumentaci. Pokud dodavatel na základě svých odborných zkušeností zjistí, že v projektové dokumentaci není některá činnost či položka nutná pro dokončení předmětného díla uvedena, je povin</t>
  </si>
  <si>
    <t>Výkazy výměr jsou bez technologických přídavků a prořezů</t>
  </si>
  <si>
    <t xml:space="preserve">SO 02 D.1.4.2 - Elektroinstalace a MaR  </t>
  </si>
  <si>
    <t xml:space="preserve">D1 - Řídicí stanice   </t>
  </si>
  <si>
    <t xml:space="preserve">D2 - Rozvaděče a skříňky   </t>
  </si>
  <si>
    <t xml:space="preserve">D3 - Doplnění podružného měření do stávajícího rozvaděče NN s označením R1   </t>
  </si>
  <si>
    <t xml:space="preserve">D4 - Doplnění podružného měření do stávajícího rozvaděče NN s označením R2   </t>
  </si>
  <si>
    <t xml:space="preserve">D5 - Kabely   </t>
  </si>
  <si>
    <t xml:space="preserve">D6 - Montážní materiál   </t>
  </si>
  <si>
    <t xml:space="preserve">D7 - Polní instrumentace   </t>
  </si>
  <si>
    <t xml:space="preserve">D8 -    </t>
  </si>
  <si>
    <t xml:space="preserve">    D9 - SOFTWARE   </t>
  </si>
  <si>
    <t xml:space="preserve">D10 - OSTATNÍ   </t>
  </si>
  <si>
    <t xml:space="preserve">Řídicí stanice   </t>
  </si>
  <si>
    <t>Řídicí stanice s 8xDI, 8xAI, 8xDO, 4xAO, napájení 24 VDC, AI odporový snímač nebo 0÷10V nebo 4÷20mA, AO 0÷10V nebo 4÷20mA, DI bezpotenciálový vstup nebo 24 VDC, DO 24 VDC, komunikace Ethernet, RS485, RS232, webserver</t>
  </si>
  <si>
    <t>Rozšiřující modul 12× analogový vstup, 24 V ss/st</t>
  </si>
  <si>
    <t>Rozšiřující modul 24× digitální vstup, 24 V ss/st, galv. Oddělení</t>
  </si>
  <si>
    <t>Rozšiřující modul 21× digitální výstup, 24 V ss, 30mA, galv. Oddělení</t>
  </si>
  <si>
    <t>Převodník RS485/RS232, na DIN lištu</t>
  </si>
  <si>
    <t>Převodník M-BUS/Ethernet, max. 64 SLAVE jednotek</t>
  </si>
  <si>
    <t>Grafický operátorský terminál 7", TFT, 800x480 bodů, Ethernet, SD, webserver</t>
  </si>
  <si>
    <t>Komunikační modul GSM pro grafický operátorský terminál, včetně externí antény</t>
  </si>
  <si>
    <t>Ethernetový switch 24port na DIN lištu</t>
  </si>
  <si>
    <t>Media konvektor - optické vlákno/metalický Ethernet, single mode, SC, 9/125um, napájení 100-230V, 2U</t>
  </si>
  <si>
    <t>Pigtail simplex SC 9x125 SM 1m</t>
  </si>
  <si>
    <t>Svar optického vlákna</t>
  </si>
  <si>
    <t>Ochrana svaru</t>
  </si>
  <si>
    <t>Patchkabel SC-SC 9/125 SM simplex 2m</t>
  </si>
  <si>
    <t>Spojky SC-SC 9/125 SM simplex</t>
  </si>
  <si>
    <t>Meření optického vlákna</t>
  </si>
  <si>
    <t>Optický rozvaděč pro vnitřní i venkovní použití, 16x SC spojka, 24 svárů, uzamykatelný, IP65, bílý</t>
  </si>
  <si>
    <t xml:space="preserve">Rozvaděče a skříňky   </t>
  </si>
  <si>
    <t>PVA10 2A gG</t>
  </si>
  <si>
    <t>Zkušební svorkovnice</t>
  </si>
  <si>
    <t>Měřící transformátor proudu, násuvný, 1000/5A, 10VA, 0,5S</t>
  </si>
  <si>
    <t>Multifunkční měřící přístroj - analyzátor kvality třídy S, multimetr a záznamník, podružný elektroměr 0.5S, vstup 3x x/5A, 3x 230/400V,  komunikační rozhraní RS485, Ethernet</t>
  </si>
  <si>
    <t>Svorka průchozí řadová 2,5 béžová</t>
  </si>
  <si>
    <t>Svorka průchozí řadová 2,5 světle modrá</t>
  </si>
  <si>
    <t>Svorka průchozí řadová 2,5 žluto-zelená PE</t>
  </si>
  <si>
    <t>Bočnice průchozí řadové svorky 2,5 béžová</t>
  </si>
  <si>
    <t>Koncová vzpěra svorkovnic</t>
  </si>
  <si>
    <t xml:space="preserve">Doplnění podružného měření do stávajícího rozvaděče NN s označením R1   </t>
  </si>
  <si>
    <t>Příslušenství - vývodky, DIN lišty, vkládací žlaby, propojovací vodiče, označovací systémy a štítky, návlečky na vodiče, spojovací materiál, kapsa na dokumentaci apod.</t>
  </si>
  <si>
    <t>Pojistkový odpínač, 3p, 10x38</t>
  </si>
  <si>
    <t>Montáž podružného měření do stávajícího rozvaděče NN s označením HR2.1</t>
  </si>
  <si>
    <t>Úprava, silového rozvaděče o jištění nového rozvaděče R_KGJ_N   včetně montáže</t>
  </si>
  <si>
    <t>Jistič 3pólový -  250A, spoušť elektornikcá LSI, průřez připojovaných vodičů 1x150 mm2   včetně montáže</t>
  </si>
  <si>
    <t xml:space="preserve">Doplnění podružného měření do stávajícího rozvaděče NN s označením R2   </t>
  </si>
  <si>
    <t>Montáž podružného měření do stávajícího rozvaděče NN s označením HR2.2</t>
  </si>
  <si>
    <t>Rozvaděč DMR_N   včetně montáže</t>
  </si>
  <si>
    <t>Rozvaděč R_KGJ_N   včetně montáže</t>
  </si>
  <si>
    <t>Úprava, silového rozvaděče o doplnění nového ethernetové switche   včetně montáže</t>
  </si>
  <si>
    <t>Ethernetový switch 4port na DIN lištu   včetně montáže</t>
  </si>
  <si>
    <t xml:space="preserve">Kabely   </t>
  </si>
  <si>
    <t>CYKY-J 3x1,5   včetně montáže</t>
  </si>
  <si>
    <t>CYKY-J 5x2,5   včetně montáže</t>
  </si>
  <si>
    <t>CYKY-J 5x95   včetně montáže</t>
  </si>
  <si>
    <t>H07RN-F 5x1x10   včetně montáže</t>
  </si>
  <si>
    <t>CYKY-O 2x1,5   včetně montáže</t>
  </si>
  <si>
    <t>CYKY-O 3x1,5   včetně montáže</t>
  </si>
  <si>
    <t>CYKY-O 4x1,5   včetně montáže</t>
  </si>
  <si>
    <t>JYTY-O 2x1   včetně montáže</t>
  </si>
  <si>
    <t>JYTY-O 4x1   včetně montáže</t>
  </si>
  <si>
    <t>JYTY-O 7x1   včetně montáže</t>
  </si>
  <si>
    <t>JYTY-O 14x1   včetně montáže</t>
  </si>
  <si>
    <t>J-Y(st)Y 2x2x0,8   včetně montáže</t>
  </si>
  <si>
    <t>JXFE-R-O 2x2x0,8 B2ca,s1,d0   včetně montáže</t>
  </si>
  <si>
    <t>UTP 4x2x0,51 Cat 6e   včetně montáže</t>
  </si>
  <si>
    <t>UTP 4x2x0,55 Cat 6 LSOHFR B2ca,s1,d1   včetně montáže</t>
  </si>
  <si>
    <t>UNITRONIC BUS 2x2x0,75   včetně montáže</t>
  </si>
  <si>
    <t>CYY 4 ŽZ   včetně montáže</t>
  </si>
  <si>
    <t>CYY 6 ŽZ   včetně montáže</t>
  </si>
  <si>
    <t>1-AYY 1x50   včetně montáže</t>
  </si>
  <si>
    <t>Ukončení - vodič izolovaný do 2,5 mm2 v rozváděči nebo na přístroji</t>
  </si>
  <si>
    <t>Ukončení - vodič izolovaný do 50 mm2 v rozváděči nebo na přístroji</t>
  </si>
  <si>
    <t>Ukončení - vodič izolovaný do 95 mm2 v rozváděči nebo na přístroji</t>
  </si>
  <si>
    <t xml:space="preserve">Montážní materiál   </t>
  </si>
  <si>
    <t>Kabelový žlab, pozinkovaný s víkem, 125x50mm, včetně nosných konstrukcí a spojovacích dílů, dělící přepážka - včetně montáže</t>
  </si>
  <si>
    <t>Komplet trubka instalační plastová ohebná prům.32 mm, včetně nosných konstrukcí, úchytů a spojovacích dílů - včetně montáže</t>
  </si>
  <si>
    <t>Komplet trubka instalační plastová pevná prům.32 mm, včetně nosných konstrukcí, úchytů a spojovacích dílů - včetně montáže</t>
  </si>
  <si>
    <t>Prostupy betonovými a zděnými konstrukcemi pod úrovní terénu, včetně jejich zapravení do původního stavu po protažení kabelových tras, pro kabelové chráničky a trubky průměru do 50mm. Tvořeno: kabelová průchodka s dvojitou ucpávkou, s víkem pro vedení 1x</t>
  </si>
  <si>
    <t>Ohebná dvouplášťová korugovaná chránička, DN110, včetně protahovacího drátu   - včetně montáže</t>
  </si>
  <si>
    <t>Fólie výstražná do výkopu 22cm/100m červená s bleskem   - včetně montáže</t>
  </si>
  <si>
    <t>Výkopy ve volném terénu, hloubky 900mm, šíře 760mm, se zaprevením do původního stavu a pískovým lože pro kabelová vedení</t>
  </si>
  <si>
    <t>P</t>
  </si>
  <si>
    <t>Poznámka k položce:_x000D_
-příplatek za ztížení vykopávky v blízkosti podzemního vedení -sejmutí ornice s přemístěním na vzdálenost do 50 m -hloubení rýh š do 2000 mm v hornině tř. 3 objemu  -svislé přemístění výkopku z horniny tř. 1 až 4 hl výkopu do 2,5 m -vodorovné přemístění do 10000 m výkopku/sypaniny z horniny tř. 1 až 4 -nakládání výkopku z hornin tř. 1 až 4 do 100 m3 -poplatek za uložení odpadu ze sypaniny na skládce (skládkovné) -zásyp jam, šachet rýh nebo kolem objektů sypaninou se zhutněním -rozprostření ornice tl vrstvy do 150 mm pl do 500 m2 v rovině nebo ve svahu do 1:5 -založení parkového trávníku výsevem plochy do 1000 m2 v rovině a ve svahu do 1:5 -osivo směs travní parková -štěrkopísek (Bratčice) frakce 0-8</t>
  </si>
  <si>
    <t>Kabelová krabicová rozvodka 88x88x53 mm (šxvxh),skříň s předlisy, 5x svorka 1,5-2,5mm2, povrch stěny lze použít pro kabelové vývodky max. M 20, pro chráněné instalace, IP 65, RAL 7035, Materiál - termoplast   - včetně montáže</t>
  </si>
  <si>
    <t>Protipožární ucpávka pro prostupy požárních úseků; odolnost EI 15÷180, minerální vlna stupeň hořlavosti A nebo B dle ČSN 73062 bod tání 1000°C, použitelnost do 700°C, požární stěrková ochranná hmota tl. suché vrstvy min. 1mm na kabelech a navazujících plo</t>
  </si>
  <si>
    <t>Kabelový prostup skrz obvodou stěnu objektu (pro venkovní čidlo teploty), včetně zapravení, včetně montáže</t>
  </si>
  <si>
    <t>Pom.montážní materiál (kab.průchodky, stah.pásky, hmoždinky ap.)</t>
  </si>
  <si>
    <t xml:space="preserve">Polní instrumentace   </t>
  </si>
  <si>
    <t>Odporový snímač teploty, prostorový plastový, 0÷60°C, včetně držáku na zeď , včetně montáže</t>
  </si>
  <si>
    <t>Odporový snímač teploty, venkovní plastový, -30÷60°C, IP65, včetně držáku na zeď   , včetně montáže</t>
  </si>
  <si>
    <t>Odporový snímač teploty, příložný s plastovou hlavicí, 0÷100°C, včetně upevňovacích pásků , včetně montáže</t>
  </si>
  <si>
    <t>Odporový snímač teploty, se stonkem a s plastovou hlavicí , délka stonku 120 mm, rozsah 0÷100°C, včetně jímky G1/2", včetně montáže</t>
  </si>
  <si>
    <t>Odporový snímač teploty, se stonkem a s plastovou hlavicí , délka stonku 360 mm, rozsah 0÷100°C, včetně držáku, včetně montáže</t>
  </si>
  <si>
    <t>Snímač tlaku, pro kapaliny, relativní tlak, 0÷10 bar, 0÷10VDC/3-vodič, přesnost 0,25% (Pn&gt;0.4bar), médium -45÷125°C, napájení v rozsahu 14-30VDC, elektrické připojení - konektor DIN 43650 (ISO 4400) IP65, mechanické připojení G1/2" DIN 3852, těsnění Viton</t>
  </si>
  <si>
    <t>Detektor CO, 0÷150ppm CO, elektrochemický senzor, 2x poplachový stupeň, 1x porucha snímání, napájení 24V/50Hz , včetně montáže</t>
  </si>
  <si>
    <t>Detektor hořlavých plynů plyny, 2x poplachový stupeň, katalytický senzor, 3x výstupní relé (ALARM1 +ALARM2 +FAULT), napájení 24Vss , včetně montáže</t>
  </si>
  <si>
    <t>Snímač zaplavení určený k signalizaci poruchových stavů, napájení 24 V AC nebo 24 V DC, 1 VA. IP54, relový výstup a otevřený kolektor, včetně montáže</t>
  </si>
  <si>
    <t>Houkačka s optickou signalizací, 230VAC, trv. tón, oranžová, LED , včetně montáže</t>
  </si>
  <si>
    <t>Elektronický záznamík dat, pro měření spotřeby plynu; sériová komunikace RS485, 4x digitální vstup (3x NF impulzní, nebo 4x binární), 2x digitální výstup (NF impulzní, nebo binární), podpora komunikačního protokolu MODBUS-RTU včetně MODBUS mapy, montážní,</t>
  </si>
  <si>
    <t>Elektronický záznamík dat, pro měření spotřeby vody, vstup impuls/výstup M-Bus , včetně montáže</t>
  </si>
  <si>
    <t>Elektrický topný kabel, samoregulační. Příkon při +10°C=30W/m; teplotní odolnost 80°C; maximální délka při jističi: 6A=70m / 10A=87m / 16A=109m. Včetně přepojovací krabičky s hliníkovou páskou, včetně montáže</t>
  </si>
  <si>
    <t>Připojení servopohonů ventilů a klapek (ventily a klapky, včetně pohonu dodávkou profese Technologie)</t>
  </si>
  <si>
    <t xml:space="preserve">   </t>
  </si>
  <si>
    <t xml:space="preserve">SOFTWARE   </t>
  </si>
  <si>
    <t>Zpracování SW - uživatelský SW pro programovatelné podstanice +DMR_N</t>
  </si>
  <si>
    <t>Zpracování SW - vizualizace grafického operátorského terminálu pro +DMR_N</t>
  </si>
  <si>
    <t>Integrace měřičů spotřeby (plynoměr, elektroměr, měřič tepla) přes rozhraní Modbus RTU - RS485; přenos do PLC, do operátorského panelu</t>
  </si>
  <si>
    <t>Integrace měřičů spotřeby (vodoměr) přes rozhraní M-BUS; přenos do PLC, do operátorského panelu</t>
  </si>
  <si>
    <t>Integrace systému VZT jednotek přes rozhraní Modbus TCP/IP (cca 100 komunikovaných d.b. - provozní a poruchové hlášení, nastavení požadovaných hodnot, časové plány)</t>
  </si>
  <si>
    <t>R-0100</t>
  </si>
  <si>
    <t>Integrace systému KGJ přes rozhraní Modbus RTU - RS485 (cca 100 komunikovaných d.b. - provozní a poruchové hlášení, nastavení požadovaných parametrů, časové plány)</t>
  </si>
  <si>
    <t>R-0101</t>
  </si>
  <si>
    <t>Integrace systému Dieselagregátu přes rozhraní Modbus RTU - RS485 (cca 20 komunikovaných d.b. - provozní a poruchové hlášení)</t>
  </si>
  <si>
    <t>R-0102</t>
  </si>
  <si>
    <t>Integrace systému DALI osvětlení přes rozhraní Ethernet (cca 50 komunikovaných d.b. - provozní a poruchové hlášení, nastavení požadovaných parametrů, časové plány)</t>
  </si>
  <si>
    <t>R-0103</t>
  </si>
  <si>
    <t>Integrace stávajícího systému plynové kotelny (rozvaděč RT01) přes rozhraní Ethernet (cca 50 komunikovaných d.b. - provozní a poruchové hlášení, nastavení požadovaných parametrů, časové plány)</t>
  </si>
  <si>
    <t>R-0104</t>
  </si>
  <si>
    <t>Integrace systému FVE přes rozhraní Modbus RTU - RS485 (cca 40 komunikovaných d.b. - provozní a poruchové hlášení, monitoring spotřeby/výroby)</t>
  </si>
  <si>
    <t>R-0105</t>
  </si>
  <si>
    <t>Zpracování SW - uživatelský SW pro DŘT (dispečerské řízení) - SW pro komunikaci s KGJ - řízení - SW pro komunikaci s MaR - energetický managment - SW pro komunikaci s hlavní RTU jednotkou - dispečerské řízení - oživení  - funkční zkoušky a testy bod-bod</t>
  </si>
  <si>
    <t>R-0106</t>
  </si>
  <si>
    <t>R-0107</t>
  </si>
  <si>
    <t>Oživení a zprovoznění systému, zaregulování systému, požadované funkční zkoušky, nastavení parametrů regulovaných okruhů po vyhodnocení zkušebního provozu, zkoušky komunikace</t>
  </si>
  <si>
    <t>R-0108</t>
  </si>
  <si>
    <t>Parametrizace polní instrumentace, požadované funkční zkoušky</t>
  </si>
  <si>
    <t>R-0109</t>
  </si>
  <si>
    <t>R-0110</t>
  </si>
  <si>
    <t>R-0111</t>
  </si>
  <si>
    <t xml:space="preserve">SO 02 D.2.1.1. - Architektonicko-stavební řešení   </t>
  </si>
  <si>
    <t xml:space="preserve">0 - Všeobecné konstrukce a práce   </t>
  </si>
  <si>
    <t xml:space="preserve">27 - Základy   </t>
  </si>
  <si>
    <t xml:space="preserve">31 - Zdi podpěrné a volné   </t>
  </si>
  <si>
    <t xml:space="preserve">61 - Úprava povrchů vnitřní   </t>
  </si>
  <si>
    <t xml:space="preserve">95 - Různé dokončovací konstrukce a práce na pozemních stavbách   </t>
  </si>
  <si>
    <t xml:space="preserve">96 - Bourání konstrukcí   </t>
  </si>
  <si>
    <t xml:space="preserve">97 - Prorážení otvorů a ostatní bourací práce   </t>
  </si>
  <si>
    <t xml:space="preserve">D1 - Ostatní materiál   </t>
  </si>
  <si>
    <t xml:space="preserve">711 - Izolace proti vodě   </t>
  </si>
  <si>
    <t xml:space="preserve">713 - Izolace tepelné   </t>
  </si>
  <si>
    <t xml:space="preserve">767 - Konstrukce doplňkové stavební (zámečnické)   </t>
  </si>
  <si>
    <t xml:space="preserve">784 - Malby   </t>
  </si>
  <si>
    <t xml:space="preserve">Všeobecné konstrukce a práce   </t>
  </si>
  <si>
    <t>073813211R00</t>
  </si>
  <si>
    <t>Vyplnění dilatačních spár vlnou nebo vatou</t>
  </si>
  <si>
    <t xml:space="preserve">Základy   </t>
  </si>
  <si>
    <t>273321321R00</t>
  </si>
  <si>
    <t>Železobeton základových desek C 20/25</t>
  </si>
  <si>
    <t>m3</t>
  </si>
  <si>
    <t>273351215R00</t>
  </si>
  <si>
    <t>Bednění stěn základových desek - zřízení</t>
  </si>
  <si>
    <t>273351216R00</t>
  </si>
  <si>
    <t>Bednění stěn základových desek - odstranění</t>
  </si>
  <si>
    <t>273362021R00</t>
  </si>
  <si>
    <t>Výztuž základových desek ze svařovaných sití KARI</t>
  </si>
  <si>
    <t>274315911R00</t>
  </si>
  <si>
    <t>Příplatek k betonáži ve stísněných podmínkách</t>
  </si>
  <si>
    <t xml:space="preserve">Zdi podpěrné a volné   </t>
  </si>
  <si>
    <t>317120010RA0</t>
  </si>
  <si>
    <t>Osazení překladů prefa, otvor šířky do 105 cm</t>
  </si>
  <si>
    <t xml:space="preserve">Úprava povrchů vnitřní   </t>
  </si>
  <si>
    <t>612401291RT2</t>
  </si>
  <si>
    <t>Omítka malých ploch vnitřních stěn do 0,25 m2</t>
  </si>
  <si>
    <t>612425931RT2</t>
  </si>
  <si>
    <t>Omítka vápenná vnitřního ostění, nadpraží - štuková, certifikovaná s požární odolností</t>
  </si>
  <si>
    <t>6129011121R00</t>
  </si>
  <si>
    <t>Broušení povrchu betonu základu</t>
  </si>
  <si>
    <t xml:space="preserve">Různé dokončovací konstrukce a práce na pozemních stavbách   </t>
  </si>
  <si>
    <t>952901111R00</t>
  </si>
  <si>
    <t>Vyčištění budov o výšce podlaží do 4 m</t>
  </si>
  <si>
    <t xml:space="preserve">Bourání konstrukcí   </t>
  </si>
  <si>
    <t>966079851R00</t>
  </si>
  <si>
    <t>Přerušení ocelových profilů průřezu do 1 cm2</t>
  </si>
  <si>
    <t xml:space="preserve">Prorážení otvorů a ostatní bourací práce   </t>
  </si>
  <si>
    <t>970031200R00</t>
  </si>
  <si>
    <t>Vrtání jádrové do zdiva cihelného do D 200 mm</t>
  </si>
  <si>
    <t>970031250R00</t>
  </si>
  <si>
    <t>Vrtání jádrové do zdiva cihelného do D 250 mm</t>
  </si>
  <si>
    <t>971033541R00</t>
  </si>
  <si>
    <t>Vybourání otv. zeď cihel. pl.1 m2, tl.30 cm, MVC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</si>
  <si>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</si>
  <si>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</si>
  <si>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</si>
  <si>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</si>
  <si>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</si>
  <si>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</si>
  <si>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</si>
  <si>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</si>
  <si>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979095312R00</t>
  </si>
  <si>
    <t>Naložení a složení suti</t>
  </si>
  <si>
    <t>979990107R00</t>
  </si>
  <si>
    <t>Poplatek za uložení suti - směs betonu,cihel,dřeva, skupina odpadu 170904</t>
  </si>
  <si>
    <t xml:space="preserve">Ostatní materiál   </t>
  </si>
  <si>
    <t>15416975</t>
  </si>
  <si>
    <t>Profil L nerovnoramenný S235  50x30x5 mm</t>
  </si>
  <si>
    <t>711</t>
  </si>
  <si>
    <t xml:space="preserve">Izolace proti vodě   </t>
  </si>
  <si>
    <t>711404101R00</t>
  </si>
  <si>
    <t>Výztužná stěrka s armovací tkaninou</t>
  </si>
  <si>
    <t>713391192R00</t>
  </si>
  <si>
    <t>Těsnění spojů trvale plastickým tmelem</t>
  </si>
  <si>
    <t>7135513121R00</t>
  </si>
  <si>
    <t>Protipožární povlak včetně tmele, EI 60</t>
  </si>
  <si>
    <t>7135513172R00</t>
  </si>
  <si>
    <t xml:space="preserve">Konstrukce doplňkové stavební (zámečnické)   </t>
  </si>
  <si>
    <t>767200002RA0</t>
  </si>
  <si>
    <t>Zábradlí, nátěry</t>
  </si>
  <si>
    <t>767222220R00</t>
  </si>
  <si>
    <t>Montáž zábradlí z prof.oceli na oc.konstr.do 40 kg</t>
  </si>
  <si>
    <t>7675908301R00</t>
  </si>
  <si>
    <t>Demontáž podlahových roštů ocelových pozinkovaných</t>
  </si>
  <si>
    <t>998767192R00</t>
  </si>
  <si>
    <t>Příplatek zvětš. přesun, zámeč. konstr. do 100 m</t>
  </si>
  <si>
    <t>784</t>
  </si>
  <si>
    <t xml:space="preserve">Malby   </t>
  </si>
  <si>
    <t>784401801R00</t>
  </si>
  <si>
    <t>Odstranění malby obroušením v místnosti H do 3,8 m</t>
  </si>
  <si>
    <t>784422271R00</t>
  </si>
  <si>
    <t>Malba vápenná 2x, pačok 2x,1barva, místn. do 3,8 m</t>
  </si>
  <si>
    <t xml:space="preserve">SO 03 D.1.4.1 -   Instalace kogeneračních jednotek   </t>
  </si>
  <si>
    <t xml:space="preserve">    731 - Ústřední vytápění - kotelny   </t>
  </si>
  <si>
    <t>713420813</t>
  </si>
  <si>
    <t>Odstranění izolace tepelné potrubí rohožemi bez úpravy v pletivu spojenými drátem tl přes 50 mm</t>
  </si>
  <si>
    <t>28377736</t>
  </si>
  <si>
    <t>izolace tepelná vrstvená pro uzavírací klapku bezpřírubovou s povrchovou teplotou do 150°C DN 100</t>
  </si>
  <si>
    <t>998713104</t>
  </si>
  <si>
    <t>Přesun hmot tonážní pro izolace tepelné v objektech v přes 24 do 36 m</t>
  </si>
  <si>
    <t>998723104</t>
  </si>
  <si>
    <t>Přesun hmot tonážní pro vnitřní plynovod v objektech v přes 24 do 36 m</t>
  </si>
  <si>
    <t>731</t>
  </si>
  <si>
    <t xml:space="preserve">Ústřední vytápění - kotelny   </t>
  </si>
  <si>
    <t>731100883</t>
  </si>
  <si>
    <t>Demontáž kotlů litinových hmotnost kotle (t) cca 2,0 t</t>
  </si>
  <si>
    <t>731391814</t>
  </si>
  <si>
    <t>Vypuštění vody z kotle samospádem pl kotle přes 20 do 50 m2</t>
  </si>
  <si>
    <t>732211821R</t>
  </si>
  <si>
    <t>Demontáž ohříváku parního vyvíječe</t>
  </si>
  <si>
    <t>732320812</t>
  </si>
  <si>
    <t>Demontáž nádrže beztlaké nebo tlakové odpojení od rozvodů potrubí obsah do 100 l</t>
  </si>
  <si>
    <t>732420814</t>
  </si>
  <si>
    <t>Demontáž čerpadla oběhového spirálního DN 65</t>
  </si>
  <si>
    <t>732110811</t>
  </si>
  <si>
    <t>Demontáž rozdělovače nebo sběrače DN přes 50 do 100</t>
  </si>
  <si>
    <t>732320815</t>
  </si>
  <si>
    <t>Demontáž nádrže beztlaké nebo tlakové odpojení od rozvodů potrubí obsah přes 500 do 1000 l</t>
  </si>
  <si>
    <t>998731102</t>
  </si>
  <si>
    <t>Přesun hmot tonážní pro kotelny v objektech v přes 12 m</t>
  </si>
  <si>
    <t>998731112</t>
  </si>
  <si>
    <t>Přesun hmot tonážní pro kotelny s omezením mechanizace v objektech v přes 12m</t>
  </si>
  <si>
    <t>D+M Kogenerační jednotka 20kWe, popis viz Specifikace (KGJ)</t>
  </si>
  <si>
    <t>D+M Akumulační nádoba, objem 1,5m3. popis viz Specifikace (AKU)</t>
  </si>
  <si>
    <t>732_8.1</t>
  </si>
  <si>
    <t>D+M Regulační klapka s pohonem DN100, popis viz Specifikace (UA-3)</t>
  </si>
  <si>
    <t>733111115</t>
  </si>
  <si>
    <t>Potrubí ocelové závitové černé bezešvé běžné v kotelnách nebo strojovnách DN 25</t>
  </si>
  <si>
    <t>733120819</t>
  </si>
  <si>
    <t>Demontáž potrubí ocelového hladkého D přes 38 do 60,3</t>
  </si>
  <si>
    <t>733120826</t>
  </si>
  <si>
    <t>Demontáž potrubí ocelového hladkého D přes 60,3 do 89</t>
  </si>
  <si>
    <t>733121214_5</t>
  </si>
  <si>
    <t>Potrubí ocelové hladké bezešvé ve strojovnách D 76,1x3,2mm, DN65, P235TR2</t>
  </si>
  <si>
    <t>733121214_9</t>
  </si>
  <si>
    <t>Potrubí ocelové hladké bezešvé ve strojovnách D 168,3x4,5mm, DN150, P235TR2</t>
  </si>
  <si>
    <t>31630560</t>
  </si>
  <si>
    <t>oblouk trubkový typ 3D tvar 90° - K3 D 168,3mm tl 4,5mm</t>
  </si>
  <si>
    <t>31630560R</t>
  </si>
  <si>
    <t>T-kus se stejnými hrdly DN150 dle ČSN EN 10253-2 typ A</t>
  </si>
  <si>
    <t>31630560R1</t>
  </si>
  <si>
    <t>Redukce kocentrická DN150/DN100 dle ČSN EN 10253-2 typ A</t>
  </si>
  <si>
    <t>31630560R2</t>
  </si>
  <si>
    <t>Redukce kocentrická DN150/DN80 dle ČSN EN 10253-2 typ A</t>
  </si>
  <si>
    <t>31630560R3</t>
  </si>
  <si>
    <t>Redukce kocentrická DN125/DN80 dle ČSN EN 10253-2 typ A</t>
  </si>
  <si>
    <t>230023088</t>
  </si>
  <si>
    <t>Montáž trubní díly přivařovací tř.11-13 do 10 kg</t>
  </si>
  <si>
    <t>733190235</t>
  </si>
  <si>
    <t>Zkouška těsnosti potrubí ocelové hladké přes D 133x5,0 do D 159x6,3</t>
  </si>
  <si>
    <t>998733104</t>
  </si>
  <si>
    <t>Přesun hmot tonážní pro rozvody potrubí v objektech v přes 24 do 36 m</t>
  </si>
  <si>
    <t>734100812</t>
  </si>
  <si>
    <t>Demontáž armatury přírubové se dvěma přírubami DN přes 50 do 100</t>
  </si>
  <si>
    <t>734200824</t>
  </si>
  <si>
    <t>Demontáž armatury závitové se dvěma závitypřes G 6/4 do G 2</t>
  </si>
  <si>
    <t>998734114</t>
  </si>
  <si>
    <t>Přesun hmot tonážní pro armatury s omezením mechanizace v objektech v přes 24 do 36 m</t>
  </si>
  <si>
    <t>998734104</t>
  </si>
  <si>
    <t>Přesun hmot tonážní pro armatury v objektech v přes 24 do 36 m</t>
  </si>
  <si>
    <t>998767104</t>
  </si>
  <si>
    <t>Přesun hmot tonážní pro zámečnické konstrukce v objektech v přes 24 do 36 m</t>
  </si>
  <si>
    <t xml:space="preserve">SO 03 D.1.4.2 -  Elektroinstalace a MaR   </t>
  </si>
  <si>
    <t xml:space="preserve">D8 - SOFTWARE   </t>
  </si>
  <si>
    <t xml:space="preserve">D9 - OSTATNÍ   </t>
  </si>
  <si>
    <t>Rozvaděč DMR_V, včetně montáže</t>
  </si>
  <si>
    <t>Rozvaděč R_KGJ_V, včetně montáže</t>
  </si>
  <si>
    <t>Úprava, silového rozvaděče o jištění nového rozvaděče R_KGJ_V , včetně montáže</t>
  </si>
  <si>
    <t>Jistič 3pólový -  250A, spoušť elektornikcá LSI, průřez připojovaných vodičů 1x150 mm2, včetně montáže</t>
  </si>
  <si>
    <t>Montáž  podružného měření do stávajícího rozvaděče NN s označením R2</t>
  </si>
  <si>
    <t>CYKY-J 3x1,5</t>
  </si>
  <si>
    <t>CYKY-J 5x2,5</t>
  </si>
  <si>
    <t>CYKY-J 5x95</t>
  </si>
  <si>
    <t>H07RN-F 5x1x10</t>
  </si>
  <si>
    <t>CYKY-O 2x1,5</t>
  </si>
  <si>
    <t>CYKY-O 3x1,5</t>
  </si>
  <si>
    <t>JYTY-O 2x1</t>
  </si>
  <si>
    <t>JYTY-O 4x1</t>
  </si>
  <si>
    <t>JYTY-O 7x1</t>
  </si>
  <si>
    <t>JYTY-O 14x1</t>
  </si>
  <si>
    <t>J-Y(st)Y 2x2x0,8</t>
  </si>
  <si>
    <t>JXFE-R-O 2x2x0,8 B2ca,s1,d0</t>
  </si>
  <si>
    <t>UTP 4x2x0,51 Cat 6e</t>
  </si>
  <si>
    <t>UTP 4x2x0,55 Cat 6 LSOHFR B2ca,s1,d1</t>
  </si>
  <si>
    <t>CYY 4 ŽZ</t>
  </si>
  <si>
    <t>CYY 6 ŽZ</t>
  </si>
  <si>
    <t>1-AYY 1x50</t>
  </si>
  <si>
    <t>Ukončení vodič izolovaný do 2,5 mm2 v rozváděči nebo na přístroji</t>
  </si>
  <si>
    <t>Ukončení vodič izolovaný do 50 mm2 v rozváděči nebo na přístroji</t>
  </si>
  <si>
    <t>Ukončení vodič izolovaný do 95 mm2 v rozváděči nebo na přístroji</t>
  </si>
  <si>
    <t>Kabelový žlab, pozinkovaný s víkem, 125x50mm, včetně nosných konstrukcí a spojovacích dílů, dělící přepážka</t>
  </si>
  <si>
    <t>Kabelová lávka do kabelové stoupačky, 150x60mm, včetně nosných konstrukcí a spojovacích dílů, pozinkováno metodou Sendzimir</t>
  </si>
  <si>
    <t>Komplet trubka instalační plastová ohebná prům.32 mm, včetně nosných konstrukcí, úchytů a spojovacích dílů</t>
  </si>
  <si>
    <t>Komplet trubka instalační plastová pevná prům.32 mm, včetně nosných konstrukcí, úchytů a spojovacích dílů</t>
  </si>
  <si>
    <t>Kabelová krabicová rozvodka 88x88x53 mm (šxvxh),skříň s předlisy, 5x svorka 1,5-2,5mm2, povrch stěny lze použít pro kabelové vývodky max. M 20, pro chráněné instalace, IP 65, RAL 7035, Materiál - termoplast</t>
  </si>
  <si>
    <t>Kabelový prostup skrz obvodou stěnu objektu (pro venkovní čidlo teploty), včetně zapravení</t>
  </si>
  <si>
    <t>Odporový snímač teploty, prostorový plastový, 0÷60°C, včetně držáku na zeď</t>
  </si>
  <si>
    <t>Odporový snímač teploty, venkovní plastový, -30÷60°C, IP65, včetně držáku na zeď</t>
  </si>
  <si>
    <t>Odporový snímač teploty, příložný s plastovou hlavicí, 0÷100°C, včetně upevňovacích pásků</t>
  </si>
  <si>
    <t>Odporový snímač teploty, se stonkem a s plastovou hlavicí , délka stonku 120 mm, rozsah 0÷100°C, včetně jímky G1/2"</t>
  </si>
  <si>
    <t>Odporový snímač teploty, se stonkem a s plastovou hlavicí , délka stonku 360 mm, rozsah 0÷100°C, včetně držáku</t>
  </si>
  <si>
    <t>Detektor CO, 0÷150ppm CO, elektrochemický senzor, 2x poplachový stupeň, 1x porucha snímání, napájení 24V/50Hz</t>
  </si>
  <si>
    <t>Detektor hořlavých plynů plyny, 2x poplachový stupeň, katalytický senzor, 3x výstupní relé (ALARM1 +ALARM2 +FAULT), napájení 24Vss</t>
  </si>
  <si>
    <t>Snímač zaplavení určený k signalizaci poruchových stavů, napájení 24 V AC nebo 24 V DC, 1 VA. IP54, relový výstup a otevřený kolektor.</t>
  </si>
  <si>
    <t>Houkačka s optickou signalizací, 230VAC, trv. tón, oranžová, LED</t>
  </si>
  <si>
    <t>Elektronický záznamík dat, pro měření spotřeby plynu; sériová komunikace RS485, 4x digitální vstup (3x NF impulzní, nebo 4x binární), 2x digitální výstup (NF impulzní, nebo binární), podpora komunikačního protokolu MODBUS-RTU včetně MODBUS mapy, montážní</t>
  </si>
  <si>
    <t>Elektronický záznamík dat, pro měření spotřeby vody, vstup impuls/výstup M-Bus</t>
  </si>
  <si>
    <t>Připojení servopohonů ventilů (ventily, včetně pohonu dodávkou profese Technologie)</t>
  </si>
  <si>
    <t>Zpracování SW - uživatelský SW pro programovatelné podstanice +DMR_V</t>
  </si>
  <si>
    <t>d.b.</t>
  </si>
  <si>
    <t>Zpracování SW - vizualizace grafického operátorského terminálu pro +DMR_V</t>
  </si>
  <si>
    <t>Integrace měřičů spotřeby (plynoměr, elektroměr, měřič tepla, měřič chladu) přes rozhraní Modbus RTU - RS485; přenos do PLC, do operátorského panelu</t>
  </si>
  <si>
    <t>Integrace stávajícího systému plynové kotelny (rozvaděč RD-PK) přes rozhraní Ethernet (cca 50 komunikovaných d.b. - provozní a poruchové hlášení, nastavení požadovaných parametrů, časové plány)</t>
  </si>
  <si>
    <t>Demontáž stávající polní instrumentace, kabeláže, kabelových tras a ostatního pomocného materiálu zajištující řízení demontované technologie (3x plynový kotel, vyvíječ páry), včetně odpojení od stávajícího systému MaR v rozvaděči RD-PK</t>
  </si>
  <si>
    <t>Likvidace nebezpečného odpadu (odhad)</t>
  </si>
  <si>
    <t>Přeložka stávajícího rozvaděče MaR RD-PK, z důvodu instalace nového nosníku vedeného na podlaze a kotveného do sloupu vedle zmíněného rozvaděče (ustavení rozvaděče na novou ocelovou plošinu, úprava stávající kabelové trasy, úprava stávajících kabelů)</t>
  </si>
  <si>
    <t xml:space="preserve">SO 03 D.1.1 -  Architektonicko-stavební řešení   </t>
  </si>
  <si>
    <t xml:space="preserve">23 - Štětové stěny   </t>
  </si>
  <si>
    <t xml:space="preserve">41 - Stropy a stropní konstrukce (pro pozemní stavby)   </t>
  </si>
  <si>
    <t xml:space="preserve">63 - Podlahy a podlahové konstrukce   </t>
  </si>
  <si>
    <t xml:space="preserve">783 - Nátěry   </t>
  </si>
  <si>
    <t xml:space="preserve">M43 - Montáže ocelových konstrukcí   </t>
  </si>
  <si>
    <t xml:space="preserve">M65 - Elektroinstalace   </t>
  </si>
  <si>
    <t xml:space="preserve">Štětové stěny   </t>
  </si>
  <si>
    <t>2319423211R00</t>
  </si>
  <si>
    <t>Svařování ocelových konstrukcí</t>
  </si>
  <si>
    <t xml:space="preserve">Stropy a stropní konstrukce (pro pozemní stavby)   </t>
  </si>
  <si>
    <t>411321515R00</t>
  </si>
  <si>
    <t>Stropy deskové ze železobetonu C 30/37</t>
  </si>
  <si>
    <t xml:space="preserve">Podlahy a podlahové konstrukce   </t>
  </si>
  <si>
    <t>632451062R00</t>
  </si>
  <si>
    <t>Potěr pískocementový, min. 25 MPa, tl. 20 mm</t>
  </si>
  <si>
    <t>713121121RT1</t>
  </si>
  <si>
    <t>Izolace tepelná podlah na sucho, dvouvrstvá</t>
  </si>
  <si>
    <t>713121111RT1</t>
  </si>
  <si>
    <t>Izolace tepelná podlah na sucho, jednovrstvá</t>
  </si>
  <si>
    <t xml:space="preserve">Nátěry   </t>
  </si>
  <si>
    <t>783222100R00</t>
  </si>
  <si>
    <t>Nátěr syntetický kovových konstrukcí dvojnásobný</t>
  </si>
  <si>
    <t>966079881R00</t>
  </si>
  <si>
    <t>Přerušení ocelových profilů průřezu do 7 cm2</t>
  </si>
  <si>
    <t>962052211R00</t>
  </si>
  <si>
    <t>Bourání zdiva železobetonového nadzákladového</t>
  </si>
  <si>
    <t>979990103R00</t>
  </si>
  <si>
    <t>Poplatek za uložení suti - beton, skupina odpadu 170101</t>
  </si>
  <si>
    <t>979011121R00</t>
  </si>
  <si>
    <t>Příplatek za každé další podlaží</t>
  </si>
  <si>
    <t>979011111R00</t>
  </si>
  <si>
    <t>Svislá doprava suti a vybour. hmot za 2.NP a 1.PP</t>
  </si>
  <si>
    <t>M43</t>
  </si>
  <si>
    <t xml:space="preserve">Montáže ocelových konstrukcí   </t>
  </si>
  <si>
    <t>430864003R00</t>
  </si>
  <si>
    <t>Křivka cenová čtvrtá, hmotnost do 5000 kg</t>
  </si>
  <si>
    <t>M65</t>
  </si>
  <si>
    <t xml:space="preserve">Elektroinstalace   </t>
  </si>
  <si>
    <t>650031621R00</t>
  </si>
  <si>
    <t>Montáž rozváděče do váhy 25 kg</t>
  </si>
  <si>
    <t>650711181R00</t>
  </si>
  <si>
    <t>Demontáž rozvaděče</t>
  </si>
  <si>
    <t>28375705</t>
  </si>
  <si>
    <t>Deska izolační stabilizov. EPS 150  1000 x 500 mm</t>
  </si>
  <si>
    <t>13485335</t>
  </si>
  <si>
    <t>Tyč průřezu UPE 300 hrubé, jakost oceli S235</t>
  </si>
  <si>
    <t>13388440</t>
  </si>
  <si>
    <t>Tyč průřezu HEB160, střední, jakost oceli S235</t>
  </si>
  <si>
    <t>13487115</t>
  </si>
  <si>
    <t>Tyč průřezu HEB 200, hrubé, jakost oceli S235</t>
  </si>
  <si>
    <t>404459525</t>
  </si>
  <si>
    <t>Jekl FeZn 40x40mm, l=3000 mm</t>
  </si>
  <si>
    <t>998767102R00</t>
  </si>
  <si>
    <t>Přesun hmot pro zámečnické konstr., výšky do 12 m</t>
  </si>
  <si>
    <t xml:space="preserve">SO 04 D.1.4.1 - Instalace fotovoltaického systému v pavilonu N   </t>
  </si>
  <si>
    <t xml:space="preserve">D1 -    </t>
  </si>
  <si>
    <t xml:space="preserve">D3 - Kabely   </t>
  </si>
  <si>
    <t xml:space="preserve">D4 - Montážní materiál   </t>
  </si>
  <si>
    <t xml:space="preserve">D5 - ZAŘÍZENÍ   </t>
  </si>
  <si>
    <t xml:space="preserve">D6 - UZEMNĚNÍ   </t>
  </si>
  <si>
    <t xml:space="preserve">D7 - HROMOSVODY   </t>
  </si>
  <si>
    <t xml:space="preserve">D8 - OSTATNÍ   </t>
  </si>
  <si>
    <t>Fotovoltaický panel, včetně montáže</t>
  </si>
  <si>
    <t>Poznámka k položce:_x000D_
- Jmenovitý výkon 425W - účinnost minimálně 21,8 % - rozměry 1722x1134x30mm - hmotnost přibližně 20 kg</t>
  </si>
  <si>
    <t>Optimizér Fotovoltaického panelu max 440W , včetně montáže</t>
  </si>
  <si>
    <t>Poznámka k položce:_x000D_
- Optimizér výkonu panelu - IP68</t>
  </si>
  <si>
    <t>Nosná konstrukce pro FVE Panely na fasádě - pro 90 panelů, včetně montáže</t>
  </si>
  <si>
    <t>Poznámka k položce:_x000D_
- Hliníkové profily - Profilové spojky - Kotvící prvky - Držáky panelů - Spojovací materiál</t>
  </si>
  <si>
    <t>Nosná konstrukce pro FVE Panely na střeše - pro 58 panelů, včetně montáže</t>
  </si>
  <si>
    <t>Poznámka k položce:_x000D_
- Konstrukce pro rovné střechy s balastní zátěží</t>
  </si>
  <si>
    <t>Konstrukce pro montáž rozvaděčů a technologie, včetně montáže</t>
  </si>
  <si>
    <t>Poznámka k položce:_x000D_
- Konstrukce pro montáž na stěnu - Stříška nad kontrukcí - Úkapová vana</t>
  </si>
  <si>
    <t>Rozvaděč +R_FVE_N, včetně montáže</t>
  </si>
  <si>
    <t>Poznámka k položce:_x000D_
Rozvaděč tvořen oceloplechovou skříní o rozměrech 1200x600x400mm, IP55/20, s kapsou na dokumentaci. Rozvaděč bude umístěn na fasádě. Ventilace rozvaděče bude navržena v závislosti na ztrátovém výkonu rozvaděče. Rozvaděč bude vybaven klimatizační jednotkou. Rozvaděč bude vyzbrojen  jisticími prvky střídače, přívodu a napájených zařízení, přepěťovou ochranou typ 1+2.  Dále bude obsahovat U/f ochranu 3st. Všechny kabely budou zakončeny na svorkách. Průchodky budou umístěné zdola. Rozvaděč bude vybaven dle potřeby viz obvodové schéma. Z důvodu instalace v exteriéru je požadavek na osazení krycí stříšky pro eliminaci působení atmosférických vlivů na rozvaděč a střídače - oceloplechová skříň, řadová s montážní deskou, uzamykatelná, jednokřídlé dveře, rozměry 120x600x400m (V x Š x H), s příslušenstvím - RTU jednotka obsahující: - napájecí modul, vstup 24VDC - komunikační rozhraní - 3x RS485, 3x Ethernet metalický, 2x Ethernet optický - SFP - 1x komunikace ethernet s hlavní RTU - IEC 104 / Modbus TCP/IP - 3x komunikace RS485 / Modbus RTU s okolními zařízeními - Modul DI - 4xDI - Modul DO - 2xDO - včetně SFP modulu - licenční balíčky - jistič kompaktní 100A, 3P, 36kA, s nastavitelnou spouští 40÷100A, s příslušenstvím - svorky, napěťová spoušť, kryty svorek, pomocné spínače - odpínač pojistek PNA000, 3p, včetně pojistkové vložky gG 160A - odpínač pojistek 10x38, 3p, včetně pojistkové vložky gG 2A - odpínač pojistek 10x38, 1p, včetně pojistkové vložky gG 2A - odpínač pojistek 10x38, 1p, včetně pojistkové vložky gG 25A - jistič B6/1, 10kA - jistič C40/3, 10kA - jistič C63/3, 10kA - 4Q elektroměr pro nepřímé měření, X/5 A, komunikace RS485 -MTP 80/5 A, 10 VA 0,5S 120 % - hlídací napěťové relé, přibližný rozsah 48-280 VAC - průmyslový ethernetový switch, 10/100/1000 Mbit/s; minimálně 2 SFP rozhraní; včetně SFP modulů - Nepřerušitelný napájecí zdroj Lišta DIN, vstupní: 100 › 240V ac, výstup: 24V dc 120W 5A - baterie, 24 VDC, 7 Ah - svorkovnicový blok 200A, 1P - PE/N lišta  - přepěťová ochrana T1+T2, 4+0 pro TN-S sítě 230/400V, 25kA, s integrovaným jištěním - třístupňová napěťová a frekvenční ochrana - Výkonový stykač 100A 3P - svorkovnice řadová, pro vodiče do 185mm - svorkovnice řadová, pro vodiče do 50mm - svorkovnice řadová, pro vodiče do 2,5mm - příslušenství pro montáž zařízení - DIN lišty, vkládací žlaby, spojovací materiál; včetně identifikačních štítků, propojovacích vodičů, vývodek apod.</t>
  </si>
  <si>
    <t>Krabice +MX1, včetně montáže</t>
  </si>
  <si>
    <t>Poznámka k položce:_x000D_
Plastová skříň o rozměrech 800x600x300, IP55/20, s kapsou na dokumentaci. Rozvaděč bude umístěn na stěně. Rozvaděč bude vyzbrojen  jisticími obvody stringů FV panelů, přepěťovou ochranou typ 1+2 a kabely s konektory pro připojení přívodních a vývodních vodičů.  Průchodky budou umístěné sdola. - plastová skříň, řadová s montážní deskou, uzamykatelná, dvoukřídlé dveře, rozměry 800x600x300m (V x Š x H), s příslušenstvím - odpínač pojistek 10x38, 2p, pro FV aplikace - přepěťová ochrana T1+T2, varistorová v zapoejní Y, 12,5kA, nejvyšší napětí 1000VDC - PE lišta  - příslušenství pro montáž zařízení - DIN lišty, vkládací žlaby, spojovací materiál; včetně dentifikačních štítků, propojovacích vodičů, konektory FV panelů, vývodek apod.</t>
  </si>
  <si>
    <t>Krabice +MX2, včetně montáže</t>
  </si>
  <si>
    <t>Podružná ekvipotenciální přípojnice -MET1, včetně montáže</t>
  </si>
  <si>
    <t>Poznámka k položce:_x000D_
Svorkovnice ekvipotenciální K12 10x2,5-95/Rd10, krytá, přip. 30x4mm, 10x6-95mm2</t>
  </si>
  <si>
    <t>Úprava rozvaděče +RAC2 (stávající rozvaděč pro FVE na koridoru), včetně montáže</t>
  </si>
  <si>
    <t>Poznámka k položce:_x000D_
Rozvaděč tvořen oceloplechovou skříní o rozměrech 1200x600x400mm, IP55/20, s kapsou na dokumentaci. Rozvaděč bude umístěn na fasádě. Ventilace rozvaděče bude navržena v závislosti na ztrátovém výkonu rozvaděče. Rozvaděč bude vybaven klimatizační jednotkou. Rozvaděč bude vyzbrojen  jisticími prvky střídače, přívodu a napájených zařízení, přepěťovou ochranou typ 1+2.  Dále bude obsahovat U/f ochranu 3st. Všechny kabely budou zakončeny na svorkách. Průchodky budou umístěné zdola. Rozvaděč bude vybaven dle potřeby viz obvodové schéma. Z důvodu instalace v exteriéru je požadavek na osazení krycí stříšky pro eliminaci působení atmosférických vlivů na rozvaděč a střídače - oceloplechová skříň, řadová s montážní deskou, uzamykatelná, jednokřídlé dveře, rozměry 120x600x400m (V x Š x H), s příslušenstvím - RTU jednotka obsahující: - napájecí modul, vstup 24VDC - komunikační rozhraní - 3x RS485, 3x Ethernet metalický, 2x Ethernet optický - SFP - 1x komunikace ethernet s hlavní RTU - IEC 104 / Modbus TCP/IP - 3x komunikace RS485 / Modbus RTU s okolními zařízeními - Modul DI - 4xDI - Modul DO - 2xDO - včetně SFP modulu - licenční balíčky - jistič kompaktní 100A, 3P, 36kA, s nastavitelnou spouští 40÷100A, s příslušenstvím - svorky, napěťová spoušť, kryty svorek, pomocné spínače - odpínač pojistek PNA000, 3p, včetně pojistkové vložky gG 160A - odpínač pojistek 10x38, 3p, včetně pojistkové vložky gG 2A - odpínač pojistek 10x38, 1p, včetně pojistkové vložky gG 2A - odpínač pojistek 10x38, 1p, včetně pojistkové vložky gG 25A - jistič B6/1, 10kA - jistič C50/3, 10kA - 4Q elektroměr pro nepřímé měření, X/5 A, komunikace RS485 -MTP 80/5 A, 10 VA 0,5S 120 % - hlídací napěťové relé, přibližný rozsah 48-280 VAC - průmyslový ethernetový switch, 10/100/1000 Mbit/s; minimálně 2 SFP rozhraní; včetně SFP modulů - Nepřerušitelný napájecí zdroj Lišta DIN, vstupní: 100 › 240V ac, výstup: 24V dc 120W 5A - baterie, 24 VDC, 7 Ah - svorkovnicový blok 200A, 1P - PE/N lišta  - přepěťová ochrana T1+T2, 4+0 pro TN-S sítě 230/400V, 25kA, s integrovaným jištěním - třístupňová napěťová a frekvenční ochrana - Výkonový stykač 100A 3P - svorkovnice řadová, pro vodiče do 185mm - svorkovnice řadová, pro vodiče do 50mm - svorkovnice řadová, pro vodiče do 2,5mm - příslušenství pro montáž zařízení - DIN lišty, vkládací žlaby, spojovací materiál; včetně identifikačních štítků, propojovacích vodičů, vývodek apod. - Příslušenství - vývodky, DIN lišty, vkládací žlaby, propojovací vodiče, označovací systémy a štítky, návlečky na vodiče, spojovací materiál, kapsa na dokumentaci apod. - Svorka průchozí řadová 16 béžová - Svorka průchozí řadová 16 zemnící PE - Koncová vzpěra svorkovnic - Jistič , In 250 A, Icu 55 kA / 415 V, nadproudová spoušť  (LSI), Ir 100 ÷ 250 A, Ii 12x In, 3pól, přední přívod - Bloková svorka Cu/Al kabely 2x(70 ÷ 300) mm2, s prodlouženým krytem svorek, potenciálová svorka, 3 ks, do 630 A</t>
  </si>
  <si>
    <t>H1Z2Z2-K 1 x 6 mm2, černý plášť , včetně montáže</t>
  </si>
  <si>
    <t>1-CSKH-V180 P60-R 2x1,5, kabel určený pro venkovní použití, voděodolný   , včetně montáže</t>
  </si>
  <si>
    <t>1-CXKH-R 5x70, kabel určený pro venkovní použití, voděodolný   , včetně montáže</t>
  </si>
  <si>
    <t>1-CYKY-J 5x16   , včetně montáže</t>
  </si>
  <si>
    <t>TP 2x2x0,75, kabel určený pro venkovní použití, UV odolnost   , včetně montáže</t>
  </si>
  <si>
    <t>JYTY-O 2x1   , včetně montáže</t>
  </si>
  <si>
    <t>CYA 1x10 GNYE   , včetně montáže</t>
  </si>
  <si>
    <t>1-YY 1x25 GNYE   , včetně montáže</t>
  </si>
  <si>
    <t>CAT 5e FTP PE   , včetně montáže</t>
  </si>
  <si>
    <t>Konektor MC4, vidlice + zásuvka, přímý, na kabel 2,5÷6mm, krimpovací, 1000V/16A. IP65, včetně lisování na kabel, včetně montáže</t>
  </si>
  <si>
    <t>Zakončení vodičů   , včetně montáže</t>
  </si>
  <si>
    <t>Kabelový žlab plný, pozinkovaný (žárově) s víkem 125x100 mm, včetně nosných konstrukcí a spojovacích dílů, dělící přepážka   , včetně montáže</t>
  </si>
  <si>
    <t>Kabelový žlab, žárově pozinkovaný, 60x50 mm, včetně nosných konstrukcí a spojovacích dílů, požární odolnost min. P30-R   , včetně montáže</t>
  </si>
  <si>
    <t>Samostatné kabelové příchytky pro montáž kabelů kabelů a kabelových tras se zachování funkčnosti při požáru, pro jeden kabel do průměru 10mm, včetně ocelové kotvy M6   , včetně montáže</t>
  </si>
  <si>
    <t>Prostupy betonovými a zděnými konstrukcemi, včetně jejich zapravení do původního stavu po protažení kabelových tras, do  rozměru 150x100mm   , včetně montáže</t>
  </si>
  <si>
    <t>Montážní příslušenství a spojovací materiál - hmoždinky, šrouby, podložky, matice, ocelové kotvy apod.</t>
  </si>
  <si>
    <t>Rekonstrukce demontovaných protipožárních ucpávek, případě realizace nových protipožárních ucpávek po protažení kabelových tras dle bodů 4 a 5 v závislosti na prostupech přes požární úseky dle platného projektu PBŘ. Příklad použitých materiálů pro protipo</t>
  </si>
  <si>
    <t>Komplet trubka instalační plastová pevná prům.25 mm, včetně nosných konstrukcí, úchytů a spojovacích dílů , včetně montáže</t>
  </si>
  <si>
    <t>Komplet trubka instalační plastová ohebná prům.25 mm, včetně nosných konstrukcí, úchytů a spojovacích dílů   , včetně montáže</t>
  </si>
  <si>
    <t xml:space="preserve">ZAŘÍZENÍ   </t>
  </si>
  <si>
    <t>FV Střídač   , včetně montáže</t>
  </si>
  <si>
    <t>Poznámka k položce:_x000D_
- jmenovitý výkon přibližně 25 000VA - maximální vstupní napětí 1000VDC - 90A max  - výstup 230/400VAC, 3 + N + PE - max. výstupní proud přibližně 36 A - integrovaná SPD T1+T2, DC switch, poj. odpojovače včetně pojistek na stringy  - RS485, Ethernet, USB - rozměry přibližně 840 x 320 x 300mm - hmotnost přibližně 37 kg</t>
  </si>
  <si>
    <t>Poznámka k položce:_x000D_
- jmenovitý výkon přibližně 35 000VA - maximální vstupní napětí 1000VDC - 90A max  - výstup 230/400VAC, 3 + N + PE - max. výstupní proud přibližně 50 A - integrovaná SPD T1+T2, DC switch, poj. odpojovače včetně pojistek na stringy  - RS485, Ethernet, USB - rozměry přibližně 840 x 320 x 300mm - hmotnost přibližně 37 kg</t>
  </si>
  <si>
    <t>Tlačítko STOP FVE, IP55, včetně montážního materiálu   , včetně montáže</t>
  </si>
  <si>
    <t>Parametrizace RTU jednotky:</t>
  </si>
  <si>
    <t>Poznámka k položce:_x000D_
- SW pro komunikaci s FVE - řízení - SW pro komunikaci s elektroměrem - výroba FVE - SW pro komunikaci s MaR - energetický managment - SW pro komunikaci s hlavní RTU jednotkou - dispečerské řízení - oživení - funkční zkoušky a testy bod-bod</t>
  </si>
  <si>
    <t xml:space="preserve">UZEMNĚNÍ   </t>
  </si>
  <si>
    <t>Pás zemnící 30x4 mm FeZn   , včetně montáže</t>
  </si>
  <si>
    <t>Drát zemnící průměr 10mm FeZn   , včetně montáže</t>
  </si>
  <si>
    <t>Spojky pro Nerez pásek 30x3,5mm typu páska/páska nebo páska/drát   , včetně montáže</t>
  </si>
  <si>
    <t>Antikorózní bandáž, páska, pro izolaci spojů zemního vedení (10m/ks)</t>
  </si>
  <si>
    <t>Štítky na vývody</t>
  </si>
  <si>
    <t>Plastová izolace na vývody / antikorózní nátěr</t>
  </si>
  <si>
    <t>Dokumentace skutečného provedení (fotodokumentace, zakreslení uložení,…)</t>
  </si>
  <si>
    <t>h</t>
  </si>
  <si>
    <t>Měření uzemňovací soustavy</t>
  </si>
  <si>
    <t>Výchozí revize</t>
  </si>
  <si>
    <t>Podružný materiál - hmoždinky, šrouby, podložky, matice, ocelové kotvy, apod.</t>
  </si>
  <si>
    <t>CYY 1x6 GNYE   , včetně montáže</t>
  </si>
  <si>
    <t>H07V–K 25 GNYE   , včetně montáže</t>
  </si>
  <si>
    <t>Ukončení vodičů, izolovaný do 6mm2 v rozváděči nebo na přístroji</t>
  </si>
  <si>
    <t>Ukončení vodičů, izolovaný do 95mm2 v rozváděči nebo na přístroji</t>
  </si>
  <si>
    <t>Ekvipotenciální svorkovnice, 1x vodič do 30mm2, 7x do 25 mm2, 2x do 95mm2   , včetně montáže</t>
  </si>
  <si>
    <t>Prostupy betonovými a zděnými konstrukcemi, včetně jejich zapravení do původního stavu po protažení kabelových tras</t>
  </si>
  <si>
    <t>Výkopy pod pojížděnou vydlážděnou plochou, hloubky 1000mm, šíře 800mm, se zaprevením do původního stavu a pískovým lože pro kabelová vedení</t>
  </si>
  <si>
    <t>Výkopy ve volném terénu, hloubky 1000mm, šíře 800mm, se zaprevením do původního stavu zatravnění</t>
  </si>
  <si>
    <t xml:space="preserve">HROMOSVODY   </t>
  </si>
  <si>
    <t>Izolovaný vodič (dle ČSN EN 62561-8), Cu, s&lt;75cm   , včetně montáže</t>
  </si>
  <si>
    <t>Podpůrná trubka pro izolovaný vodič s krátkou jímací tyčí, podpůrná trubka Al/GFK délky 3200mm, z toho 1230mm GFK část, jímací tyč délky 1000mm   , včetně montáže</t>
  </si>
  <si>
    <t>Sada 4 pomocných stranových jímačů pro podpůrnou trubku, Al, délka 1030mm, včetně upevňovacího materiálu   , včetně montáže</t>
  </si>
  <si>
    <t>Tříramenný stojan velký (poloměr 1330mm) se vzpěrami, včetně nezbytných součástí - se závažím, montážní příslušenství apod.   , včetně montáže</t>
  </si>
  <si>
    <t>Držák na stěnu/konstrukci pro upevnění podpůrné trubky na chráněnou stavbu, 150-200mm pro trubku, včetně ocelových kotev M10 nebo jiného montážního materiálu</t>
  </si>
  <si>
    <t>Sada připojovacích prvků pro vodič HVI pro uložení vně trubky. Zakončení Svod - jímač nebo jímač-jímač   , včetně montáže</t>
  </si>
  <si>
    <t>Svorka pro řízení elektrického pole izolovaný vodiče, nerez   , včetně montáže</t>
  </si>
  <si>
    <t>Upevňovací sada pro připojení vodičů HVI k podpůrné trubce. Připojovací destička, pojistné matice, upevňovací kroužek se čtyřmi podpěrami vedení pro, opatřenými zářezem pro zajištění oblasti koncovky, stahovací pásky.   Včetně montáže</t>
  </si>
  <si>
    <t>Upevňovací svorník pro montáž závěsného hliníkového lana do 50mm2 na jímací tyč   , včetně montáže</t>
  </si>
  <si>
    <t>Kabelová dutinka pro zajištění hliníkového lana s průřezem 50mm2, 10ks   , včetně montáže</t>
  </si>
  <si>
    <t>Lano 50mm2 Al (19x1,8mm) EN 50182   , včetně montáže</t>
  </si>
  <si>
    <t>Podpěra vedení, do zdi / ke konstrukci nerez, včetně hmožidnky a šroubu, příapdně jiného montážního materiálu   , včetně montáže</t>
  </si>
  <si>
    <t>Držák vedení nerez s betonovou zátěží s podložkou, pro uložení vodiče HVI na ploché střechy, 4,7kg   , včetně montáže</t>
  </si>
  <si>
    <t>Svorka zkušební, nerez 200kA, 16/10mm   , včetně montáže</t>
  </si>
  <si>
    <t>Štítky na vývody   , včetně montáže</t>
  </si>
  <si>
    <t>Zaváděcí tyč, FeZn, délka 2000mm, průměr 16mm, včetně svorky pro připojení zemniče průměr 10mm   , včetně montáže</t>
  </si>
  <si>
    <t>Montážní příslušenství pro montáž vodičů HVI (odizolovací nástroje a nože apod.) viz výše uvedené položky</t>
  </si>
  <si>
    <t>Demontáž stávajících jímačů a úprava jímacího vedení</t>
  </si>
  <si>
    <t>Oživení a zprovoznění systému, zaregulování systému, požadované funkční zkoušky, nastavení parametrů po vyhodnocení zkušebního provozu</t>
  </si>
  <si>
    <t>Parametrizace zařízení, požadované funkční zkoušky</t>
  </si>
  <si>
    <t>Vytavení protokolů o funkci požadovaných ochran výrobny</t>
  </si>
  <si>
    <t>Pronájem autojeřábu</t>
  </si>
  <si>
    <t>Pronájem plošiny pracovní výška max 31,8m, dieselová</t>
  </si>
  <si>
    <t>Doprava plošiny závoz/odvoz</t>
  </si>
  <si>
    <t>Naložení / složení plošiny</t>
  </si>
  <si>
    <t xml:space="preserve">SO 04 D.1.4.2 -  Instalace fotovoltaického systému v pavilonu V   </t>
  </si>
  <si>
    <t xml:space="preserve">D2 - Kabely   </t>
  </si>
  <si>
    <t xml:space="preserve">D3 - ZAŘÍZENÍ   </t>
  </si>
  <si>
    <t xml:space="preserve">D4 - UZEMNĚNÍ   </t>
  </si>
  <si>
    <t xml:space="preserve">D5 - HROMOSVODY   </t>
  </si>
  <si>
    <t xml:space="preserve">D6 - OSTATNÍ   </t>
  </si>
  <si>
    <t>Optimizér Fotovoltaického panelu max 440W   , včetně montáže</t>
  </si>
  <si>
    <t>Nosná konstrukce pro FVE Panely na šikmé střechy - pro 648 panelů   , včetně montáže</t>
  </si>
  <si>
    <t>Konstrukce pro montáž rozvaděčů a technologie na budově V-A a V-C   , včetně montáže</t>
  </si>
  <si>
    <t>Rozvaděč +R_FVE_VA   , včetně montáže</t>
  </si>
  <si>
    <t>Poznámka k položce:_x000D_
Rozvaděč tvořen oceloplechovou skříní o rozměrech 1200x600x400mm, IP55/20, s kapsou na dokumentaci. Rozvaděč bude umístěn na fasádě. Ventilace rozvaděče bude navržena v závislosti na ztrátovém výkonu rozvaděče. Rozvaděč bude vybaven klimatizační jednotkou. Rozvaděč bude vyzbrojen  jisticími prvky střídače, přívodu a napájených zařízení, přepěťovou ochranou typ 1+2.  Dále bude obsahovat U/f ochranu 3st. Všechny kabely budou zakončeny na svorkách. Průchodky budou umístěné zdola. Rozvaděč bude vybaven dle potřeby viz obvodové schéma. Z důvodu instalace v exteriéru je požadavek na osazení krycí stříšky pro eliminaci působení atmosférických vlivů na rozvaděč a střídače - oceloplechová skříň, řadová s montážní deskou, uzamykatelná, jednokřídlé dveře, rozměry 120x600x400m (V x Š x H), s příslušenstvím - RTU jednotka obsahující: - napájecí modul, vstup 24VDC - komunikační rozhraní - 3x RS485, 3x Ethernet metalický, 2x Ethernet optický - SFP - 1x komunikace ethernet s hlavní RTU - IEC 104 / Modbus TCP/IP - 3x komunikace RS485 / Modbus RTU s okolními zařízeními - Modul DI - 4xDI - Modul DO - 2xDO - včetně SFP modulu - licenční balíčky - jistič kompaktní 400A, 3P, 36kA, s nastavitelnou spouští 160÷400A, s příslušenstvím - svorky, napěťová spoušť, kryty svorek, pomocné spínače - odpínač pojistek PNA000, 3p, včetně pojistkové vložky gG 160A - odpínač pojistek 10x38, 3p, včetně pojistkové vložky gG 2A - odpínač pojistek 10x38, 1p, včetně pojistkové vložky gG 2A - odpínač pojistek 10x38, 1p, včetně pojistkové vložky gG 25A - jistič B6/1, 10kA - jistič C100/3, 10kA - jistič C80/3, 10kA - 4Q elektroměr pro nepřímé měření, X/5 A, komunikace RS485 -MTP 250/5 A, 10 VA 0,5S 120 % - hlídací napěťové relé, přibližný rozsah 48-280 VAC - průmyslový ethernetový switch, 10/100/1000 Mbit/s; minimálně 2 SFP rozhraní; včetně SFP modulů - průmyslový spínaný zdroj 24 VDC, 120 W - baterie, 24 VDC, 7 Ah - svorkovnicový blok 400A, 1P - PE/N lišta  - přepěťová ochrana T1+T2, 4+0 pro TN-S sítě 230/400V, 25kA, s integrovaným jištěním - třístupňová napěťová a frekvenční ochrana - svorkovnice řadová, pro vodiče do 185mm - svorkovnice řadová, pro vodiče do 50mm - svorkovnice řadová, pro vodiče do 2,5mm - příslušenství pro montáž zařízení - DIN lišty, vkládací žlaby, spojovací materiál; včetně identifikačních štítků, propojovacích vodičů, vývodek apod.</t>
  </si>
  <si>
    <t>Rozvaděč +R_FVE_VC   , včetně montáže</t>
  </si>
  <si>
    <t>Poznámka k položce:_x000D_
Rozvaděč tvořen oceloplechovou skříní o rozměrech 1200x600x400mm, IP55/20, s kapsou na dokumentaci. Rozvaděč bude umístěn na fasádě. Ventilace rozvaděče bude navržena v závislosti na ztrátovém výkonu rozvaděče. Rozvaděč bude vybaven klimatizační jednotkou. Rozvaděč bude vyzbrojen  jisticími prvky střídače, přívodu a napájených zařízení, přepěťovou ochranou typ 1+2.  Dále bude obsahovat U/f ochranu 3st. Všechny kabely budou zakončeny na svorkách. Průchodky budou umístěné zdola. Rozvaděč bude vybaven dle potřeby viz obvodové schéma. Z důvodu instalace v exteriéru je požadavek na osazení krycí stříšky pro eliminaci působení atmosférických vlivů na rozvaděč a střídače - oceloplechová skříň, řadová s montážní deskou, uzamykatelná, jednokřídlé dveře, rozměry 120x600x400m (V x Š x H), s příslušenstvím - RTU jednotka obsahující: - napájecí modul, vstup 24VDC - komunikační rozhraní - 3x RS485, 3x Ethernet metalický, 2x Ethernet optický - SFP - 1x komunikace ethernet s hlavní RTU - IEC 104 / Modbus TCP/IP - 3x komunikace RS485 / Modbus RTU s okolními zařízeními - Modul DI - 4xDI - Modul DO - 2xDO - včetně SFP modulu - licenční balíčky - jistič kompaktní 400A, 3P, 36kA, s nastavitelnou spouští 160÷400A, s příslušenstvím - svorky, napěťová spoušť, kryty svorek, pomocné spínače - odpínač pojistek PNA000, 3p, včetně pojistkové vložky gG 160A - odpínač pojistek 10x38, 3p, včetně pojistkové vložky gG 2A - odpínač pojistek 10x38, 1p, včetně pojistkové vložky gG 2A - odpínač pojistek 10x38, 1p, včetně pojistkové vložky gG 25A - jistič B6/1, 10kA - jistič C100/3, 10kA - 4Q elektroměr pro nepřímé měření, X/5 A, komunikace RS485 -MTP 200/5 A, 10 VA 0,5S 120 % - hlídací napěťové relé, přibližný rozsah 48-280 VAC - průmyslový ethernetový switch, 10/100/1000 Mbit/s; minimálně 2 SFP rozhraní; včetně SFP modulů - průmyslový spínaný zdroj 24 VDC, 120 W - baterie, 24 VDC, 7 Ah - svorkovnicový blok 400A, 1P - PE/N lišta  - přepěťová ochrana T1+T2, 4+0 pro TN-S sítě 230/400V, 25kA, s integrovaným jištěním - třístupňová napěťová a frekvenční ochrana - svorkovnice řadová, pro vodiče do 185mm - svorkovnice řadová, pro vodiče do 50mm - svorkovnice řadová, pro vodiče do 2,5mm - příslušenství pro montáž zařízení - DIN lišty, vkládací žlaby, spojovací materiál; včetně identifikačních štítků, propojovacích vodičů, vývodek apod.</t>
  </si>
  <si>
    <t>Krabice +MX1   , včetně montáže</t>
  </si>
  <si>
    <t>Poznámka k položce:_x000D_
Plastová skříň o rozměrech 800x600x300, IP55/20, s kapsou na dokumentaci. Rozvaděč bude umístěn na stěně. Rozvaděč bude vyzbrojen  jisticími obvody stringů FV panelů, přepěťovou ochranou typ 1+2 a kabely s konektory pro připojení přívodních a vývodních vodičů.  Průchodky budou umístěné sdola. - plastová skříň, řadová s montážní deskou, uzamykatelná, dvoukřídlé dveře, rozměry 800x600x300m (V x Š x H), s příslušenstvím - odpínač pojistek 10x38, 2p, pro FV aplikace - přepěťová ochrana T1+T2, varistorová v zapoejní Y, 12,5kA, nejvyšší napětí 1000VDC - PE lšta  - příslušenství pro montáž zařízení - DIN lišty, vkládací žlaby, spojovací materiál; včetně dentifikačních štítků, propojovacích vodičů, konektory FV panelů, vývodek apod.</t>
  </si>
  <si>
    <t>Krabice +MX2   , včetně montáže</t>
  </si>
  <si>
    <t>Krabice +MX3   , včetně montáže</t>
  </si>
  <si>
    <t>Krabice +MX4   , včetně montáže</t>
  </si>
  <si>
    <t>Krabice +MX5   , včetně montáže</t>
  </si>
  <si>
    <t>Podružná ekvipotenciální přípojnice -MET1   , včetně montáže</t>
  </si>
  <si>
    <t>Úprava rozvaděče +RAC1 (stávající rozvaděč pro FVE na koridoru)   , včetně montáže</t>
  </si>
  <si>
    <t>Poznámka k položce:_x000D_
Rozvaděč tvořen oceloplechovou skříní o rozměrech 1200x600x400mm, IP55/20, s kapsou na dokumentaci. Rozvaděč bude umístěn na fasádě. Ventilace rozvaděče bude navržena v závislosti na ztrátovém výkonu rozvaděče. Rozvaděč bude vybaven klimatizační jednotkou. Rozvaděč bude vyzbrojen  jisticími prvky střídače, přívodu a napájených zařízení, přepěťovou ochranou typ 1+2.  Dále bude obsahovat U/f ochranu 3st. Všechny kabely budou zakončeny na svorkách. Průchodky budou umístěné zdola. Rozvaděč bude vybaven dle potřeby viz obvodové schéma. Z důvodu instalace v exteriéru je požadavek na osazení krycí stříšky pro eliminaci působení atmosférických vlivů na rozvaděč a střídače - oceloplechová skříň, řadová s montážní deskou, uzamykatelná, jednokřídlé dveře, rozměry 120x600x400m (V x Š x H), s příslušenstvím - RTU jednotka obsahující: - napájecí modul, vstup 24VDC - komunikační rozhraní - 3x RS485, 3x Ethernet metalický, 2x Ethernet optický - SFP - 1x komunikace ethernet s hlavní RTU - IEC 104 / Modbus TCP/IP - 3x komunikace RS485 / Modbus RTU s okolními zařízeními - Modul DI - 4xDI - Modul DO - 2xDO - včetně SFP modulu - licenční balíčky - jistič kompaktní 100A, 3P, 36kA, s nastavitelnou spouští 40÷100A, s příslušenstvím - svorky, napěťová spoušť, kryty svorek, pomocné spínače - odpínač pojistek PNA000, 3p, včetně pojistkové vložky gG 160A - odpínač pojistek 10x38, 3p, včetně pojistkové vložky gG 2A - odpínač pojistek 10x38, 1p, včetně pojistkové vložky gG 2A - odpínač pojistek 10x38, 1p, včetně pojistkové vložky gG 25A - jistič B6/1, 10kA - jistič C50/3, 10kA - 4Q elektroměr pro nepřímé měření, X/5 A, komunikace RS485 -MTP 80/5 A, 10 VA 0,5S 120 % - hlídací napěťové relé, přibližný rozsah 48-280 VAC - průmyslový ethernetový switch, 10/100/1000 Mbit/s; minimálně 2 SFP rozhraní; včetně SFP modulů - baterie, 24 VDC, 7 Ah - svorkovnicový blok 200A, 1P - PE/N lišta  - přepěťová ochrana T1+T2, 4+0 pro TN-S sítě 230/400V, 25kA, s integrovaným jištěním - třístupňová napěťová a frekvenční ochrana - Výkonový stykač 100A 3P - svorkovnice řadová, pro vodiče do 185mm - svorkovnice řadová, pro vodiče do 50mm - svorkovnice řadová, pro vodiče do 2,5mm - příslušenství pro montáž zařízení - DIN lišty, vkládací žlaby, spojovací materiál; včetně identifikačních štítků, propojovacích vodičů, vývodek apod.</t>
  </si>
  <si>
    <t>Úprava rozvaděče R1.2   , včetně montáže</t>
  </si>
  <si>
    <t>Poznámka k položce:_x000D_
Příslušenství - vývodky, DIN lišty, vkládací žlaby, propojovací vodiče, označovací systémy a štítky, návlečky na vodiče, spojovací materiál, kapsa na dokumentaci apod. Jistič , In 400 A, Icu 55 kA / 415 V, nadproudová spoušť  (LSI), Ir 160 ÷ 400 A, Ii 10x In, 3pól, přední přívod Bloková svorka Cu/Al kabely 2x(70 ÷ 300) mm2, s prodlouženým krytem svorek, potenciálová svorka, 3 ks, do 630 A</t>
  </si>
  <si>
    <t>Úprava rozvaděče R2.2   , včetně montáže</t>
  </si>
  <si>
    <t>Úprava VN kobky a kobky měření   , včetně montáže</t>
  </si>
  <si>
    <t>Poznámka k položce:_x000D_
- 3 ks transformátor proudu 30 // 5/5/5 A; 10 VA, 10VA, 10VA; t.p. 0,5S úřední ověření - 3 ks transformátor napětí 22000/?3  // 100/?3 / 100/?3 / 100/3 V; 10 VA / 10VA / 30VA; 0,5S / 0,5 /6P, úřední ověření - jistič sekundární strany MTN, včetně pomocného kontaktu - zkušební svorkovnice - propojovací vodiče, montážní materiál, příslušenství - výměna transformátorů, včetně oživení, zprovoznění a funkčních zkoušek u zákazníka.</t>
  </si>
  <si>
    <t>Skříň +AXV1   , včetně montáže</t>
  </si>
  <si>
    <t>H1Z2Z2-K 1 x 6 mm2, černý plášť   , včetně montáže</t>
  </si>
  <si>
    <t>1-AXKH-R 5x120, kabel určený pro venkovní použití, voděodolný   , včetně montáže</t>
  </si>
  <si>
    <t>1-AXKH-R 4x185, kabel určený pro venkovní použití, voděodolný   , včetně montáže</t>
  </si>
  <si>
    <t>1-CYKY-J 4x50   , včetně montáže</t>
  </si>
  <si>
    <t>1-CYKY-J 4x70   , včetně montáže</t>
  </si>
  <si>
    <t>Konektor MC4, vidlice + zásuvka, přímý, na kabel 2,5÷6mm, krimpovací, 1000V/16A. IP65, včetně lisování na kabel   , včetně montáže</t>
  </si>
  <si>
    <t>Kabelový žlab plný, pozinkovaný (žárově) s víkem 300x100 mm, včetně nosných konstrukcí a spojovacích dílů, dělící přepážka   , včetně montáže</t>
  </si>
  <si>
    <t>Zatěsnění prostupů střešním pláštěm   , včetně montáže</t>
  </si>
  <si>
    <t>Komplet trubka instalační plastová pevná prům.25 mm, včetně nosných konstrukcí, úchytů a spojovacích dílů   , včetně montáže</t>
  </si>
  <si>
    <t>Poznámka k položce:_x000D_
- jmenovitý výkon přibližně 70 000VA - maximální vstupní napětí 1000VDC - 90A max  - výstup 230/400VAC, 3 + N + PE - max. výstupní proud přibližně 100 A - integrovaná SPD T1+T2, DC switch, poj. odpojovače včetně pojistek na stringy  - RS485, Ethernet, USB - rozměry přibližně 560 x 560 x 300mm - hmotnost přibližně 80 kg</t>
  </si>
  <si>
    <t>Poznámka k položce:_x000D_
- jmenovitý výkon přibližně 50 000VA - maximální vstupní napětí 1000VDC - 90A max  - výstup 230/400VAC, 3 + N + PE - max. výstupní proud přibližně 72 A - integrovaná SPD T1+T2, DC switch, poj. odpojovače včetně pojistek na stringy  - RS485, Ethernet, USB - rozměry přibližně 560 x 560 x 300mm - hmotnost přibližně 80 kg</t>
  </si>
  <si>
    <t>Parametrizace RTU jednotek:</t>
  </si>
  <si>
    <t>Výkopy pod pojížděnou asfaltovou plochou, hloubky 1000mm, šíře 800mm, se zaprevením do původního stavu a pískovým lože pro kabelová vedení</t>
  </si>
  <si>
    <t>Podpůrná trubka pro izolovaný vodič s dlouhou jímací tyčí, podpůrná trubka Al/GFK délky 2400mm, z toho 1230mm GFK část, jímací tyč délky 1000mm   , včetně montáže</t>
  </si>
  <si>
    <t>Podpůrná trubka pro izolovaný vodič s krátkou jímací tyčí, podpůrná trubka Al/GFK délky 3200mm, z toho 1535mm GFK část, jímací tyč délky 2500mm   , včetně montáže</t>
  </si>
  <si>
    <t>Držák na plochou střechu o sklonu 5÷53°, pro upevnění podpůrné trubky na chráněnou stavbu, průměr trubky 40mm, rozsah 550÷900mm, nerez, včetně montážního materiálu a příslušenství   , včetně montáže</t>
  </si>
  <si>
    <t>Tříramenný stojan malý (poloměr 680mm) se vzpěrami, včetně nezbytných součástí - se závažím, montážní příslušenství apod.   , včetně montáže</t>
  </si>
  <si>
    <t>Držák na stěnu/konstrukci pro upevnění podpůrné trubky na chráněnou stavbu, 150-200mm pro trubku, včetně ocelových kotev M10 nebo jiného montážního materiálu   , včetně montáže</t>
  </si>
  <si>
    <t>Upevňovací sada pro připojení vodičů HVI k podpůrné trubce. Připojovací destička, pojistné matice, upevňovací kroužek se čtyřmi podpěrami vedení pro, opatřenými zářezem pro zajištění oblasti koncovky, stahovací pásky, včetně montáže</t>
  </si>
  <si>
    <t>Podpěra vedení, na šikmé plechové střechy, včetně spojovacího materiály (šrouby, nýty), příapdně jiného montážního materiálu   , včetně montáže</t>
  </si>
  <si>
    <t>Pronájem plošiny pracovní výška max 31,8m, dieselova</t>
  </si>
  <si>
    <t xml:space="preserve">SO 05 D.1.1 -  Architektonicko-stavební řešení   </t>
  </si>
  <si>
    <t xml:space="preserve">11 - Přípravné a přidružené práce   </t>
  </si>
  <si>
    <t xml:space="preserve">12 - Odkopávky a prokopávky   </t>
  </si>
  <si>
    <t xml:space="preserve">13 - Hloubené vykopávky   </t>
  </si>
  <si>
    <t xml:space="preserve">17 - Konstrukce ze zemin   </t>
  </si>
  <si>
    <t xml:space="preserve">18 - Povrchové úpravy terénu   </t>
  </si>
  <si>
    <t xml:space="preserve">28 - Zpevňování hornin a konstrukcí   </t>
  </si>
  <si>
    <t xml:space="preserve">45 - Podkladní a vedlejší konstrukce (kromě vozovek a železničního svršku)   </t>
  </si>
  <si>
    <t xml:space="preserve">762 - Konstrukce tesařské   </t>
  </si>
  <si>
    <t xml:space="preserve">90 - Hodinové zúčtovací sazby (HZS)   </t>
  </si>
  <si>
    <t xml:space="preserve">91 - Doplňující konstrukce a práce na pozemních komunikacích a zpevněných plochách   </t>
  </si>
  <si>
    <t xml:space="preserve">Přípravné a přidružené práce   </t>
  </si>
  <si>
    <t>113106000RAB</t>
  </si>
  <si>
    <t>Odstranění zám.dlažby 6 cm vč.podkladu,pl.do 50 m2</t>
  </si>
  <si>
    <t>113202111R00</t>
  </si>
  <si>
    <t>Vytrhání obrub obrubníků silničních</t>
  </si>
  <si>
    <t>979087212R00</t>
  </si>
  <si>
    <t>Nakládání suti na dopravní prostředky - komunikace</t>
  </si>
  <si>
    <t>979081121RT3</t>
  </si>
  <si>
    <t>979081111RT3</t>
  </si>
  <si>
    <t xml:space="preserve">Odkopávky a prokopávky   </t>
  </si>
  <si>
    <t>121101100R00</t>
  </si>
  <si>
    <t>Sejmutí ornice, pl. do 400 m2, přemístění do 50 m</t>
  </si>
  <si>
    <t xml:space="preserve">Hloubené vykopávky   </t>
  </si>
  <si>
    <t>132301110R00</t>
  </si>
  <si>
    <t>Hloubení rýh š.do 60 cm v hor.4 do 50 m3,STROJNĚ</t>
  </si>
  <si>
    <t xml:space="preserve">Konstrukce ze zemin   </t>
  </si>
  <si>
    <t>174101101R00</t>
  </si>
  <si>
    <t>Zásyp jam, rýh, šachet se zhutněním</t>
  </si>
  <si>
    <t xml:space="preserve">Povrchové úpravy terénu   </t>
  </si>
  <si>
    <t>181201102R00</t>
  </si>
  <si>
    <t>Úprava pláně v násypech v hor. 1-4, se zhutněním</t>
  </si>
  <si>
    <t>181201111R00</t>
  </si>
  <si>
    <t>Úprava pláně na násypech se zhutněním - ručně</t>
  </si>
  <si>
    <t>274313611R00</t>
  </si>
  <si>
    <t>Beton základových pasů prostý C 16/20</t>
  </si>
  <si>
    <t>274321411R00</t>
  </si>
  <si>
    <t>Železobeton základových pasů C 25/30</t>
  </si>
  <si>
    <t xml:space="preserve">Zpevňování hornin a konstrukcí   </t>
  </si>
  <si>
    <t>289970111R00</t>
  </si>
  <si>
    <t>Vrstva geotextilie Geofiltex 300g/m2</t>
  </si>
  <si>
    <t xml:space="preserve">Podkladní a vedlejší konstrukce (kromě vozovek a železničního svršku)   </t>
  </si>
  <si>
    <t>451504112R00</t>
  </si>
  <si>
    <t>Zřízení lože z kameniva pod dlažbu tl. do 150 mm</t>
  </si>
  <si>
    <t>451504111R00</t>
  </si>
  <si>
    <t>Zřízení lože z kameniva pod dlažbu tl. do 100 mm</t>
  </si>
  <si>
    <t>632921413R00</t>
  </si>
  <si>
    <t>Dlažba z dlaždic betonových do MC 10, tl. 60 mm</t>
  </si>
  <si>
    <t>762</t>
  </si>
  <si>
    <t xml:space="preserve">Konstrukce tesařské   </t>
  </si>
  <si>
    <t>7626211210R00</t>
  </si>
  <si>
    <t>Montáž branky jednokřídlé</t>
  </si>
  <si>
    <t>767900040RA0</t>
  </si>
  <si>
    <t>Demontáž oplocení z pletiva</t>
  </si>
  <si>
    <t>767920820R00</t>
  </si>
  <si>
    <t>Demontáž vrat k oplocení plochy do 6 m2</t>
  </si>
  <si>
    <t>767915130R00</t>
  </si>
  <si>
    <t>Montáž oplocení průběž. z profilové oceli do 50 kg</t>
  </si>
  <si>
    <t xml:space="preserve">Hodinové zúčtovací sazby (HZS)   </t>
  </si>
  <si>
    <t>900100001RAA</t>
  </si>
  <si>
    <t>Oplocení z drátěného pletiva, ocelové sloupky</t>
  </si>
  <si>
    <t>100 m</t>
  </si>
  <si>
    <t xml:space="preserve">Doplňující konstrukce a práce na pozemních komunikacích a zpevněných plochách   </t>
  </si>
  <si>
    <t>916561111RT2</t>
  </si>
  <si>
    <t>Osazení záhon.obrubníků do lože z C 12/15 s opěrou</t>
  </si>
  <si>
    <t>961055111R00</t>
  </si>
  <si>
    <t>Bourání základů železobetonových</t>
  </si>
  <si>
    <t>583418024</t>
  </si>
  <si>
    <t>Kamenivo drcené frakce  16/32 B Moravskosl. kraj</t>
  </si>
  <si>
    <t>58344170</t>
  </si>
  <si>
    <t>Štěrkodrtě frakce 0-32 B</t>
  </si>
  <si>
    <t>583414037</t>
  </si>
  <si>
    <t>Kamenivo drcené frakce  4/8  E Olomoucký kraj</t>
  </si>
  <si>
    <t>5534260101</t>
  </si>
  <si>
    <t>Branka otočná oplocení, 204x100 cm</t>
  </si>
  <si>
    <t xml:space="preserve">SO 05 D.1.4.1 -  Elektroinstalace a MaR   </t>
  </si>
  <si>
    <t xml:space="preserve">D1 - DIESEL GENERÁTOR   </t>
  </si>
  <si>
    <t xml:space="preserve">D2 - NN Rozvaděč +HR01_DO   </t>
  </si>
  <si>
    <t xml:space="preserve">D3 - Uzemnění   </t>
  </si>
  <si>
    <t xml:space="preserve">D4 - KABELY   </t>
  </si>
  <si>
    <t xml:space="preserve">D5 - Montážní materiál   </t>
  </si>
  <si>
    <t xml:space="preserve">DIESEL GENERÁTOR   </t>
  </si>
  <si>
    <t>Diesel generátor 1MVA</t>
  </si>
  <si>
    <t>Poznámka k položce:_x000D_
Uvažovaný nový agregát o výkonu 1000kVA se uvažuje s následujícími technickými parametry. Jmenovité napětí : 400V Jmenovitá frekvence: 50Hz Výkon standby : 1000kVA / 800kWe Výkon prime : 909kVA / 727 kWe Jmenovitý proud (při Standby)  : 1443A @ 400/230 VAC Spotřeba 100% ESP (Standby) : 204 l/h Spotřeba 100% PRP (Standby) : 180 l/h Motor Palivo : motorová nafta Počet válců:  12 Objem: 26,97 l Otáčky : 1500 ot./min Olejová náplň : 101 l Sání vzduchu : 923,82 l/s Výfuk spalin PRP : 2428 l/s Výfuk spalin ESP : 2727 l/s Teplota spalin : 558 °C Odvod tepla do výfuku: 648 Kw Objem chladící kapaliny (motor+chladič) : 116 l Chladící kapalina : G12 (na bázi ethylenglykolu) Emise PM 50Hz : 0,01 (g/kW.h) Emise CO 50Hz : 0,30 (g/kW.h) Emise NOx 50Hz : 8,90 (g/kW.h) Emise HC 50Hz : 0,03(g/kW.h) Alternátor Počet pólů : 4 Technologie  : bezkartáčový Krytí : IP23 Třída izolace : H Účiník : 0,8 Celkové rozměry soustrojí  (D x Š  V): 4190 x 1720 x 2275mm Objem nádrže : 500l Objem dodatečné nádrže : 1000l Hladina akustického tlaku @1m – v kontejneru : 77 dB(A) Hladina akustického tlaku  @7m – v kontejneru : 68 dB(A) Parametry kontejneru Délka : max 13500mm Šířka : max 2800mm Výška : max 3000mm Výška včetně tlumiče : max 4800mm Požadované certifikace soustrojí: Směrnice pro strojní zařízení : 2006/42/EC Schváleno pro použití s HVO : EN15940 Směrnice EMC : 2014/30/UE Směrnice o nízkém napětí : 2014/35/UE Emise motoru : ISO 8178 Výkon motoru :  ISO 3046-1 Elektrické točivé stroje : IEC 60034-1 Bezpečnost motoru : ISO 1679-1 Bezpečnost zdrojových soustrojí  : EN ISO 8528-13 Ochrana před úrazem el. proudem :  IEC 60364-4-41 Řídicí a spínací přístroje : ISO 8528-4 Nařízení o registraci, hodnocení, povolování a omezováníchemických látek (REACH):1907/2006  Kabelové propoje Vnitřní běžná elektroinstlace - osvětlení, temperace, ventilace, nezbytná technologická zařízení související se soustrojím Doprava agregátu na místo instalace Pronájem jeřábu, včetně uložení jeřábem agregátu na přirpavenou pozici Uvedení agregátu do provozu, včetně nezbytných zkoušek a dokuemntace</t>
  </si>
  <si>
    <t>Demontáž a přesun stávajícího diesel generátoru AKSA 410kVA na pozici vybranou provozovatelem v rámci areálu</t>
  </si>
  <si>
    <t>Pronájem diesel generátoru pro potřeby zálohování objektu N během prací na instalaci nového diesel generátoru, včetně propojovací kabeláže pro napojení na stávající HR01-DO, včetně montáže a dopravy</t>
  </si>
  <si>
    <t>dny</t>
  </si>
  <si>
    <t>Dočasné stanoviště (např. silniční napěly) pro pronajatý a následně stávjaící diesel agregát přesunutý na dočasnou novou pozici u objektu N během prací na instalaci nového diesel generátoru - rozěmry agregátu cca 4500 x 1600 x 2600mm (D x Š x V), hmotnost</t>
  </si>
  <si>
    <t>Propojovací kabeláž pro napojení přesunutého agregátu na dočasné pozici a stávajícím místem napojení, včetně ,echanické ochrany kabeláže na staveništi - přenášený výkon: 410kVA, délka trasy: max 10m, počet vedení: 2.</t>
  </si>
  <si>
    <t xml:space="preserve">NN Rozvaděč +HR01_DO   </t>
  </si>
  <si>
    <t>NN Rozvaděč +HR01_DO</t>
  </si>
  <si>
    <t>Poznámka k položce:_x000D_
Sestava skříňových rozváděčů o celkovém rozměru 4200x2100x600 (ŠxVxH), složena celkem z 1 pole o rozměrech 1000x 2000x600 a 5 polí o rozměrech 800 x 2000 x 600 se soklem 100mm.  Paramety viz. JSP součástí dokumentace, především však: In 1000A. Ik 25kA, ip 50kA Včetně ventilace a temperace rozváděče IP44, po otevření IP20 Jitič - odjištění přívodů 2x síť -  800A, nastavitelné charakteristiky LSIN, s časovou selektivitou, včetně ovládacích a signalizačních obvodů vyvedených na dveřích rozvaděče. Jitič - přívod sítě - 800A, nastavitelné charakteristiky LSIN, s časovou selektivitou, včetně ovládacích a signalizačních obvodů vyvedených na dveřích rozvaděče. S návazností na ovládání řs záskoků zdroj - požadavek na motorový pohon, dálkové ovládání a signalizaci. Jistič - přívod DA - 800 A , nastavitelné charakteristiky LSIN, s časovou selektivitou, včetně ovládacích a signalizačních obvodů vyvedených na dveřích rozvaděče. S návazností na ovládání řs záskoků zdroj - požadavek na motorový pohon, dálkové ovládání a signalizaci. Svodiče bleskových proudů T1+T2  Ovládací obvody v rámci ovládaných prvků rozvaděče Měření pro zákazníka - přívod síť - 3x MTP 800/5A, 3x pojistkový odpínač, Multifunkční měřící přístroj - analyzátor kvality třídy S, multimetr a záznamník, podružný elektroměr 0.5S, vstup 3x x/5A, 3x 230/400V, komunikační rozhraní RS485, Ethernet Měření pro zákazníka - přívod DA - 3x MTP 800/5A, 3x pojistkový odpínač, Multifunkční měřící přístroj - analyzátor kvality třídy S, multimetr a záznamník, podružný elektroměr 0.5S, vstup 3x x/5A, 3x 230/400V, komunikační rozhraní RS485, Ethernet Měření pro zákazníka - Celkový odběr - 3x MTP 800/5A, 3x pojistkový odpínač, Multifunkční měřící přístroj - analyzátor kvality třídy S, multimetr a záznamník, podružný elektroměr 0.5S, vstup 3x x/5A, 3x 230/400V, komunikační rozhraní RS485, Ethernet Vazební jistič vypnutí tlačítky TS/CS/CSZ - In 800A, vypínací spoušť, pomocné kontakty Vývod - 250A, pojistkový odpínač vel.1: 23x Jistič odjištení vývodového pole - In 400A, 3p, nastavitelná spoušť: 3x Včetně řídící jednotky pro řízení záskoku a fázování, dle požadavků dodaného diesel agregátu, včetně komunikace s DA a okolními systémy</t>
  </si>
  <si>
    <t xml:space="preserve">Uzemnění   </t>
  </si>
  <si>
    <t>Pás zemnící 30x4 mm FeZn, včetně montáže</t>
  </si>
  <si>
    <t>Spojky pro FeZn pásek 30x4mm typu páska/páska nebo páska/drát   , včetně montáže</t>
  </si>
  <si>
    <t>Zemnící tyč, průměr 25mm, délka 2000 mm, s připojovací svorkou   , včetně montáže</t>
  </si>
  <si>
    <t>Připojovací svorka, pro připojení ocelové konstrukce k zemnící soustavě, pro přivaření/šroubování   , včetně montáže</t>
  </si>
  <si>
    <t>Teleskopický jímaci stožár Výška nad zemí 7000mm</t>
  </si>
  <si>
    <t>H07V–K 50 GNYE   , včetně montáže</t>
  </si>
  <si>
    <t>H07V–K 16 GNYE   , včetně montáže</t>
  </si>
  <si>
    <t>H07V–K 6 GNYE   , včetně montáže</t>
  </si>
  <si>
    <t>Ukončení vodičů, izolovaný do 16mm2 v rozváděči nebo na přístroji</t>
  </si>
  <si>
    <t>Ukončení vodičů, izolovaný do 25mm2 v rozváděči nebo na přístroji</t>
  </si>
  <si>
    <t>Výkopy ve volném terénu, hloubky 1000mm, šíře 1800mm, se zaprevením do původního stavu zatravnění</t>
  </si>
  <si>
    <t>Poznámka k položce:_x000D_
- sejmutí ornice s přemístěním na vzdálenost do 500 m -příplatek za ztížení vykopávky v blízkosti podzemního vedení -hloubení rýh š do 2000 mm v hornině tř. 3 objemu -svislé přemístění výkopku z horniny tř. 1 až 4 hl výkopu do 2,5 m -vodorovné přemístění do 10000 m výkopku/sypaniny z horniny tř. 1 až 4 -nakládání výkopku z hornin tř. 1 až 4 do 100 m3 -kabelové lože - štěrkopísek (Bratčice) frakce 0-8 -poplatek za uložení odpadu ze sypaniny na skládce (skládkovné) -zásyp jam, šachet rýh nebo kolem objektů sypaninou se zhutněním -rozprostření ornice tl vrstvy do 150 mm pl do 500 m2 v rovině nebo ve svahu do 1:5 a založení parkového trávníku výsevem plochy do 1000 m2 v rovině a ve svahu do 1:5 -založení parkového trávníku výsevem plochy do 1000 m2 v rovině a ve svahu do 1:5 -osivo směs travní parková</t>
  </si>
  <si>
    <t xml:space="preserve">KABELY   </t>
  </si>
  <si>
    <t>1-CYKY-J 4x240, včetně montáže</t>
  </si>
  <si>
    <t>1-AYY 1x120   , včetně montáže</t>
  </si>
  <si>
    <t>S-FTP 4X2x0,51   , včetně montáže</t>
  </si>
  <si>
    <t>Ukončení vodičů, izolovaný do 2,5mm2 v rozváděči nebo na přístroji</t>
  </si>
  <si>
    <t>Ukončení vodičů, izolovaný do 240mm2 v rozváděči nebo na přístroji, kabelovým okem</t>
  </si>
  <si>
    <t>Příslušenství pro zakončení vodičů - lisovací dutinky, oka, bužírky apod.</t>
  </si>
  <si>
    <t>Kabelová lávka 500x110mm, pozinkovaní sendzimr   , včetně montáže</t>
  </si>
  <si>
    <t>Držák těžký, pozinkovaní sendzimr, délka 500mm   , včetně montáže</t>
  </si>
  <si>
    <t>Ohebná dvouplášťová korugovaná chránička DN160   , včetně montáže</t>
  </si>
  <si>
    <t>Těnění pro zatěsnění prostupů kabelů vstupujících do prostoru rozvodny NN-DO .  - 5x oboustranný prostup - dvojitá ucpávka, pro kabely max 120mm - 4x systémové víko pro chráničku 160mm - 1x systémové víko pro trubky 3x56mm - 4x systémové víko pro kabel 25</t>
  </si>
  <si>
    <t>Inženýrská činnost</t>
  </si>
  <si>
    <t>Zkoušky elektrických rozvodů a zařízení</t>
  </si>
  <si>
    <t>Zpracování návrhu místního provozního předpisu</t>
  </si>
  <si>
    <t>Zkoušky na převzetí zátěže a zpětného fázování</t>
  </si>
  <si>
    <t>Zkušební provoz (zajištění přítomnosti pracovníka na stavbě v průběhu uvádění do provozu a v průběhu zkušebního provozu dle potřeby investora, odstraňování vzniklých  poruch v rámci zkušebního provozu, apod.)</t>
  </si>
  <si>
    <t xml:space="preserve">SO 06 D.1.1 - Architektonicko-stavební řešení   </t>
  </si>
  <si>
    <t xml:space="preserve">34 - Stěny a příčky   </t>
  </si>
  <si>
    <t xml:space="preserve">64 - Výplně otvorů   </t>
  </si>
  <si>
    <t>317941123RT3</t>
  </si>
  <si>
    <t>Osazení ocelových válcovaných nosníků  č.14-22</t>
  </si>
  <si>
    <t>310238211RT1</t>
  </si>
  <si>
    <t>Zazdívka otvorů plochy do 1 m2 cihlami na MVC</t>
  </si>
  <si>
    <t xml:space="preserve">Stěny a příčky   </t>
  </si>
  <si>
    <t>340237211R00</t>
  </si>
  <si>
    <t>Zazdívka otvorů pl.0,25m2,cihlami tl.zdi do 10 cm</t>
  </si>
  <si>
    <t>3422645161R00</t>
  </si>
  <si>
    <t>Revizní dvířka do SDK podhledu, 600x600 mm</t>
  </si>
  <si>
    <t>342264515R00</t>
  </si>
  <si>
    <t>Revizní dvířka Promat do SDK podhledu, 500x500 mm</t>
  </si>
  <si>
    <t>416022121R00</t>
  </si>
  <si>
    <t>Podhledy SDK,ocel.dvouúrov.křížový rošt,1x RB 12,5</t>
  </si>
  <si>
    <t>416022123R00</t>
  </si>
  <si>
    <t>Podhled SDK,ocel.dvouúrov.křížový rošt,1x RBI 12,5</t>
  </si>
  <si>
    <t xml:space="preserve">Výplně otvorů   </t>
  </si>
  <si>
    <t>642940092RA0</t>
  </si>
  <si>
    <t>Montáž brány dvoukřídlové</t>
  </si>
  <si>
    <t>7114011131R00</t>
  </si>
  <si>
    <t>Vzduchotechnická páska - pro utěsnění prostupů VZT potrubí přes konstrukce</t>
  </si>
  <si>
    <t>9001000011RA0</t>
  </si>
  <si>
    <t>Oplocení ze sítě KARI, ocelové sloupky</t>
  </si>
  <si>
    <t>963016111R00</t>
  </si>
  <si>
    <t>DMTZ podhledu SDK, kovová kce., 1xoplášť.12,5 mm</t>
  </si>
  <si>
    <t>963016211R00</t>
  </si>
  <si>
    <t>DMTZ podhledu SDK z kazet 600x600 mm, kov.rošt</t>
  </si>
  <si>
    <t>971033441R00</t>
  </si>
  <si>
    <t>Vybourání otv. zeď cihel. pl.0,25 m2, tl.30cm, MVC</t>
  </si>
  <si>
    <t>971033331R00</t>
  </si>
  <si>
    <t>Vybourání otv. zeď cihel. pl.0,09 m2, tl.15cm, MVC</t>
  </si>
  <si>
    <t>971033431R00</t>
  </si>
  <si>
    <t>Vybourání otv. zeď cihel. pl.0,25 m2, tl.15cm, MVC</t>
  </si>
  <si>
    <t>971033341R00</t>
  </si>
  <si>
    <t>Vybourání otv. zeď cihel. pl.0,09 m2, tl.30cm, MVC</t>
  </si>
  <si>
    <t>971042551R00</t>
  </si>
  <si>
    <t>Vybourání otvorů zdi betonové pl. do 1 m2 všech tl</t>
  </si>
  <si>
    <t>972054491R00</t>
  </si>
  <si>
    <t>Vybourání otv. stropy ŽB pl. 1 m2, tl. nad 8 cm</t>
  </si>
  <si>
    <t>971033451R00</t>
  </si>
  <si>
    <t>Vybourání otv. zeď cihel. pl.0,25 m2, tl.45cm, MVC</t>
  </si>
  <si>
    <t>15425830</t>
  </si>
  <si>
    <t>Profil I č. 160 rovnoramenný S235  160x74x6,3 mm</t>
  </si>
  <si>
    <t>608601865</t>
  </si>
  <si>
    <t>Brána plotová dvoukříd. KLASIK v=200 cm, dl=200 cm</t>
  </si>
  <si>
    <t xml:space="preserve">SO 06 D.1.4.1 -  Instalace rekuperační jednotky v pavilonu VA pro prostory sterilizace   </t>
  </si>
  <si>
    <t xml:space="preserve">D1 - ZAŘÍZENÍ Č.1 – VZDUCHOTECHNICKÁ JEDNOTKA A NAPOJENÍ VĚTRÁNÍ PROSTOR STERILIZACE   </t>
  </si>
  <si>
    <t xml:space="preserve">HSV - HSV   </t>
  </si>
  <si>
    <t xml:space="preserve">    Rp02 - Ostatní   </t>
  </si>
  <si>
    <t xml:space="preserve">ZAŘÍZENÍ Č.1 – VZDUCHOTECHNICKÁ JEDNOTKA A NAPOJENÍ VĚTRÁNÍ PROSTOR STERILIZACE   </t>
  </si>
  <si>
    <t>Vzduchotechnická rekuperační jednotka ve vnitřním parapetním provedení, Vp/o=4500/4500 m3/h,  s deskovým rekuperátorem, vodním ohřívačem a vodním chladičem, Qt=25.32 kW (70/50 oC), Qch=17.6 kW (6/12oC), včetně uzavíracích klapek, filtrů F7, M5, pružných m</t>
  </si>
  <si>
    <t>Poznámka k položce:_x000D_
m.č.013</t>
  </si>
  <si>
    <t>Krycí mřížka, pozinkovaná, se sítem, 560x560mm   , včetně montáže</t>
  </si>
  <si>
    <t>Tlumič kulisový, s náběhovou hranou, kulisa/mezera 100/110mm, 630x260x1000mm    , včetně montáže</t>
  </si>
  <si>
    <t>Požární klapka se servopohonem 230V, pružina, 560x560mm, s hlídáním polohy    , včetně montáže</t>
  </si>
  <si>
    <t>Požární klapka se servopohonem 230V, pružina, 630x315mm, s hlídáním polohy    , včetně montáže</t>
  </si>
  <si>
    <t>Potrubí čtyřhranné do obvodu 2300 mm, vč. tvarovek 75%, sk.I, pozinkované, třída těsnosti B    , včetně montáže</t>
  </si>
  <si>
    <t>Ocelové potrubí odvodu kondenzátu DN25, vč. tvarovek 30%,zaústění do nejbližšího odpadu    , včetně montáže</t>
  </si>
  <si>
    <t>bm</t>
  </si>
  <si>
    <t>Čerpadlo kondenzátu, vč vany z pozinkovaného plechu    , včetně montáže</t>
  </si>
  <si>
    <t>Protipožární izolace 40mm, pož.odolnost 45 min.    , včetně montáže</t>
  </si>
  <si>
    <t>Tepelná minerální izolace tl. 60 mm    , včetně montáže</t>
  </si>
  <si>
    <t>Demontáž stávajícího potrubí a komponent (5bm), vč. ekologické likvidace a dopravy, 30kg, 120 Kč/kgh    , včetně montáže</t>
  </si>
  <si>
    <t>Montážní, spojovací a kotvící materiál    , včetně montáže</t>
  </si>
  <si>
    <t>HSV</t>
  </si>
  <si>
    <t xml:space="preserve">HSV   </t>
  </si>
  <si>
    <t>Rp02</t>
  </si>
  <si>
    <t>Doprava</t>
  </si>
  <si>
    <t>Přesun hmot</t>
  </si>
  <si>
    <t>Lešení a jeřábová technika</t>
  </si>
  <si>
    <t>Komplexní vyzkoušení zařízení, oživení a vyregulování zařízení, koordinace s MaR</t>
  </si>
  <si>
    <t>Kniha požárních klapek</t>
  </si>
  <si>
    <t>Vypracování protokolu o proměření a vyregulování</t>
  </si>
  <si>
    <t xml:space="preserve">SO 06 D.1.4.2 -  Instalace rekuperačních jednotek v pavilonu N   </t>
  </si>
  <si>
    <t xml:space="preserve">D1 - ZAŘÍZENÍ Č.1 – VĚTRÁNÍ RECEPCE A NAVAZUJÍCÍCH PROSTOR   </t>
  </si>
  <si>
    <t xml:space="preserve">    D2 - Větrání mísnosti sanitářů   </t>
  </si>
  <si>
    <t xml:space="preserve">    D3 - VĚTRÁNÍ VYBRANÝCH PROSTOR 3-5.NP   </t>
  </si>
  <si>
    <t xml:space="preserve">      D04 - Demontáže   </t>
  </si>
  <si>
    <t xml:space="preserve">      D05 - Ostatni   </t>
  </si>
  <si>
    <t xml:space="preserve">ZAŘÍZENÍ Č.1 – VĚTRÁNÍ RECEPCE A NAVAZUJÍCÍCH PROSTOR   </t>
  </si>
  <si>
    <t>Vzduchotechnická rekuperační jednotka ve vnitřním podstropním provedení, Vp/o=400/400 m3/h,  s deskovým rekuperátorem, elektrickým předehřevem a dohřevem, Qt=1.5 kW, včetně uzavíracích klapek, filtrů F7, M5, pružných manžet a ovládacího panelu, 1400x1045x</t>
  </si>
  <si>
    <t>Nasávací protidešťová žaluzie, pozinkovaná, se sítem, 315x315mm, RAL dle investora/architekta   , včetně montáže</t>
  </si>
  <si>
    <t>Výfuková protidešťová žaluzie, pozinkovaná, se sítem, 200x200mm, RAL dle investora/architekta   , včetně montáže</t>
  </si>
  <si>
    <t>Tlumič potrubní, o200 mm, délka 900mm   , včetně montáže</t>
  </si>
  <si>
    <t>Mřížka přívodní, dvouřadá, do kruhového potrubí s regulací R2, pozinkovaná, vč. nástavce do podhledu, 325x75mm, RAL dle investora/architekta   , včetně montáže</t>
  </si>
  <si>
    <t>Mřížka odtahová, jednořadá, do kruhového potrubí, s regulací R2, pozinkovaná, vč. nástavce do podhledu, 325x75mm, RAL dle investora/architekta   , včetně montáže</t>
  </si>
  <si>
    <t>Požární klapka se servopohonem 230V, pružina, o200 mm, s hlídáním polohy   , včetně montáže</t>
  </si>
  <si>
    <t>Potrubí čtyřhranné do obvodu 1200 mm, vč. tvarovek 100%, sk.I, pozinkované, třída těsnosti B   , včetně montáže</t>
  </si>
  <si>
    <t>Potrubí kruhové typu SPIRO, včetně tvarovek 30%, do o200 mm   , včetně montáže</t>
  </si>
  <si>
    <t>Potrubí odvodu kondenzátu, HT32, vč. tvarovek 30%,zaústění do nejbližšího odpadu přes sifon   , včetně montáže</t>
  </si>
  <si>
    <t>Izolace na bázi syntetického kaučuku tl.15mm s Al polepem   , včetně montáže</t>
  </si>
  <si>
    <t>Montážní, spojovací a kotvící materiál   , včetně montáže</t>
  </si>
  <si>
    <t xml:space="preserve">Větrání mísnosti sanitářů   </t>
  </si>
  <si>
    <t>Vzduchotechnická rekuperační jednotka ve vnitřním podstropním provedení, Vp/o=250/250 m3/h,  s deskovým rekuperátorem, elektrickým předehřevem a dohřevem, Qt=1.5 kW, včetně uzavíracích klapek, filtrů F7, M5, pružných manžet a ovládacího panelu, 1250x604x2</t>
  </si>
  <si>
    <t>Poznámka k položce:_x000D_
m.č. 153</t>
  </si>
  <si>
    <t>Nasávací protidešťová žaluzie, pozinkovaná, se sítem, 280x250mm, RAL dle investora/architekta   , včetně montáže</t>
  </si>
  <si>
    <t>Výfuková protidešťová žaluzie, pozinkovaná, se sítem, 160x160mm, RAL dle investora/architekta   , včetně montáže</t>
  </si>
  <si>
    <t>Tlumič potrubní, o160 mm, délka 900mm   , včetně montáže</t>
  </si>
  <si>
    <t>Talířový ventil, přívodní, plastový, bílý, o160 mm, vč. zděře   a montáže</t>
  </si>
  <si>
    <t>Talířový ventil, přívodní, plastový, bílý, o125 mm, vč. zděře   a montáže</t>
  </si>
  <si>
    <t>Talířový ventil, odtahový, plastový, bílý, o125 mm, vč. zděře a montáže</t>
  </si>
  <si>
    <t>Regulátor průtoku, potrubní, vložný, nastavitelný, o160 mm , včetně montáže</t>
  </si>
  <si>
    <t>Regulátor průtoku, potrubní, vložný, nastavitelný, o125 mm   , včetně montáže</t>
  </si>
  <si>
    <t>Požární klapka se servopohonem 230V, pružina, o160 mm, s hlídáním polohy   , včetně montáže</t>
  </si>
  <si>
    <t>Dveřní mřížka komplet, 400x100 mm, hliníková   , včetně montáže</t>
  </si>
  <si>
    <t>Poznámka k položce:_x000D_
Montáž zajistí Stavba</t>
  </si>
  <si>
    <t>Potrubí čtyřhranné do obvodu 1000 mm, vč. tvarovek 100%, sk.I, pozinkované, třída těsnosti B   , včetně montáže</t>
  </si>
  <si>
    <t>Potrubí kruhové typu SPIRO, včetně tvarovek 30%, do o160 mm   , včetně montáže</t>
  </si>
  <si>
    <t>Potrubí flexibilní, hliníkové do o160 mm   , včetně montáže</t>
  </si>
  <si>
    <t>Požární ucpávka   , včetně montáže</t>
  </si>
  <si>
    <t xml:space="preserve">VĚTRÁNÍ VYBRANÝCH PROSTOR 3-5.NP   </t>
  </si>
  <si>
    <t>Vzduchotechnická rekuperační jednotka ve vnitřním podstropním provedení, Vp/o=1000/1000 m3/h,  s deskovým rekuperátorem, elektrickým ohřevem, Qt=4.5 kW/6.5A/3x400V, včetně uzavíracích klapek, filtrů F7, M5, pružných manžet a ovládacího panelu, 1360x1050x4</t>
  </si>
  <si>
    <t>Nasávací protihluková žaluzie, pozinkovaná, se sítem, 500x400/ 400mm, RAL dle investora/architekta   , včetně montáže</t>
  </si>
  <si>
    <t>Výfuková protihluková žaluzie, pozinkovaná, se sítem, 500x400/ 400mm, RAL dle investora/architekta   , včetně montáže</t>
  </si>
  <si>
    <t>Tlumič potrubní, o125 mm, délka 600mm   , včetně montáže</t>
  </si>
  <si>
    <t>Tlumič kulisový, s náběhovou hranou, kulisa/mezera 100/100 mm, 315x160mm, délka 500 mm, obal pozinkovaný plech   , včetně montáže</t>
  </si>
  <si>
    <t>Mřížka přívodní, dvouřadá, do čtyřhranného potrubí s regulací R2, pozinkovaná, vč. nástavce do podhledu, 425x75mm, RAL dle investora/architekta   , včetně montáže</t>
  </si>
  <si>
    <t>Talířový ventil, přívodní, plastový, bílý, o100 mm, vč. zděře   , včetně montáže</t>
  </si>
  <si>
    <t>Mřížka odtahová, jednořadá, do čtyřhranného potrubí, s regulací R2, pozinkovaná, vč. nástavce do podhledu, 425x75mm, RAL dle investora/architekta   , včetně montáže</t>
  </si>
  <si>
    <t>Talířový ventil, odtahový, plastový, bílý, o100 mm, vč. zděře   a montáže</t>
  </si>
  <si>
    <t>Regulační klapka s ručním nastavením, 315x160 mm   , včetně montáže</t>
  </si>
  <si>
    <t>Regulační klapka s ručním nastavením, 200x160 mm   , včetně montáže</t>
  </si>
  <si>
    <t>Regulátor průtoku, potrubní, vložný, nastavitelný, o125 mm , včetně montáže</t>
  </si>
  <si>
    <t>Regulátor průtoku, potrubní, vložný, nastavitelný, o100 mm , včetně montáže</t>
  </si>
  <si>
    <t>Potrubí čtyřhranné do obvodu 1200 mm, vč. tvarovek 30%, sk.I, pozinkované, třída těsnosti B   , včetně montáže</t>
  </si>
  <si>
    <t>Potrubí kruhové typu SPIRO, včetně tvarovek 30%, do o125 mm   , včetně montáže</t>
  </si>
  <si>
    <t>Potrubí flexibilní, hliníkové, do o125 mm   , včetně montáže</t>
  </si>
  <si>
    <t>Potrubí flexibilní, hliníkové, tepelně izolované, 50 mm ,o315 mm   , včetně montáže</t>
  </si>
  <si>
    <t>Izolace na bázi syntetického kaučuku tl.15mm s Al polepem  , včetně montáže</t>
  </si>
  <si>
    <t>D04</t>
  </si>
  <si>
    <t xml:space="preserve">Demontáže   </t>
  </si>
  <si>
    <t>Demontáž VZT komponentů, vč. distribučních prvků, potrubí, hadic, kotvícího materiálu, zaslepení potrubí a likvidace odpadu - viz výkres demontáže</t>
  </si>
  <si>
    <t>D05</t>
  </si>
  <si>
    <t xml:space="preserve">Ostatni   </t>
  </si>
  <si>
    <t xml:space="preserve">SO 06 D.1.4.3 -  Elektroinstalace a MaR   </t>
  </si>
  <si>
    <t xml:space="preserve">D1 - Rozvaděč DMR_N   </t>
  </si>
  <si>
    <t xml:space="preserve">D2 - Rozvaděč DMR_V   </t>
  </si>
  <si>
    <t xml:space="preserve">D3 - Úprava silového rozvaděče RS10 (objekt N)   </t>
  </si>
  <si>
    <t xml:space="preserve">D4 - Úprava silového rozvaděče RS30 (objekt N)   </t>
  </si>
  <si>
    <t xml:space="preserve">D5 - Úprava silového rozvaděče RS40 (objekt N)   </t>
  </si>
  <si>
    <t xml:space="preserve">D6 - Úprava silového rozvaděče RS50 (objekt N)   </t>
  </si>
  <si>
    <t xml:space="preserve">D7 - Úprava požárního rozvaděče R01-EVAK (objekt N)   </t>
  </si>
  <si>
    <t xml:space="preserve">D8 - Úprava silového rozvaděče RV01 (objekt V)   </t>
  </si>
  <si>
    <t xml:space="preserve">D9 -    </t>
  </si>
  <si>
    <t xml:space="preserve">Rozvaděč DMR_N   </t>
  </si>
  <si>
    <t>Řešeno v rámci objektu RS-24-3a D2142 Instalace dvou kogeneračních jednotek v pavilonu N - D.1.4.2 - Elektroinstalace a MaR</t>
  </si>
  <si>
    <t xml:space="preserve">Rozvaděč DMR_V   </t>
  </si>
  <si>
    <t>Řešeno v rámci objektu RS-24-3a D3142 Instalace dvou kogeneračních jednotek v pavilonu V - D.1.4.2 - Elektroinstalace a MaR</t>
  </si>
  <si>
    <t xml:space="preserve">Úprava silového rozvaděče RS10 (objekt N)   </t>
  </si>
  <si>
    <t>Úprava, silového rozvaděče o jištění nové VZT jednotky, včetně montáže</t>
  </si>
  <si>
    <t>Jistič 1pólový - charakteristika C16/1, průřez připojovaných vodičů 1 - 25 mm2   , včetně montáže</t>
  </si>
  <si>
    <t>Úprava silového rozvaděče o doplnění podružného elektroměru   , včetně montáže</t>
  </si>
  <si>
    <t>1fázový elektroměr, 0,25÷45A (přímé měření), na DIN lištu, výstup Modbus RTU - RS485   , včetně montáže</t>
  </si>
  <si>
    <t xml:space="preserve">Úprava silového rozvaděče RS30 (objekt N)   </t>
  </si>
  <si>
    <t>Úprava, silového rozvaděče o jištění nové VZT jednotky   , včetně montáže</t>
  </si>
  <si>
    <t>Jistič 3pólový - charakteristika C16/3, průřez připojovaných vodičů 1 - 25 mm2   , včetně montáže</t>
  </si>
  <si>
    <t>3fázový elektroměr, 0,25÷100A (přímé měření), na DIN lištu, výstup Modbus RTU - RS485   , včetně montáže</t>
  </si>
  <si>
    <t xml:space="preserve">Úprava silového rozvaděče RS40 (objekt N)   </t>
  </si>
  <si>
    <t xml:space="preserve">Úprava silového rozvaděče RS50 (objekt N)   </t>
  </si>
  <si>
    <t xml:space="preserve">Úprava požárního rozvaděče R01-EVAK (objekt N)   </t>
  </si>
  <si>
    <t>Úprava, silového rozvaděče o napájení požárních klapek   , včetně montáže</t>
  </si>
  <si>
    <t>Jistič 3pólový - charakteristika C10/1, průřez připojovaných vodičů 1 - 25 mm2   , včetně montáže</t>
  </si>
  <si>
    <t xml:space="preserve">Úprava silového rozvaděče RV01 (objekt V)   </t>
  </si>
  <si>
    <t>CXKH-R-J 3x1,5   , včetně montáže</t>
  </si>
  <si>
    <t>CXKH-R-J 5x1,5   , včetně montáže</t>
  </si>
  <si>
    <t>CXKH-R-J 5x2,5   , včetně montáže</t>
  </si>
  <si>
    <t>JXFE-R-O 1x2x0,8 B2ca,s1,d0   , včetně montáže</t>
  </si>
  <si>
    <t>JXFE-R-O 2x2x0,8 B2ca,s1,d0   , včetně montáže</t>
  </si>
  <si>
    <t>UTP 4x2x0,55 Cat 6 LSOHFR B2ca,s1,d1   , včetně montáže</t>
  </si>
  <si>
    <t>Ukončení vodič izolovaný do 2,5 mm2 v rozváděči nebo na přístroji   , včetně montáže</t>
  </si>
  <si>
    <t>Komplet trubka instalační plastová ohebná prům.32 mm, včetně nosných konstrukcí, úchytů a spojovacích dílů   , včetně montáže</t>
  </si>
  <si>
    <t>Komplet trubka instalační plastová pevná prům.32 mm, včetně nosných konstrukcí, úchytů a spojovacích dílů   , včetně montáže</t>
  </si>
  <si>
    <t>Kabelová lávka do kabelové stoupačky, 150x60mm, včetně nosných konstrukcí a spojovacích dílů, pozinkováno metodou Sendzimir   , včetně montáže</t>
  </si>
  <si>
    <t>Kabelová krabicová rozvodka 88x88x53 mm (šxvxh),skříň s předlisy, 5x svorka 1,5-2,5mm2, povrch stěny lze použít pro kabelové vývodky max. M 20, pro chráněné instalace, IP 65, RAL 7035, Materiál - termoplast   , včetně montáže</t>
  </si>
  <si>
    <t xml:space="preserve">SO 06 D.1.4.4 -   Elektrická požární signalizace pavilon N   </t>
  </si>
  <si>
    <t xml:space="preserve">M - Elektromontáže   </t>
  </si>
  <si>
    <t xml:space="preserve">N00 - Materiál   </t>
  </si>
  <si>
    <t xml:space="preserve">HZS - Práce   </t>
  </si>
  <si>
    <t xml:space="preserve">OST - Ostatní   </t>
  </si>
  <si>
    <t xml:space="preserve">Elektromontáže   </t>
  </si>
  <si>
    <t>osaz.hmožd.do zdi tvrd.kamene/žel.bet. HM 8   včetně montáže</t>
  </si>
  <si>
    <t>příchytka kabelová kov   včetně montáže</t>
  </si>
  <si>
    <t>Kabel EPS obvodů   včetně montáže</t>
  </si>
  <si>
    <t>N00</t>
  </si>
  <si>
    <t xml:space="preserve">Materiál   </t>
  </si>
  <si>
    <t>OPT/TD interaktivní multisenzor    včetně montáže</t>
  </si>
  <si>
    <t>4B_patice senzoru pro řadu 830,802,601    včetně montáže</t>
  </si>
  <si>
    <t>Držák samolepky adresy 800F, balení 100ks    včetně montáže</t>
  </si>
  <si>
    <t>Samolepky adres bílé    včetně montáže</t>
  </si>
  <si>
    <t>PRAFlaGuard F PH 120R 2x2x0,8    včetně montáže</t>
  </si>
  <si>
    <t>Kopllerová jednotka 12 včetně krabice povrchová úprava    včetně montáže</t>
  </si>
  <si>
    <t>HM.+VRUT 910/SD/8X50/ 2351099    včetně montáže</t>
  </si>
  <si>
    <t>Ocelové oko - kotvící kabel    včetně montáže</t>
  </si>
  <si>
    <t>Podružný materiál</t>
  </si>
  <si>
    <t>HZS</t>
  </si>
  <si>
    <t xml:space="preserve">Práce   </t>
  </si>
  <si>
    <t>úprava systému EPS na propojeni s MaR</t>
  </si>
  <si>
    <t>Plošina, lešení + doprava ( soubor ) cena komplet za stavbu.</t>
  </si>
  <si>
    <t>Montážní práce EPS - technologie</t>
  </si>
  <si>
    <t>Značení - POŽÁRNÍHO PROSTUPU , ZÁPIS DO KNIHY PROSTUPŮ.</t>
  </si>
  <si>
    <t>Revize elektro</t>
  </si>
  <si>
    <t>Naprogramování ústředny, SW</t>
  </si>
  <si>
    <t xml:space="preserve">SO 06 D.1.4.4.2 -  Elektrická požární signalizace pavilon V   </t>
  </si>
  <si>
    <t>PRAFlaGuard F PH 120R 2x2x0,8   včetně montáže</t>
  </si>
  <si>
    <t>HM.+VRUT 910/SD/8X50/ 2351099   včetně montáže</t>
  </si>
  <si>
    <t>Ocelové oko - kotvící kabel   včetně montáže</t>
  </si>
  <si>
    <t>Podružný materiál   včetně montáže</t>
  </si>
  <si>
    <t>SO 06 D.1.4.1a - Dopojení VZT jednotky v pavilonu V</t>
  </si>
  <si>
    <t xml:space="preserve">D1 - Izolace tepelné   </t>
  </si>
  <si>
    <t xml:space="preserve">D2 - Dopojení VZT - potrubí   </t>
  </si>
  <si>
    <t xml:space="preserve">D3 - Dopojení VZT - armatury   </t>
  </si>
  <si>
    <t xml:space="preserve">D4 - Ostatní   </t>
  </si>
  <si>
    <t>Pouzdro izolační potrubní z minerální vlny s Al fólií max. 250/100°C 28/40mm</t>
  </si>
  <si>
    <t>pouzdro izolační potrubní z kaučukové izolace. -50/105°C 48/20mm</t>
  </si>
  <si>
    <t>Montáž izolace tepelné potrubí potrubními pouzdry kaučukové izolace 1x D do 50 mm</t>
  </si>
  <si>
    <t xml:space="preserve">Dopojení VZT - potrubí   </t>
  </si>
  <si>
    <t>Potrubí měděnné v kotelnách nebo strojovnách DN 25, potrubí spojováno pájením</t>
  </si>
  <si>
    <t>Potrubí měděnné v kotelnách nebo strojovnách DN 40, potrubí spojováno pájením</t>
  </si>
  <si>
    <t>Montáž měděnného potrubí do DN40</t>
  </si>
  <si>
    <t xml:space="preserve">Dopojení VZT - armatury   </t>
  </si>
  <si>
    <t>Montáž armatury závitové s dvěma závity G 1 1/2</t>
  </si>
  <si>
    <t>Automatický odvzdušňovací ventil G 1/2 PN 14 do 120°C    včetně montáže</t>
  </si>
  <si>
    <t>Kohout kulový přímý G 1 PN 42 do 185°C</t>
  </si>
  <si>
    <t>Kohout kulový přímý G 1 1/2 PN 42 do 185°C</t>
  </si>
  <si>
    <t>Přechodky a vsuvky, kolena, T-kusy pro měděnné potrubí</t>
  </si>
  <si>
    <t>Požární ucpávka pro prostup svazku potrubí do technické místnosti</t>
  </si>
  <si>
    <t>Zkouška těsnosti potrubí měděnná do DN 40</t>
  </si>
  <si>
    <t>Vypouštění systému</t>
  </si>
  <si>
    <t>Napouštění systému, včetně odvzdušnění</t>
  </si>
  <si>
    <t xml:space="preserve">SO 07 D.1.4.1 -  Elektroinstalace a MaR   </t>
  </si>
  <si>
    <t xml:space="preserve">D1 - Rozvaděč DT1   </t>
  </si>
  <si>
    <t xml:space="preserve">D2 - Doplnění silového rozvaděče +RS4A-1   </t>
  </si>
  <si>
    <t xml:space="preserve">D4 -    </t>
  </si>
  <si>
    <t xml:space="preserve">D5 - SOFTWARE   </t>
  </si>
  <si>
    <t xml:space="preserve">Rozvaděč DT1   </t>
  </si>
  <si>
    <t>Datový rozvaděč, stojanový, 19",42U, 1900x800x600 (vxšxh)  , včetně montáže</t>
  </si>
  <si>
    <t>Ventilační jednotka pro rozvaděč, včetně termostatu</t>
  </si>
  <si>
    <t>Přepěťová ochrana pro ethernet 1GB/s, ST 3</t>
  </si>
  <si>
    <t>Jističová lišta DIN, výška 3U, včetně jističů</t>
  </si>
  <si>
    <t>Rozvodný panel, 8x zásuvka, 2m kabel, 1U</t>
  </si>
  <si>
    <t>Záložní zdroj 230VAC/230VAC 1500VA - 1350W, rack-tower(2U), 8 zásuvek, 1USB port, 1RS232   , včetně montáže</t>
  </si>
  <si>
    <t>Přídavná baterie pro záložní zdroj, 48V, 2U</t>
  </si>
  <si>
    <t>Pevný disk  4TB 3.5" SATA III, pro datová centra   , včetně montáže</t>
  </si>
  <si>
    <t>Datové úložiště, 1U RAID server, CPU Intel Atom C2538 Quac-core 2.4GHz, 2GB DDR3 RAM, 4x 3.5/2.5" SATA HDD/SSD hot-swap, 4x GLAN, 2x USB 3.0, 1x eSATA   , včetně montáže</t>
  </si>
  <si>
    <t>Server 1U rack, Intel Xeon E3-1220 v6, RAM 8GB DDR4 UDIMM, 1 TB  HDD SATA, SW RADI, iDRAC8 basic, 2x GLAN, 250W, operační systém   , včetně montáže</t>
  </si>
  <si>
    <t>Patch kabel RJ45, cat.6, UTP, 2m   , včetně montáže</t>
  </si>
  <si>
    <t>Patch panel UTP, cat.6 48p 2U   , včetně montáže</t>
  </si>
  <si>
    <t>Router, 6 GLAN portů, 2GLAN/SFP Combo porty, 2GB DDR3 RAM, Dual-Core 1GHz   , včetně montáže</t>
  </si>
  <si>
    <t>Řízený switch; 19" rack; 12x GB SFP port; 12 x 1GB RJ45; IPv6LED diagnostika; funkce správy stíě; správce redundance; napájení 230 VAC   , včetně montáže</t>
  </si>
  <si>
    <t>19" výsuvná optická vana 1U, včetně optické kazety pro 24 svarů, panelů pro SC konektory, včetně průchodek a organizéru kabelů</t>
  </si>
  <si>
    <t>Výsuvná police</t>
  </si>
  <si>
    <t>Licence Windows server 2022</t>
  </si>
  <si>
    <t>Parametrizovaní aktivních prvků</t>
  </si>
  <si>
    <t>Drobné příslušensví (spojovací materiál, konektory, štítky, vývodky, kabelový management, atd)</t>
  </si>
  <si>
    <t xml:space="preserve">Doplnění silového rozvaděče +RS4A-1   </t>
  </si>
  <si>
    <t>Úprava, napájecího rozvaděče o jištění rozvaděče +DT1</t>
  </si>
  <si>
    <t>Jistič 3pólový - charakteristika C32/3, průřez připojovaných vodičů 1 - 25 mm2   , včetně montáže</t>
  </si>
  <si>
    <t>Optický kabel 24 vláken 9/125, HDPE plášť   , včetně montáže</t>
  </si>
  <si>
    <t>Optický kabel 16 vláken 9/125, HDPE plášť   , včetně montáže</t>
  </si>
  <si>
    <t>Optický kabel 8 vláken 9/125, HDPE plášť   , včetně montáže</t>
  </si>
  <si>
    <t>CXKH-R-J 5x4   , včetně montáže</t>
  </si>
  <si>
    <t>CXKH-R 1x16 ŽZ B2ca,s1,d0   , včetně montáže</t>
  </si>
  <si>
    <t>Chránička optického kabelu HDPE, tlustostěnná, 50/40mm  , včetně montáže</t>
  </si>
  <si>
    <t>Šroubovací spojka HDPE pro chráničku 50/40mm</t>
  </si>
  <si>
    <t>Kontrola těsnosti a kalibrace chráničky, případně provedení zprůchodnění chráničky   , včetně montáže</t>
  </si>
  <si>
    <t>Ethernetová dvojzásuvka, 2xRJ45, Cat6, UTP   , včetně montáže</t>
  </si>
  <si>
    <t>Elektroinstalační lišta   , včetně montáže</t>
  </si>
  <si>
    <t>Kabelový žlab, pozinkovaný s víkem 125x50 mm, včetně nosných konstrukcí a spojovacích dílů, dělící přepážka   , včetně montáže</t>
  </si>
  <si>
    <t>Ohebná dvouplášťová korugovaná chránička, DN110, včetně protahovacího drátu   , včetně montáže</t>
  </si>
  <si>
    <t>Fólie výstražná do výkopu 22cm/100m červená s bleskem   , včetně montáže</t>
  </si>
  <si>
    <t>Provedení průtlaku pod pojízdnou plochou o šířce cca 5m, včetně pomocných prací a příslušenství potřebného k provedení průtlaku</t>
  </si>
  <si>
    <t>Zpracování SW - vizualizace, programování vizualizace, vizualizace technologie, historické trendy, alermy, víceúrovňový uživatelský přístup, webserver, komunikace s historian serverem pro jednotlivé rozvaděče MaR (rozvaděče +DMR_x)</t>
  </si>
  <si>
    <t>Integrace měřičů spotřeby (měřiče tepla a chladu, vodoměry, elektroměry a plynoměry) do vizualizace</t>
  </si>
  <si>
    <t>Integrace systému VZT jednotky (komunikace Modbus TCP/IP - cca 100 komunikovaných d.b. na jeden kus) do vizualizace</t>
  </si>
  <si>
    <t>Integrace systému FVE (komunikace Modbus RTU - RS485 - cca 40 komunikovaných d.b. na jeden kus) do vizualizace</t>
  </si>
  <si>
    <t>Integrace systému Dieselagregátu (komunikace Modbus RTU - RS485 - cca 20 komunikovaných d.b. na jeden kus) do vizualizace</t>
  </si>
  <si>
    <t>Integrace systému DALI osvětlení (komunikace Ethernet - cca 50 komunikovaných d.b. na jeden kus) do vizualizace</t>
  </si>
  <si>
    <t>Integrace systému KGJ (komunikace Modbus RTU - RS485 - cca 100 komunikovaných d.b. na jeden kus) do vizualizace</t>
  </si>
  <si>
    <t>Licence vizualizace, server</t>
  </si>
  <si>
    <t>Licence vizualizace, web server</t>
  </si>
  <si>
    <t>Licence vizualizace, historian server</t>
  </si>
  <si>
    <t>Licence vizualizace, client</t>
  </si>
  <si>
    <t>Pracovní stanice - počítač, 2x monitor 24", klávesnice, myš</t>
  </si>
  <si>
    <t>Zpracování integrace měřičů  do energetického managementu včetně prvotního nastavení a školení - měřiče spotřeby (měřiče tepla a chladu, vodoměry, elektroměry a plynoměry) do vizualizace</t>
  </si>
  <si>
    <t>Licence SW energetického managementu - server</t>
  </si>
  <si>
    <t>Licence SW energetického managementu - client</t>
  </si>
  <si>
    <t>Oživení a zprovoznění systému, zaregulování systému, požadované funkční zkoušky, nastavení parametrů regulovaných okruhů po vyhodnocení zkušebního provozu , zkoušky komunikace</t>
  </si>
  <si>
    <t xml:space="preserve">SO 08 - Ostatní   </t>
  </si>
  <si>
    <t>013254000</t>
  </si>
  <si>
    <t>Dokumentace skutečného provedení stavby</t>
  </si>
  <si>
    <t>030001001</t>
  </si>
  <si>
    <t>Zařízení staveniště  (zpevněné plochy včetně oplocení viz koordinační situační výkres)</t>
  </si>
  <si>
    <t>034403001 R</t>
  </si>
  <si>
    <t>Demontáže, bourání a odvoz staveniště</t>
  </si>
  <si>
    <t>012002000</t>
  </si>
  <si>
    <t>Geodetické uzaměření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</si>
</sst>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5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7" style="1" customWidth="1"/>
    <col min="5" max="5" width="6.6640625" style="1" customWidth="1"/>
    <col min="6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19"/>
      <c r="AL5" s="19"/>
      <c r="AM5" s="19"/>
      <c r="AN5" s="19"/>
      <c r="AO5" s="19"/>
      <c r="AP5" s="19"/>
      <c r="AQ5" s="19"/>
      <c r="AR5" s="17"/>
      <c r="BE5" s="266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19"/>
      <c r="AL6" s="19"/>
      <c r="AM6" s="19"/>
      <c r="AN6" s="19"/>
      <c r="AO6" s="19"/>
      <c r="AP6" s="19"/>
      <c r="AQ6" s="19"/>
      <c r="AR6" s="17"/>
      <c r="BE6" s="267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67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67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67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67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67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67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67"/>
      <c r="BS13" s="14" t="s">
        <v>6</v>
      </c>
    </row>
    <row r="14" spans="1:74" ht="12.75">
      <c r="B14" s="18"/>
      <c r="C14" s="19"/>
      <c r="D14" s="19"/>
      <c r="E14" s="272" t="s">
        <v>28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67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67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67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67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67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67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67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67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67"/>
    </row>
    <row r="23" spans="1:71" s="1" customFormat="1" ht="16.5" customHeight="1">
      <c r="B23" s="18"/>
      <c r="C23" s="19"/>
      <c r="D23" s="19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19"/>
      <c r="AP23" s="19"/>
      <c r="AQ23" s="19"/>
      <c r="AR23" s="17"/>
      <c r="BE23" s="267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67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67"/>
    </row>
    <row r="26" spans="1:71" s="1" customFormat="1" ht="14.45" customHeight="1">
      <c r="B26" s="18"/>
      <c r="C26" s="19"/>
      <c r="D26" s="31" t="s">
        <v>33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75">
        <f>ROUND(AG94,2)</f>
        <v>0</v>
      </c>
      <c r="AL26" s="270"/>
      <c r="AM26" s="270"/>
      <c r="AN26" s="270"/>
      <c r="AO26" s="270"/>
      <c r="AP26" s="19"/>
      <c r="AQ26" s="19"/>
      <c r="AR26" s="17"/>
      <c r="BE26" s="267"/>
    </row>
    <row r="27" spans="1:71" s="1" customFormat="1" ht="14.45" customHeight="1">
      <c r="B27" s="18"/>
      <c r="C27" s="19"/>
      <c r="D27" s="31" t="s">
        <v>34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75">
        <f>ROUND(AG118, 2)</f>
        <v>0</v>
      </c>
      <c r="AL27" s="275"/>
      <c r="AM27" s="275"/>
      <c r="AN27" s="275"/>
      <c r="AO27" s="275"/>
      <c r="AP27" s="19"/>
      <c r="AQ27" s="19"/>
      <c r="AR27" s="17"/>
      <c r="BE27" s="267"/>
    </row>
    <row r="28" spans="1:71" s="2" customFormat="1" ht="6.95" customHeigh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BE28" s="267"/>
    </row>
    <row r="29" spans="1:71" s="2" customFormat="1" ht="25.9" customHeight="1">
      <c r="A29" s="32"/>
      <c r="B29" s="33"/>
      <c r="C29" s="34"/>
      <c r="D29" s="36" t="s">
        <v>35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76">
        <f>ROUND(AK26 + AK27, 2)</f>
        <v>0</v>
      </c>
      <c r="AL29" s="277"/>
      <c r="AM29" s="277"/>
      <c r="AN29" s="277"/>
      <c r="AO29" s="277"/>
      <c r="AP29" s="34"/>
      <c r="AQ29" s="34"/>
      <c r="AR29" s="35"/>
      <c r="BE29" s="267"/>
    </row>
    <row r="30" spans="1:71" s="2" customFormat="1" ht="6.95" customHeight="1">
      <c r="A30" s="32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5"/>
      <c r="BE30" s="267"/>
    </row>
    <row r="31" spans="1:71" s="2" customFormat="1" ht="12.75">
      <c r="A31" s="32"/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278" t="s">
        <v>36</v>
      </c>
      <c r="M31" s="278"/>
      <c r="N31" s="278"/>
      <c r="O31" s="278"/>
      <c r="P31" s="278"/>
      <c r="Q31" s="34"/>
      <c r="R31" s="34"/>
      <c r="S31" s="34"/>
      <c r="T31" s="34"/>
      <c r="U31" s="34"/>
      <c r="V31" s="34"/>
      <c r="W31" s="278" t="s">
        <v>37</v>
      </c>
      <c r="X31" s="278"/>
      <c r="Y31" s="278"/>
      <c r="Z31" s="278"/>
      <c r="AA31" s="278"/>
      <c r="AB31" s="278"/>
      <c r="AC31" s="278"/>
      <c r="AD31" s="278"/>
      <c r="AE31" s="278"/>
      <c r="AF31" s="34"/>
      <c r="AG31" s="34"/>
      <c r="AH31" s="34"/>
      <c r="AI31" s="34"/>
      <c r="AJ31" s="34"/>
      <c r="AK31" s="278" t="s">
        <v>38</v>
      </c>
      <c r="AL31" s="278"/>
      <c r="AM31" s="278"/>
      <c r="AN31" s="278"/>
      <c r="AO31" s="278"/>
      <c r="AP31" s="34"/>
      <c r="AQ31" s="34"/>
      <c r="AR31" s="35"/>
      <c r="BE31" s="267"/>
    </row>
    <row r="32" spans="1:71" s="3" customFormat="1" ht="14.45" customHeight="1">
      <c r="B32" s="38"/>
      <c r="C32" s="39"/>
      <c r="D32" s="26" t="s">
        <v>39</v>
      </c>
      <c r="E32" s="39"/>
      <c r="F32" s="26" t="s">
        <v>40</v>
      </c>
      <c r="G32" s="39"/>
      <c r="H32" s="39"/>
      <c r="I32" s="39"/>
      <c r="J32" s="39"/>
      <c r="K32" s="39"/>
      <c r="L32" s="281">
        <v>0.21</v>
      </c>
      <c r="M32" s="280"/>
      <c r="N32" s="280"/>
      <c r="O32" s="280"/>
      <c r="P32" s="280"/>
      <c r="Q32" s="39"/>
      <c r="R32" s="39"/>
      <c r="S32" s="39"/>
      <c r="T32" s="39"/>
      <c r="U32" s="39"/>
      <c r="V32" s="39"/>
      <c r="W32" s="279">
        <f>ROUND(AZ94 + SUM(CD118:CD122), 2)</f>
        <v>0</v>
      </c>
      <c r="X32" s="280"/>
      <c r="Y32" s="280"/>
      <c r="Z32" s="280"/>
      <c r="AA32" s="280"/>
      <c r="AB32" s="280"/>
      <c r="AC32" s="280"/>
      <c r="AD32" s="280"/>
      <c r="AE32" s="280"/>
      <c r="AF32" s="39"/>
      <c r="AG32" s="39"/>
      <c r="AH32" s="39"/>
      <c r="AI32" s="39"/>
      <c r="AJ32" s="39"/>
      <c r="AK32" s="279">
        <f>ROUND(AV94 + SUM(BY118:BY122), 2)</f>
        <v>0</v>
      </c>
      <c r="AL32" s="280"/>
      <c r="AM32" s="280"/>
      <c r="AN32" s="280"/>
      <c r="AO32" s="280"/>
      <c r="AP32" s="39"/>
      <c r="AQ32" s="39"/>
      <c r="AR32" s="40"/>
      <c r="BE32" s="268"/>
    </row>
    <row r="33" spans="1:57" s="3" customFormat="1" ht="14.45" customHeight="1">
      <c r="B33" s="38"/>
      <c r="C33" s="39"/>
      <c r="D33" s="39"/>
      <c r="E33" s="39"/>
      <c r="F33" s="26" t="s">
        <v>41</v>
      </c>
      <c r="G33" s="39"/>
      <c r="H33" s="39"/>
      <c r="I33" s="39"/>
      <c r="J33" s="39"/>
      <c r="K33" s="39"/>
      <c r="L33" s="281">
        <v>0.12</v>
      </c>
      <c r="M33" s="280"/>
      <c r="N33" s="280"/>
      <c r="O33" s="280"/>
      <c r="P33" s="280"/>
      <c r="Q33" s="39"/>
      <c r="R33" s="39"/>
      <c r="S33" s="39"/>
      <c r="T33" s="39"/>
      <c r="U33" s="39"/>
      <c r="V33" s="39"/>
      <c r="W33" s="279">
        <f>ROUND(BA94 + SUM(CE118:CE122), 2)</f>
        <v>0</v>
      </c>
      <c r="X33" s="280"/>
      <c r="Y33" s="280"/>
      <c r="Z33" s="280"/>
      <c r="AA33" s="280"/>
      <c r="AB33" s="280"/>
      <c r="AC33" s="280"/>
      <c r="AD33" s="280"/>
      <c r="AE33" s="280"/>
      <c r="AF33" s="39"/>
      <c r="AG33" s="39"/>
      <c r="AH33" s="39"/>
      <c r="AI33" s="39"/>
      <c r="AJ33" s="39"/>
      <c r="AK33" s="279">
        <f>ROUND(AW94 + SUM(BZ118:BZ122), 2)</f>
        <v>0</v>
      </c>
      <c r="AL33" s="280"/>
      <c r="AM33" s="280"/>
      <c r="AN33" s="280"/>
      <c r="AO33" s="280"/>
      <c r="AP33" s="39"/>
      <c r="AQ33" s="39"/>
      <c r="AR33" s="40"/>
      <c r="BE33" s="268"/>
    </row>
    <row r="34" spans="1:57" s="3" customFormat="1" ht="14.45" hidden="1" customHeight="1">
      <c r="B34" s="38"/>
      <c r="C34" s="39"/>
      <c r="D34" s="39"/>
      <c r="E34" s="39"/>
      <c r="F34" s="26" t="s">
        <v>42</v>
      </c>
      <c r="G34" s="39"/>
      <c r="H34" s="39"/>
      <c r="I34" s="39"/>
      <c r="J34" s="39"/>
      <c r="K34" s="39"/>
      <c r="L34" s="281">
        <v>0.21</v>
      </c>
      <c r="M34" s="280"/>
      <c r="N34" s="280"/>
      <c r="O34" s="280"/>
      <c r="P34" s="280"/>
      <c r="Q34" s="39"/>
      <c r="R34" s="39"/>
      <c r="S34" s="39"/>
      <c r="T34" s="39"/>
      <c r="U34" s="39"/>
      <c r="V34" s="39"/>
      <c r="W34" s="279">
        <f>ROUND(BB94 + SUM(CF118:CF122), 2)</f>
        <v>0</v>
      </c>
      <c r="X34" s="280"/>
      <c r="Y34" s="280"/>
      <c r="Z34" s="280"/>
      <c r="AA34" s="280"/>
      <c r="AB34" s="280"/>
      <c r="AC34" s="280"/>
      <c r="AD34" s="280"/>
      <c r="AE34" s="280"/>
      <c r="AF34" s="39"/>
      <c r="AG34" s="39"/>
      <c r="AH34" s="39"/>
      <c r="AI34" s="39"/>
      <c r="AJ34" s="39"/>
      <c r="AK34" s="279">
        <v>0</v>
      </c>
      <c r="AL34" s="280"/>
      <c r="AM34" s="280"/>
      <c r="AN34" s="280"/>
      <c r="AO34" s="280"/>
      <c r="AP34" s="39"/>
      <c r="AQ34" s="39"/>
      <c r="AR34" s="40"/>
      <c r="BE34" s="268"/>
    </row>
    <row r="35" spans="1:57" s="3" customFormat="1" ht="14.45" hidden="1" customHeight="1">
      <c r="B35" s="38"/>
      <c r="C35" s="39"/>
      <c r="D35" s="39"/>
      <c r="E35" s="39"/>
      <c r="F35" s="26" t="s">
        <v>43</v>
      </c>
      <c r="G35" s="39"/>
      <c r="H35" s="39"/>
      <c r="I35" s="39"/>
      <c r="J35" s="39"/>
      <c r="K35" s="39"/>
      <c r="L35" s="281">
        <v>0.12</v>
      </c>
      <c r="M35" s="280"/>
      <c r="N35" s="280"/>
      <c r="O35" s="280"/>
      <c r="P35" s="280"/>
      <c r="Q35" s="39"/>
      <c r="R35" s="39"/>
      <c r="S35" s="39"/>
      <c r="T35" s="39"/>
      <c r="U35" s="39"/>
      <c r="V35" s="39"/>
      <c r="W35" s="279">
        <f>ROUND(BC94 + SUM(CG118:CG122), 2)</f>
        <v>0</v>
      </c>
      <c r="X35" s="280"/>
      <c r="Y35" s="280"/>
      <c r="Z35" s="280"/>
      <c r="AA35" s="280"/>
      <c r="AB35" s="280"/>
      <c r="AC35" s="280"/>
      <c r="AD35" s="280"/>
      <c r="AE35" s="280"/>
      <c r="AF35" s="39"/>
      <c r="AG35" s="39"/>
      <c r="AH35" s="39"/>
      <c r="AI35" s="39"/>
      <c r="AJ35" s="39"/>
      <c r="AK35" s="279">
        <v>0</v>
      </c>
      <c r="AL35" s="280"/>
      <c r="AM35" s="280"/>
      <c r="AN35" s="280"/>
      <c r="AO35" s="280"/>
      <c r="AP35" s="39"/>
      <c r="AQ35" s="39"/>
      <c r="AR35" s="40"/>
    </row>
    <row r="36" spans="1:57" s="3" customFormat="1" ht="14.45" hidden="1" customHeight="1">
      <c r="B36" s="38"/>
      <c r="C36" s="39"/>
      <c r="D36" s="39"/>
      <c r="E36" s="39"/>
      <c r="F36" s="26" t="s">
        <v>44</v>
      </c>
      <c r="G36" s="39"/>
      <c r="H36" s="39"/>
      <c r="I36" s="39"/>
      <c r="J36" s="39"/>
      <c r="K36" s="39"/>
      <c r="L36" s="281">
        <v>0</v>
      </c>
      <c r="M36" s="280"/>
      <c r="N36" s="280"/>
      <c r="O36" s="280"/>
      <c r="P36" s="280"/>
      <c r="Q36" s="39"/>
      <c r="R36" s="39"/>
      <c r="S36" s="39"/>
      <c r="T36" s="39"/>
      <c r="U36" s="39"/>
      <c r="V36" s="39"/>
      <c r="W36" s="279">
        <f>ROUND(BD94 + SUM(CH118:CH122), 2)</f>
        <v>0</v>
      </c>
      <c r="X36" s="280"/>
      <c r="Y36" s="280"/>
      <c r="Z36" s="280"/>
      <c r="AA36" s="280"/>
      <c r="AB36" s="280"/>
      <c r="AC36" s="280"/>
      <c r="AD36" s="280"/>
      <c r="AE36" s="280"/>
      <c r="AF36" s="39"/>
      <c r="AG36" s="39"/>
      <c r="AH36" s="39"/>
      <c r="AI36" s="39"/>
      <c r="AJ36" s="39"/>
      <c r="AK36" s="279">
        <v>0</v>
      </c>
      <c r="AL36" s="280"/>
      <c r="AM36" s="280"/>
      <c r="AN36" s="280"/>
      <c r="AO36" s="280"/>
      <c r="AP36" s="39"/>
      <c r="AQ36" s="39"/>
      <c r="AR36" s="40"/>
    </row>
    <row r="37" spans="1:57" s="2" customFormat="1" ht="6.9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2"/>
    </row>
    <row r="38" spans="1:57" s="2" customFormat="1" ht="25.9" customHeight="1">
      <c r="A38" s="32"/>
      <c r="B38" s="33"/>
      <c r="C38" s="41"/>
      <c r="D38" s="42" t="s">
        <v>45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 t="s">
        <v>46</v>
      </c>
      <c r="U38" s="43"/>
      <c r="V38" s="43"/>
      <c r="W38" s="43"/>
      <c r="X38" s="285" t="s">
        <v>47</v>
      </c>
      <c r="Y38" s="283"/>
      <c r="Z38" s="283"/>
      <c r="AA38" s="283"/>
      <c r="AB38" s="283"/>
      <c r="AC38" s="43"/>
      <c r="AD38" s="43"/>
      <c r="AE38" s="43"/>
      <c r="AF38" s="43"/>
      <c r="AG38" s="43"/>
      <c r="AH38" s="43"/>
      <c r="AI38" s="43"/>
      <c r="AJ38" s="43"/>
      <c r="AK38" s="282">
        <f>SUM(AK29:AK36)</f>
        <v>0</v>
      </c>
      <c r="AL38" s="283"/>
      <c r="AM38" s="283"/>
      <c r="AN38" s="283"/>
      <c r="AO38" s="284"/>
      <c r="AP38" s="41"/>
      <c r="AQ38" s="41"/>
      <c r="AR38" s="35"/>
      <c r="BE38" s="32"/>
    </row>
    <row r="39" spans="1:57" s="2" customFormat="1" ht="6.95" customHeight="1">
      <c r="A39" s="32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BE39" s="32"/>
    </row>
    <row r="40" spans="1:57" s="2" customFormat="1" ht="14.45" customHeight="1">
      <c r="A40" s="3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5"/>
      <c r="BE40" s="32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5"/>
      <c r="C49" s="46"/>
      <c r="D49" s="47" t="s">
        <v>48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49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2"/>
      <c r="B60" s="33"/>
      <c r="C60" s="34"/>
      <c r="D60" s="50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0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0" t="s">
        <v>50</v>
      </c>
      <c r="AI60" s="37"/>
      <c r="AJ60" s="37"/>
      <c r="AK60" s="37"/>
      <c r="AL60" s="37"/>
      <c r="AM60" s="50" t="s">
        <v>51</v>
      </c>
      <c r="AN60" s="37"/>
      <c r="AO60" s="37"/>
      <c r="AP60" s="34"/>
      <c r="AQ60" s="34"/>
      <c r="AR60" s="35"/>
      <c r="BE60" s="32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2"/>
      <c r="B64" s="33"/>
      <c r="C64" s="34"/>
      <c r="D64" s="47" t="s">
        <v>52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53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5"/>
      <c r="BE64" s="32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2"/>
      <c r="B75" s="33"/>
      <c r="C75" s="34"/>
      <c r="D75" s="50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0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0" t="s">
        <v>50</v>
      </c>
      <c r="AI75" s="37"/>
      <c r="AJ75" s="37"/>
      <c r="AK75" s="37"/>
      <c r="AL75" s="37"/>
      <c r="AM75" s="50" t="s">
        <v>51</v>
      </c>
      <c r="AN75" s="37"/>
      <c r="AO75" s="37"/>
      <c r="AP75" s="34"/>
      <c r="AQ75" s="34"/>
      <c r="AR75" s="35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5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5"/>
      <c r="BE81" s="32"/>
    </row>
    <row r="82" spans="1:91" s="2" customFormat="1" ht="24.95" customHeight="1">
      <c r="A82" s="32"/>
      <c r="B82" s="33"/>
      <c r="C82" s="20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2"/>
    </row>
    <row r="84" spans="1:91" s="4" customFormat="1" ht="12" customHeight="1">
      <c r="B84" s="56"/>
      <c r="C84" s="26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IMPORT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49" t="str">
        <f>K6</f>
        <v>Snížení energetické náročnosti budov v areálu Slezské nemocnice Opava využitím OZE a KVET  u hlavních budov V,N</v>
      </c>
      <c r="M85" s="250"/>
      <c r="N85" s="250"/>
      <c r="O85" s="250"/>
      <c r="P85" s="250"/>
      <c r="Q85" s="250"/>
      <c r="R85" s="250"/>
      <c r="S85" s="250"/>
      <c r="T85" s="250"/>
      <c r="U85" s="250"/>
      <c r="V85" s="250"/>
      <c r="W85" s="250"/>
      <c r="X85" s="250"/>
      <c r="Y85" s="250"/>
      <c r="Z85" s="250"/>
      <c r="AA85" s="250"/>
      <c r="AB85" s="250"/>
      <c r="AC85" s="250"/>
      <c r="AD85" s="250"/>
      <c r="AE85" s="250"/>
      <c r="AF85" s="250"/>
      <c r="AG85" s="250"/>
      <c r="AH85" s="250"/>
      <c r="AI85" s="250"/>
      <c r="AJ85" s="250"/>
      <c r="AK85" s="61"/>
      <c r="AL85" s="61"/>
      <c r="AM85" s="61"/>
      <c r="AN85" s="61"/>
      <c r="AO85" s="61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2"/>
    </row>
    <row r="87" spans="1:91" s="2" customFormat="1" ht="12" customHeight="1">
      <c r="A87" s="32"/>
      <c r="B87" s="33"/>
      <c r="C87" s="26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6" t="s">
        <v>22</v>
      </c>
      <c r="AJ87" s="34"/>
      <c r="AK87" s="34"/>
      <c r="AL87" s="34"/>
      <c r="AM87" s="254" t="str">
        <f>IF(AN8= "","",AN8)</f>
        <v>10. 3. 2025</v>
      </c>
      <c r="AN87" s="254"/>
      <c r="AO87" s="34"/>
      <c r="AP87" s="34"/>
      <c r="AQ87" s="34"/>
      <c r="AR87" s="35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2"/>
    </row>
    <row r="89" spans="1:91" s="2" customFormat="1" ht="15.2" customHeight="1">
      <c r="A89" s="32"/>
      <c r="B89" s="33"/>
      <c r="C89" s="26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6" t="s">
        <v>29</v>
      </c>
      <c r="AJ89" s="34"/>
      <c r="AK89" s="34"/>
      <c r="AL89" s="34"/>
      <c r="AM89" s="255" t="str">
        <f>IF(E17="","",E17)</f>
        <v xml:space="preserve"> </v>
      </c>
      <c r="AN89" s="256"/>
      <c r="AO89" s="256"/>
      <c r="AP89" s="256"/>
      <c r="AQ89" s="34"/>
      <c r="AR89" s="35"/>
      <c r="AS89" s="257" t="s">
        <v>55</v>
      </c>
      <c r="AT89" s="258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6" t="s">
        <v>27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6" t="s">
        <v>31</v>
      </c>
      <c r="AJ90" s="34"/>
      <c r="AK90" s="34"/>
      <c r="AL90" s="34"/>
      <c r="AM90" s="255" t="str">
        <f>IF(E20="","",E20)</f>
        <v xml:space="preserve"> </v>
      </c>
      <c r="AN90" s="256"/>
      <c r="AO90" s="256"/>
      <c r="AP90" s="256"/>
      <c r="AQ90" s="34"/>
      <c r="AR90" s="35"/>
      <c r="AS90" s="259"/>
      <c r="AT90" s="260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261"/>
      <c r="AT91" s="262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53" t="s">
        <v>56</v>
      </c>
      <c r="D92" s="252"/>
      <c r="E92" s="252"/>
      <c r="F92" s="252"/>
      <c r="G92" s="252"/>
      <c r="H92" s="71"/>
      <c r="I92" s="251" t="s">
        <v>57</v>
      </c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64" t="s">
        <v>58</v>
      </c>
      <c r="AH92" s="252"/>
      <c r="AI92" s="252"/>
      <c r="AJ92" s="252"/>
      <c r="AK92" s="252"/>
      <c r="AL92" s="252"/>
      <c r="AM92" s="252"/>
      <c r="AN92" s="251" t="s">
        <v>59</v>
      </c>
      <c r="AO92" s="252"/>
      <c r="AP92" s="263"/>
      <c r="AQ92" s="72" t="s">
        <v>60</v>
      </c>
      <c r="AR92" s="35"/>
      <c r="AS92" s="73" t="s">
        <v>61</v>
      </c>
      <c r="AT92" s="74" t="s">
        <v>62</v>
      </c>
      <c r="AU92" s="74" t="s">
        <v>63</v>
      </c>
      <c r="AV92" s="74" t="s">
        <v>64</v>
      </c>
      <c r="AW92" s="74" t="s">
        <v>65</v>
      </c>
      <c r="AX92" s="74" t="s">
        <v>66</v>
      </c>
      <c r="AY92" s="74" t="s">
        <v>67</v>
      </c>
      <c r="AZ92" s="74" t="s">
        <v>68</v>
      </c>
      <c r="BA92" s="74" t="s">
        <v>69</v>
      </c>
      <c r="BB92" s="74" t="s">
        <v>70</v>
      </c>
      <c r="BC92" s="74" t="s">
        <v>71</v>
      </c>
      <c r="BD92" s="75" t="s">
        <v>72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73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65">
        <f>ROUND(SUM(AG95:AG116),2)</f>
        <v>0</v>
      </c>
      <c r="AH94" s="265"/>
      <c r="AI94" s="265"/>
      <c r="AJ94" s="265"/>
      <c r="AK94" s="265"/>
      <c r="AL94" s="265"/>
      <c r="AM94" s="265"/>
      <c r="AN94" s="244">
        <f t="shared" ref="AN94:AN116" si="0">SUM(AG94,AT94)</f>
        <v>0</v>
      </c>
      <c r="AO94" s="244"/>
      <c r="AP94" s="244"/>
      <c r="AQ94" s="83" t="s">
        <v>1</v>
      </c>
      <c r="AR94" s="84"/>
      <c r="AS94" s="85">
        <f>ROUND(SUM(AS95:AS116),2)</f>
        <v>0</v>
      </c>
      <c r="AT94" s="86">
        <f t="shared" ref="AT94:AT116" si="1">ROUND(SUM(AV94:AW94),2)</f>
        <v>0</v>
      </c>
      <c r="AU94" s="87">
        <f>ROUND(SUM(AU95:AU116),5)</f>
        <v>0</v>
      </c>
      <c r="AV94" s="86">
        <f>ROUND(AZ94*L32,2)</f>
        <v>0</v>
      </c>
      <c r="AW94" s="86">
        <f>ROUND(BA94*L33,2)</f>
        <v>0</v>
      </c>
      <c r="AX94" s="86">
        <f>ROUND(BB94*L32,2)</f>
        <v>0</v>
      </c>
      <c r="AY94" s="86">
        <f>ROUND(BC94*L33,2)</f>
        <v>0</v>
      </c>
      <c r="AZ94" s="86">
        <f>ROUND(SUM(AZ95:AZ116),2)</f>
        <v>0</v>
      </c>
      <c r="BA94" s="86">
        <f>ROUND(SUM(BA95:BA116),2)</f>
        <v>0</v>
      </c>
      <c r="BB94" s="86">
        <f>ROUND(SUM(BB95:BB116),2)</f>
        <v>0</v>
      </c>
      <c r="BC94" s="86">
        <f>ROUND(SUM(BC95:BC116),2)</f>
        <v>0</v>
      </c>
      <c r="BD94" s="88">
        <f>ROUND(SUM(BD95:BD116),2)</f>
        <v>0</v>
      </c>
      <c r="BS94" s="89" t="s">
        <v>74</v>
      </c>
      <c r="BT94" s="89" t="s">
        <v>75</v>
      </c>
      <c r="BU94" s="90" t="s">
        <v>76</v>
      </c>
      <c r="BV94" s="89" t="s">
        <v>14</v>
      </c>
      <c r="BW94" s="89" t="s">
        <v>5</v>
      </c>
      <c r="BX94" s="89" t="s">
        <v>77</v>
      </c>
      <c r="CL94" s="89" t="s">
        <v>1</v>
      </c>
    </row>
    <row r="95" spans="1:91" s="7" customFormat="1" ht="24.75" customHeight="1">
      <c r="A95" s="91" t="s">
        <v>78</v>
      </c>
      <c r="B95" s="92"/>
      <c r="C95" s="93"/>
      <c r="D95" s="246" t="s">
        <v>79</v>
      </c>
      <c r="E95" s="246"/>
      <c r="F95" s="246"/>
      <c r="G95" s="246"/>
      <c r="H95" s="246"/>
      <c r="I95" s="94"/>
      <c r="J95" s="246" t="s">
        <v>80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0">
        <f>'SO 01 D.1.4.1 - Úprava sy...'!J32</f>
        <v>0</v>
      </c>
      <c r="AH95" s="241"/>
      <c r="AI95" s="241"/>
      <c r="AJ95" s="241"/>
      <c r="AK95" s="241"/>
      <c r="AL95" s="241"/>
      <c r="AM95" s="241"/>
      <c r="AN95" s="240">
        <f t="shared" si="0"/>
        <v>0</v>
      </c>
      <c r="AO95" s="241"/>
      <c r="AP95" s="241"/>
      <c r="AQ95" s="95" t="s">
        <v>81</v>
      </c>
      <c r="AR95" s="96"/>
      <c r="AS95" s="97">
        <v>0</v>
      </c>
      <c r="AT95" s="98">
        <f t="shared" si="1"/>
        <v>0</v>
      </c>
      <c r="AU95" s="99">
        <f>'SO 01 D.1.4.1 - Úprava sy...'!P174</f>
        <v>0</v>
      </c>
      <c r="AV95" s="98">
        <f>'SO 01 D.1.4.1 - Úprava sy...'!J35</f>
        <v>0</v>
      </c>
      <c r="AW95" s="98">
        <f>'SO 01 D.1.4.1 - Úprava sy...'!J36</f>
        <v>0</v>
      </c>
      <c r="AX95" s="98">
        <f>'SO 01 D.1.4.1 - Úprava sy...'!J37</f>
        <v>0</v>
      </c>
      <c r="AY95" s="98">
        <f>'SO 01 D.1.4.1 - Úprava sy...'!J38</f>
        <v>0</v>
      </c>
      <c r="AZ95" s="98">
        <f>'SO 01 D.1.4.1 - Úprava sy...'!F35</f>
        <v>0</v>
      </c>
      <c r="BA95" s="98">
        <f>'SO 01 D.1.4.1 - Úprava sy...'!F36</f>
        <v>0</v>
      </c>
      <c r="BB95" s="98">
        <f>'SO 01 D.1.4.1 - Úprava sy...'!F37</f>
        <v>0</v>
      </c>
      <c r="BC95" s="98">
        <f>'SO 01 D.1.4.1 - Úprava sy...'!F38</f>
        <v>0</v>
      </c>
      <c r="BD95" s="100">
        <f>'SO 01 D.1.4.1 - Úprava sy...'!F39</f>
        <v>0</v>
      </c>
      <c r="BT95" s="101" t="s">
        <v>82</v>
      </c>
      <c r="BV95" s="101" t="s">
        <v>14</v>
      </c>
      <c r="BW95" s="101" t="s">
        <v>83</v>
      </c>
      <c r="BX95" s="101" t="s">
        <v>5</v>
      </c>
      <c r="CL95" s="101" t="s">
        <v>1</v>
      </c>
      <c r="CM95" s="101" t="s">
        <v>84</v>
      </c>
    </row>
    <row r="96" spans="1:91" s="7" customFormat="1" ht="24.75" customHeight="1">
      <c r="A96" s="91" t="s">
        <v>78</v>
      </c>
      <c r="B96" s="92"/>
      <c r="C96" s="93"/>
      <c r="D96" s="246" t="s">
        <v>85</v>
      </c>
      <c r="E96" s="246"/>
      <c r="F96" s="246"/>
      <c r="G96" s="246"/>
      <c r="H96" s="246"/>
      <c r="I96" s="94"/>
      <c r="J96" s="246" t="s">
        <v>86</v>
      </c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0">
        <f>'SO 01 D.1.4.2 - Úprava sy...'!J32</f>
        <v>0</v>
      </c>
      <c r="AH96" s="241"/>
      <c r="AI96" s="241"/>
      <c r="AJ96" s="241"/>
      <c r="AK96" s="241"/>
      <c r="AL96" s="241"/>
      <c r="AM96" s="241"/>
      <c r="AN96" s="240">
        <f t="shared" si="0"/>
        <v>0</v>
      </c>
      <c r="AO96" s="241"/>
      <c r="AP96" s="241"/>
      <c r="AQ96" s="95" t="s">
        <v>81</v>
      </c>
      <c r="AR96" s="96"/>
      <c r="AS96" s="97">
        <v>0</v>
      </c>
      <c r="AT96" s="98">
        <f t="shared" si="1"/>
        <v>0</v>
      </c>
      <c r="AU96" s="99">
        <f>'SO 01 D.1.4.2 - Úprava sy...'!P154</f>
        <v>0</v>
      </c>
      <c r="AV96" s="98">
        <f>'SO 01 D.1.4.2 - Úprava sy...'!J35</f>
        <v>0</v>
      </c>
      <c r="AW96" s="98">
        <f>'SO 01 D.1.4.2 - Úprava sy...'!J36</f>
        <v>0</v>
      </c>
      <c r="AX96" s="98">
        <f>'SO 01 D.1.4.2 - Úprava sy...'!J37</f>
        <v>0</v>
      </c>
      <c r="AY96" s="98">
        <f>'SO 01 D.1.4.2 - Úprava sy...'!J38</f>
        <v>0</v>
      </c>
      <c r="AZ96" s="98">
        <f>'SO 01 D.1.4.2 - Úprava sy...'!F35</f>
        <v>0</v>
      </c>
      <c r="BA96" s="98">
        <f>'SO 01 D.1.4.2 - Úprava sy...'!F36</f>
        <v>0</v>
      </c>
      <c r="BB96" s="98">
        <f>'SO 01 D.1.4.2 - Úprava sy...'!F37</f>
        <v>0</v>
      </c>
      <c r="BC96" s="98">
        <f>'SO 01 D.1.4.2 - Úprava sy...'!F38</f>
        <v>0</v>
      </c>
      <c r="BD96" s="100">
        <f>'SO 01 D.1.4.2 - Úprava sy...'!F39</f>
        <v>0</v>
      </c>
      <c r="BT96" s="101" t="s">
        <v>82</v>
      </c>
      <c r="BV96" s="101" t="s">
        <v>14</v>
      </c>
      <c r="BW96" s="101" t="s">
        <v>87</v>
      </c>
      <c r="BX96" s="101" t="s">
        <v>5</v>
      </c>
      <c r="CL96" s="101" t="s">
        <v>1</v>
      </c>
      <c r="CM96" s="101" t="s">
        <v>84</v>
      </c>
    </row>
    <row r="97" spans="1:91" s="7" customFormat="1" ht="24.75" customHeight="1">
      <c r="A97" s="91" t="s">
        <v>78</v>
      </c>
      <c r="B97" s="92"/>
      <c r="C97" s="93"/>
      <c r="D97" s="246" t="s">
        <v>88</v>
      </c>
      <c r="E97" s="246"/>
      <c r="F97" s="246"/>
      <c r="G97" s="246"/>
      <c r="H97" s="246"/>
      <c r="I97" s="94"/>
      <c r="J97" s="246" t="s">
        <v>89</v>
      </c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40">
        <f>'SO 01 D.1.4.3 -     Úprav...'!J32</f>
        <v>0</v>
      </c>
      <c r="AH97" s="241"/>
      <c r="AI97" s="241"/>
      <c r="AJ97" s="241"/>
      <c r="AK97" s="241"/>
      <c r="AL97" s="241"/>
      <c r="AM97" s="241"/>
      <c r="AN97" s="240">
        <f t="shared" si="0"/>
        <v>0</v>
      </c>
      <c r="AO97" s="241"/>
      <c r="AP97" s="241"/>
      <c r="AQ97" s="95" t="s">
        <v>81</v>
      </c>
      <c r="AR97" s="96"/>
      <c r="AS97" s="97">
        <v>0</v>
      </c>
      <c r="AT97" s="98">
        <f t="shared" si="1"/>
        <v>0</v>
      </c>
      <c r="AU97" s="99">
        <f>'SO 01 D.1.4.3 -     Úprav...'!P166</f>
        <v>0</v>
      </c>
      <c r="AV97" s="98">
        <f>'SO 01 D.1.4.3 -     Úprav...'!J35</f>
        <v>0</v>
      </c>
      <c r="AW97" s="98">
        <f>'SO 01 D.1.4.3 -     Úprav...'!J36</f>
        <v>0</v>
      </c>
      <c r="AX97" s="98">
        <f>'SO 01 D.1.4.3 -     Úprav...'!J37</f>
        <v>0</v>
      </c>
      <c r="AY97" s="98">
        <f>'SO 01 D.1.4.3 -     Úprav...'!J38</f>
        <v>0</v>
      </c>
      <c r="AZ97" s="98">
        <f>'SO 01 D.1.4.3 -     Úprav...'!F35</f>
        <v>0</v>
      </c>
      <c r="BA97" s="98">
        <f>'SO 01 D.1.4.3 -     Úprav...'!F36</f>
        <v>0</v>
      </c>
      <c r="BB97" s="98">
        <f>'SO 01 D.1.4.3 -     Úprav...'!F37</f>
        <v>0</v>
      </c>
      <c r="BC97" s="98">
        <f>'SO 01 D.1.4.3 -     Úprav...'!F38</f>
        <v>0</v>
      </c>
      <c r="BD97" s="100">
        <f>'SO 01 D.1.4.3 -     Úprav...'!F39</f>
        <v>0</v>
      </c>
      <c r="BT97" s="101" t="s">
        <v>82</v>
      </c>
      <c r="BV97" s="101" t="s">
        <v>14</v>
      </c>
      <c r="BW97" s="101" t="s">
        <v>90</v>
      </c>
      <c r="BX97" s="101" t="s">
        <v>5</v>
      </c>
      <c r="CL97" s="101" t="s">
        <v>1</v>
      </c>
      <c r="CM97" s="101" t="s">
        <v>84</v>
      </c>
    </row>
    <row r="98" spans="1:91" s="7" customFormat="1" ht="24.75" customHeight="1">
      <c r="A98" s="91" t="s">
        <v>78</v>
      </c>
      <c r="B98" s="92"/>
      <c r="C98" s="93"/>
      <c r="D98" s="246" t="s">
        <v>91</v>
      </c>
      <c r="E98" s="246"/>
      <c r="F98" s="246"/>
      <c r="G98" s="246"/>
      <c r="H98" s="246"/>
      <c r="I98" s="94"/>
      <c r="J98" s="246" t="s">
        <v>92</v>
      </c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0">
        <f>'SO 02 D.1.4.1 -      Inst...'!J32</f>
        <v>0</v>
      </c>
      <c r="AH98" s="241"/>
      <c r="AI98" s="241"/>
      <c r="AJ98" s="241"/>
      <c r="AK98" s="241"/>
      <c r="AL98" s="241"/>
      <c r="AM98" s="241"/>
      <c r="AN98" s="240">
        <f t="shared" si="0"/>
        <v>0</v>
      </c>
      <c r="AO98" s="241"/>
      <c r="AP98" s="241"/>
      <c r="AQ98" s="95" t="s">
        <v>81</v>
      </c>
      <c r="AR98" s="96"/>
      <c r="AS98" s="97">
        <v>0</v>
      </c>
      <c r="AT98" s="98">
        <f t="shared" si="1"/>
        <v>0</v>
      </c>
      <c r="AU98" s="99">
        <f>'SO 02 D.1.4.1 -      Inst...'!P136</f>
        <v>0</v>
      </c>
      <c r="AV98" s="98">
        <f>'SO 02 D.1.4.1 -      Inst...'!J35</f>
        <v>0</v>
      </c>
      <c r="AW98" s="98">
        <f>'SO 02 D.1.4.1 -      Inst...'!J36</f>
        <v>0</v>
      </c>
      <c r="AX98" s="98">
        <f>'SO 02 D.1.4.1 -      Inst...'!J37</f>
        <v>0</v>
      </c>
      <c r="AY98" s="98">
        <f>'SO 02 D.1.4.1 -      Inst...'!J38</f>
        <v>0</v>
      </c>
      <c r="AZ98" s="98">
        <f>'SO 02 D.1.4.1 -      Inst...'!F35</f>
        <v>0</v>
      </c>
      <c r="BA98" s="98">
        <f>'SO 02 D.1.4.1 -      Inst...'!F36</f>
        <v>0</v>
      </c>
      <c r="BB98" s="98">
        <f>'SO 02 D.1.4.1 -      Inst...'!F37</f>
        <v>0</v>
      </c>
      <c r="BC98" s="98">
        <f>'SO 02 D.1.4.1 -      Inst...'!F38</f>
        <v>0</v>
      </c>
      <c r="BD98" s="100">
        <f>'SO 02 D.1.4.1 -      Inst...'!F39</f>
        <v>0</v>
      </c>
      <c r="BT98" s="101" t="s">
        <v>82</v>
      </c>
      <c r="BV98" s="101" t="s">
        <v>14</v>
      </c>
      <c r="BW98" s="101" t="s">
        <v>93</v>
      </c>
      <c r="BX98" s="101" t="s">
        <v>5</v>
      </c>
      <c r="CL98" s="101" t="s">
        <v>1</v>
      </c>
      <c r="CM98" s="101" t="s">
        <v>84</v>
      </c>
    </row>
    <row r="99" spans="1:91" s="7" customFormat="1" ht="24.75" customHeight="1">
      <c r="A99" s="91" t="s">
        <v>78</v>
      </c>
      <c r="B99" s="92"/>
      <c r="C99" s="93"/>
      <c r="D99" s="246" t="s">
        <v>94</v>
      </c>
      <c r="E99" s="246"/>
      <c r="F99" s="246"/>
      <c r="G99" s="246"/>
      <c r="H99" s="246"/>
      <c r="I99" s="94"/>
      <c r="J99" s="246" t="s">
        <v>95</v>
      </c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0">
        <f>'SO 02 D.1.4.2 - Elektroin...'!J32</f>
        <v>0</v>
      </c>
      <c r="AH99" s="241"/>
      <c r="AI99" s="241"/>
      <c r="AJ99" s="241"/>
      <c r="AK99" s="241"/>
      <c r="AL99" s="241"/>
      <c r="AM99" s="241"/>
      <c r="AN99" s="240">
        <f t="shared" si="0"/>
        <v>0</v>
      </c>
      <c r="AO99" s="241"/>
      <c r="AP99" s="241"/>
      <c r="AQ99" s="95" t="s">
        <v>81</v>
      </c>
      <c r="AR99" s="96"/>
      <c r="AS99" s="97">
        <v>0</v>
      </c>
      <c r="AT99" s="98">
        <f t="shared" si="1"/>
        <v>0</v>
      </c>
      <c r="AU99" s="99">
        <f>'SO 02 D.1.4.2 - Elektroin...'!P136</f>
        <v>0</v>
      </c>
      <c r="AV99" s="98">
        <f>'SO 02 D.1.4.2 - Elektroin...'!J35</f>
        <v>0</v>
      </c>
      <c r="AW99" s="98">
        <f>'SO 02 D.1.4.2 - Elektroin...'!J36</f>
        <v>0</v>
      </c>
      <c r="AX99" s="98">
        <f>'SO 02 D.1.4.2 - Elektroin...'!J37</f>
        <v>0</v>
      </c>
      <c r="AY99" s="98">
        <f>'SO 02 D.1.4.2 - Elektroin...'!J38</f>
        <v>0</v>
      </c>
      <c r="AZ99" s="98">
        <f>'SO 02 D.1.4.2 - Elektroin...'!F35</f>
        <v>0</v>
      </c>
      <c r="BA99" s="98">
        <f>'SO 02 D.1.4.2 - Elektroin...'!F36</f>
        <v>0</v>
      </c>
      <c r="BB99" s="98">
        <f>'SO 02 D.1.4.2 - Elektroin...'!F37</f>
        <v>0</v>
      </c>
      <c r="BC99" s="98">
        <f>'SO 02 D.1.4.2 - Elektroin...'!F38</f>
        <v>0</v>
      </c>
      <c r="BD99" s="100">
        <f>'SO 02 D.1.4.2 - Elektroin...'!F39</f>
        <v>0</v>
      </c>
      <c r="BT99" s="101" t="s">
        <v>82</v>
      </c>
      <c r="BV99" s="101" t="s">
        <v>14</v>
      </c>
      <c r="BW99" s="101" t="s">
        <v>96</v>
      </c>
      <c r="BX99" s="101" t="s">
        <v>5</v>
      </c>
      <c r="CL99" s="101" t="s">
        <v>1</v>
      </c>
      <c r="CM99" s="101" t="s">
        <v>84</v>
      </c>
    </row>
    <row r="100" spans="1:91" s="7" customFormat="1" ht="24.75" customHeight="1">
      <c r="A100" s="91" t="s">
        <v>78</v>
      </c>
      <c r="B100" s="92"/>
      <c r="C100" s="93"/>
      <c r="D100" s="246" t="s">
        <v>97</v>
      </c>
      <c r="E100" s="246"/>
      <c r="F100" s="246"/>
      <c r="G100" s="246"/>
      <c r="H100" s="246"/>
      <c r="I100" s="94"/>
      <c r="J100" s="246" t="s">
        <v>98</v>
      </c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0">
        <f>'SO 02 D.2.1.1. - Architek...'!J32</f>
        <v>0</v>
      </c>
      <c r="AH100" s="241"/>
      <c r="AI100" s="241"/>
      <c r="AJ100" s="241"/>
      <c r="AK100" s="241"/>
      <c r="AL100" s="241"/>
      <c r="AM100" s="241"/>
      <c r="AN100" s="240">
        <f t="shared" si="0"/>
        <v>0</v>
      </c>
      <c r="AO100" s="241"/>
      <c r="AP100" s="241"/>
      <c r="AQ100" s="95" t="s">
        <v>81</v>
      </c>
      <c r="AR100" s="96"/>
      <c r="AS100" s="97">
        <v>0</v>
      </c>
      <c r="AT100" s="98">
        <f t="shared" si="1"/>
        <v>0</v>
      </c>
      <c r="AU100" s="99">
        <f>'SO 02 D.2.1.1. - Architek...'!P138</f>
        <v>0</v>
      </c>
      <c r="AV100" s="98">
        <f>'SO 02 D.2.1.1. - Architek...'!J35</f>
        <v>0</v>
      </c>
      <c r="AW100" s="98">
        <f>'SO 02 D.2.1.1. - Architek...'!J36</f>
        <v>0</v>
      </c>
      <c r="AX100" s="98">
        <f>'SO 02 D.2.1.1. - Architek...'!J37</f>
        <v>0</v>
      </c>
      <c r="AY100" s="98">
        <f>'SO 02 D.2.1.1. - Architek...'!J38</f>
        <v>0</v>
      </c>
      <c r="AZ100" s="98">
        <f>'SO 02 D.2.1.1. - Architek...'!F35</f>
        <v>0</v>
      </c>
      <c r="BA100" s="98">
        <f>'SO 02 D.2.1.1. - Architek...'!F36</f>
        <v>0</v>
      </c>
      <c r="BB100" s="98">
        <f>'SO 02 D.2.1.1. - Architek...'!F37</f>
        <v>0</v>
      </c>
      <c r="BC100" s="98">
        <f>'SO 02 D.2.1.1. - Architek...'!F38</f>
        <v>0</v>
      </c>
      <c r="BD100" s="100">
        <f>'SO 02 D.2.1.1. - Architek...'!F39</f>
        <v>0</v>
      </c>
      <c r="BT100" s="101" t="s">
        <v>82</v>
      </c>
      <c r="BV100" s="101" t="s">
        <v>14</v>
      </c>
      <c r="BW100" s="101" t="s">
        <v>99</v>
      </c>
      <c r="BX100" s="101" t="s">
        <v>5</v>
      </c>
      <c r="CL100" s="101" t="s">
        <v>1</v>
      </c>
      <c r="CM100" s="101" t="s">
        <v>84</v>
      </c>
    </row>
    <row r="101" spans="1:91" s="7" customFormat="1" ht="24.75" customHeight="1">
      <c r="A101" s="91" t="s">
        <v>78</v>
      </c>
      <c r="B101" s="92"/>
      <c r="C101" s="93"/>
      <c r="D101" s="246" t="s">
        <v>100</v>
      </c>
      <c r="E101" s="246"/>
      <c r="F101" s="246"/>
      <c r="G101" s="246"/>
      <c r="H101" s="246"/>
      <c r="I101" s="94"/>
      <c r="J101" s="246" t="s">
        <v>101</v>
      </c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0">
        <f>'SO 03 D.1.4.1 -   Instala...'!J32</f>
        <v>0</v>
      </c>
      <c r="AH101" s="241"/>
      <c r="AI101" s="241"/>
      <c r="AJ101" s="241"/>
      <c r="AK101" s="241"/>
      <c r="AL101" s="241"/>
      <c r="AM101" s="241"/>
      <c r="AN101" s="240">
        <f t="shared" si="0"/>
        <v>0</v>
      </c>
      <c r="AO101" s="241"/>
      <c r="AP101" s="241"/>
      <c r="AQ101" s="95" t="s">
        <v>81</v>
      </c>
      <c r="AR101" s="96"/>
      <c r="AS101" s="97">
        <v>0</v>
      </c>
      <c r="AT101" s="98">
        <f t="shared" si="1"/>
        <v>0</v>
      </c>
      <c r="AU101" s="99">
        <f>'SO 03 D.1.4.1 -   Instala...'!P136</f>
        <v>0</v>
      </c>
      <c r="AV101" s="98">
        <f>'SO 03 D.1.4.1 -   Instala...'!J35</f>
        <v>0</v>
      </c>
      <c r="AW101" s="98">
        <f>'SO 03 D.1.4.1 -   Instala...'!J36</f>
        <v>0</v>
      </c>
      <c r="AX101" s="98">
        <f>'SO 03 D.1.4.1 -   Instala...'!J37</f>
        <v>0</v>
      </c>
      <c r="AY101" s="98">
        <f>'SO 03 D.1.4.1 -   Instala...'!J38</f>
        <v>0</v>
      </c>
      <c r="AZ101" s="98">
        <f>'SO 03 D.1.4.1 -   Instala...'!F35</f>
        <v>0</v>
      </c>
      <c r="BA101" s="98">
        <f>'SO 03 D.1.4.1 -   Instala...'!F36</f>
        <v>0</v>
      </c>
      <c r="BB101" s="98">
        <f>'SO 03 D.1.4.1 -   Instala...'!F37</f>
        <v>0</v>
      </c>
      <c r="BC101" s="98">
        <f>'SO 03 D.1.4.1 -   Instala...'!F38</f>
        <v>0</v>
      </c>
      <c r="BD101" s="100">
        <f>'SO 03 D.1.4.1 -   Instala...'!F39</f>
        <v>0</v>
      </c>
      <c r="BT101" s="101" t="s">
        <v>82</v>
      </c>
      <c r="BV101" s="101" t="s">
        <v>14</v>
      </c>
      <c r="BW101" s="101" t="s">
        <v>102</v>
      </c>
      <c r="BX101" s="101" t="s">
        <v>5</v>
      </c>
      <c r="CL101" s="101" t="s">
        <v>1</v>
      </c>
      <c r="CM101" s="101" t="s">
        <v>84</v>
      </c>
    </row>
    <row r="102" spans="1:91" s="7" customFormat="1" ht="24.75" customHeight="1">
      <c r="A102" s="91" t="s">
        <v>78</v>
      </c>
      <c r="B102" s="92"/>
      <c r="C102" s="93"/>
      <c r="D102" s="246" t="s">
        <v>103</v>
      </c>
      <c r="E102" s="246"/>
      <c r="F102" s="246"/>
      <c r="G102" s="246"/>
      <c r="H102" s="246"/>
      <c r="I102" s="94"/>
      <c r="J102" s="246" t="s">
        <v>104</v>
      </c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0">
        <f>'SO 03 D.1.4.2 -  Elektroi...'!J32</f>
        <v>0</v>
      </c>
      <c r="AH102" s="241"/>
      <c r="AI102" s="241"/>
      <c r="AJ102" s="241"/>
      <c r="AK102" s="241"/>
      <c r="AL102" s="241"/>
      <c r="AM102" s="241"/>
      <c r="AN102" s="240">
        <f t="shared" si="0"/>
        <v>0</v>
      </c>
      <c r="AO102" s="241"/>
      <c r="AP102" s="241"/>
      <c r="AQ102" s="95" t="s">
        <v>81</v>
      </c>
      <c r="AR102" s="96"/>
      <c r="AS102" s="97">
        <v>0</v>
      </c>
      <c r="AT102" s="98">
        <f t="shared" si="1"/>
        <v>0</v>
      </c>
      <c r="AU102" s="99">
        <f>'SO 03 D.1.4.2 -  Elektroi...'!P135</f>
        <v>0</v>
      </c>
      <c r="AV102" s="98">
        <f>'SO 03 D.1.4.2 -  Elektroi...'!J35</f>
        <v>0</v>
      </c>
      <c r="AW102" s="98">
        <f>'SO 03 D.1.4.2 -  Elektroi...'!J36</f>
        <v>0</v>
      </c>
      <c r="AX102" s="98">
        <f>'SO 03 D.1.4.2 -  Elektroi...'!J37</f>
        <v>0</v>
      </c>
      <c r="AY102" s="98">
        <f>'SO 03 D.1.4.2 -  Elektroi...'!J38</f>
        <v>0</v>
      </c>
      <c r="AZ102" s="98">
        <f>'SO 03 D.1.4.2 -  Elektroi...'!F35</f>
        <v>0</v>
      </c>
      <c r="BA102" s="98">
        <f>'SO 03 D.1.4.2 -  Elektroi...'!F36</f>
        <v>0</v>
      </c>
      <c r="BB102" s="98">
        <f>'SO 03 D.1.4.2 -  Elektroi...'!F37</f>
        <v>0</v>
      </c>
      <c r="BC102" s="98">
        <f>'SO 03 D.1.4.2 -  Elektroi...'!F38</f>
        <v>0</v>
      </c>
      <c r="BD102" s="100">
        <f>'SO 03 D.1.4.2 -  Elektroi...'!F39</f>
        <v>0</v>
      </c>
      <c r="BT102" s="101" t="s">
        <v>82</v>
      </c>
      <c r="BV102" s="101" t="s">
        <v>14</v>
      </c>
      <c r="BW102" s="101" t="s">
        <v>105</v>
      </c>
      <c r="BX102" s="101" t="s">
        <v>5</v>
      </c>
      <c r="CL102" s="101" t="s">
        <v>1</v>
      </c>
      <c r="CM102" s="101" t="s">
        <v>84</v>
      </c>
    </row>
    <row r="103" spans="1:91" s="7" customFormat="1" ht="24.75" customHeight="1">
      <c r="A103" s="91" t="s">
        <v>78</v>
      </c>
      <c r="B103" s="92"/>
      <c r="C103" s="93"/>
      <c r="D103" s="246" t="s">
        <v>106</v>
      </c>
      <c r="E103" s="246"/>
      <c r="F103" s="246"/>
      <c r="G103" s="246"/>
      <c r="H103" s="246"/>
      <c r="I103" s="94"/>
      <c r="J103" s="246" t="s">
        <v>107</v>
      </c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  <c r="AG103" s="240">
        <f>'SO 03 D.1.1 -  Architekto...'!J32</f>
        <v>0</v>
      </c>
      <c r="AH103" s="241"/>
      <c r="AI103" s="241"/>
      <c r="AJ103" s="241"/>
      <c r="AK103" s="241"/>
      <c r="AL103" s="241"/>
      <c r="AM103" s="241"/>
      <c r="AN103" s="240">
        <f t="shared" si="0"/>
        <v>0</v>
      </c>
      <c r="AO103" s="241"/>
      <c r="AP103" s="241"/>
      <c r="AQ103" s="95" t="s">
        <v>81</v>
      </c>
      <c r="AR103" s="96"/>
      <c r="AS103" s="97">
        <v>0</v>
      </c>
      <c r="AT103" s="98">
        <f t="shared" si="1"/>
        <v>0</v>
      </c>
      <c r="AU103" s="99">
        <f>'SO 03 D.1.1 -  Architekto...'!P137</f>
        <v>0</v>
      </c>
      <c r="AV103" s="98">
        <f>'SO 03 D.1.1 -  Architekto...'!J35</f>
        <v>0</v>
      </c>
      <c r="AW103" s="98">
        <f>'SO 03 D.1.1 -  Architekto...'!J36</f>
        <v>0</v>
      </c>
      <c r="AX103" s="98">
        <f>'SO 03 D.1.1 -  Architekto...'!J37</f>
        <v>0</v>
      </c>
      <c r="AY103" s="98">
        <f>'SO 03 D.1.1 -  Architekto...'!J38</f>
        <v>0</v>
      </c>
      <c r="AZ103" s="98">
        <f>'SO 03 D.1.1 -  Architekto...'!F35</f>
        <v>0</v>
      </c>
      <c r="BA103" s="98">
        <f>'SO 03 D.1.1 -  Architekto...'!F36</f>
        <v>0</v>
      </c>
      <c r="BB103" s="98">
        <f>'SO 03 D.1.1 -  Architekto...'!F37</f>
        <v>0</v>
      </c>
      <c r="BC103" s="98">
        <f>'SO 03 D.1.1 -  Architekto...'!F38</f>
        <v>0</v>
      </c>
      <c r="BD103" s="100">
        <f>'SO 03 D.1.1 -  Architekto...'!F39</f>
        <v>0</v>
      </c>
      <c r="BT103" s="101" t="s">
        <v>82</v>
      </c>
      <c r="BV103" s="101" t="s">
        <v>14</v>
      </c>
      <c r="BW103" s="101" t="s">
        <v>108</v>
      </c>
      <c r="BX103" s="101" t="s">
        <v>5</v>
      </c>
      <c r="CL103" s="101" t="s">
        <v>1</v>
      </c>
      <c r="CM103" s="101" t="s">
        <v>84</v>
      </c>
    </row>
    <row r="104" spans="1:91" s="7" customFormat="1" ht="24.75" customHeight="1">
      <c r="A104" s="91" t="s">
        <v>78</v>
      </c>
      <c r="B104" s="92"/>
      <c r="C104" s="93"/>
      <c r="D104" s="246" t="s">
        <v>109</v>
      </c>
      <c r="E104" s="246"/>
      <c r="F104" s="246"/>
      <c r="G104" s="246"/>
      <c r="H104" s="246"/>
      <c r="I104" s="94"/>
      <c r="J104" s="246" t="s">
        <v>110</v>
      </c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0">
        <f>'SO 04 D.1.4.1 - Instalace...'!J32</f>
        <v>0</v>
      </c>
      <c r="AH104" s="241"/>
      <c r="AI104" s="241"/>
      <c r="AJ104" s="241"/>
      <c r="AK104" s="241"/>
      <c r="AL104" s="241"/>
      <c r="AM104" s="241"/>
      <c r="AN104" s="240">
        <f t="shared" si="0"/>
        <v>0</v>
      </c>
      <c r="AO104" s="241"/>
      <c r="AP104" s="241"/>
      <c r="AQ104" s="95" t="s">
        <v>81</v>
      </c>
      <c r="AR104" s="96"/>
      <c r="AS104" s="97">
        <v>0</v>
      </c>
      <c r="AT104" s="98">
        <f t="shared" si="1"/>
        <v>0</v>
      </c>
      <c r="AU104" s="99">
        <f>'SO 04 D.1.4.1 - Instalace...'!P137</f>
        <v>0</v>
      </c>
      <c r="AV104" s="98">
        <f>'SO 04 D.1.4.1 - Instalace...'!J35</f>
        <v>0</v>
      </c>
      <c r="AW104" s="98">
        <f>'SO 04 D.1.4.1 - Instalace...'!J36</f>
        <v>0</v>
      </c>
      <c r="AX104" s="98">
        <f>'SO 04 D.1.4.1 - Instalace...'!J37</f>
        <v>0</v>
      </c>
      <c r="AY104" s="98">
        <f>'SO 04 D.1.4.1 - Instalace...'!J38</f>
        <v>0</v>
      </c>
      <c r="AZ104" s="98">
        <f>'SO 04 D.1.4.1 - Instalace...'!F35</f>
        <v>0</v>
      </c>
      <c r="BA104" s="98">
        <f>'SO 04 D.1.4.1 - Instalace...'!F36</f>
        <v>0</v>
      </c>
      <c r="BB104" s="98">
        <f>'SO 04 D.1.4.1 - Instalace...'!F37</f>
        <v>0</v>
      </c>
      <c r="BC104" s="98">
        <f>'SO 04 D.1.4.1 - Instalace...'!F38</f>
        <v>0</v>
      </c>
      <c r="BD104" s="100">
        <f>'SO 04 D.1.4.1 - Instalace...'!F39</f>
        <v>0</v>
      </c>
      <c r="BT104" s="101" t="s">
        <v>82</v>
      </c>
      <c r="BV104" s="101" t="s">
        <v>14</v>
      </c>
      <c r="BW104" s="101" t="s">
        <v>111</v>
      </c>
      <c r="BX104" s="101" t="s">
        <v>5</v>
      </c>
      <c r="CL104" s="101" t="s">
        <v>1</v>
      </c>
      <c r="CM104" s="101" t="s">
        <v>84</v>
      </c>
    </row>
    <row r="105" spans="1:91" s="7" customFormat="1" ht="24.75" customHeight="1">
      <c r="A105" s="91" t="s">
        <v>78</v>
      </c>
      <c r="B105" s="92"/>
      <c r="C105" s="93"/>
      <c r="D105" s="246" t="s">
        <v>112</v>
      </c>
      <c r="E105" s="246"/>
      <c r="F105" s="246"/>
      <c r="G105" s="246"/>
      <c r="H105" s="246"/>
      <c r="I105" s="94"/>
      <c r="J105" s="246" t="s">
        <v>113</v>
      </c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40">
        <f>'SO 04 D.1.4.2 -  Instalac...'!J32</f>
        <v>0</v>
      </c>
      <c r="AH105" s="241"/>
      <c r="AI105" s="241"/>
      <c r="AJ105" s="241"/>
      <c r="AK105" s="241"/>
      <c r="AL105" s="241"/>
      <c r="AM105" s="241"/>
      <c r="AN105" s="240">
        <f t="shared" si="0"/>
        <v>0</v>
      </c>
      <c r="AO105" s="241"/>
      <c r="AP105" s="241"/>
      <c r="AQ105" s="95" t="s">
        <v>81</v>
      </c>
      <c r="AR105" s="96"/>
      <c r="AS105" s="97">
        <v>0</v>
      </c>
      <c r="AT105" s="98">
        <f t="shared" si="1"/>
        <v>0</v>
      </c>
      <c r="AU105" s="99">
        <f>'SO 04 D.1.4.2 -  Instalac...'!P136</f>
        <v>0</v>
      </c>
      <c r="AV105" s="98">
        <f>'SO 04 D.1.4.2 -  Instalac...'!J35</f>
        <v>0</v>
      </c>
      <c r="AW105" s="98">
        <f>'SO 04 D.1.4.2 -  Instalac...'!J36</f>
        <v>0</v>
      </c>
      <c r="AX105" s="98">
        <f>'SO 04 D.1.4.2 -  Instalac...'!J37</f>
        <v>0</v>
      </c>
      <c r="AY105" s="98">
        <f>'SO 04 D.1.4.2 -  Instalac...'!J38</f>
        <v>0</v>
      </c>
      <c r="AZ105" s="98">
        <f>'SO 04 D.1.4.2 -  Instalac...'!F35</f>
        <v>0</v>
      </c>
      <c r="BA105" s="98">
        <f>'SO 04 D.1.4.2 -  Instalac...'!F36</f>
        <v>0</v>
      </c>
      <c r="BB105" s="98">
        <f>'SO 04 D.1.4.2 -  Instalac...'!F37</f>
        <v>0</v>
      </c>
      <c r="BC105" s="98">
        <f>'SO 04 D.1.4.2 -  Instalac...'!F38</f>
        <v>0</v>
      </c>
      <c r="BD105" s="100">
        <f>'SO 04 D.1.4.2 -  Instalac...'!F39</f>
        <v>0</v>
      </c>
      <c r="BT105" s="101" t="s">
        <v>82</v>
      </c>
      <c r="BV105" s="101" t="s">
        <v>14</v>
      </c>
      <c r="BW105" s="101" t="s">
        <v>114</v>
      </c>
      <c r="BX105" s="101" t="s">
        <v>5</v>
      </c>
      <c r="CL105" s="101" t="s">
        <v>1</v>
      </c>
      <c r="CM105" s="101" t="s">
        <v>84</v>
      </c>
    </row>
    <row r="106" spans="1:91" s="7" customFormat="1" ht="24.75" customHeight="1">
      <c r="A106" s="91" t="s">
        <v>78</v>
      </c>
      <c r="B106" s="92"/>
      <c r="C106" s="93"/>
      <c r="D106" s="246" t="s">
        <v>115</v>
      </c>
      <c r="E106" s="246"/>
      <c r="F106" s="246"/>
      <c r="G106" s="246"/>
      <c r="H106" s="246"/>
      <c r="I106" s="94"/>
      <c r="J106" s="246" t="s">
        <v>107</v>
      </c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0">
        <f>'SO 05 D.1.1 -  Architekto...'!J32</f>
        <v>0</v>
      </c>
      <c r="AH106" s="241"/>
      <c r="AI106" s="241"/>
      <c r="AJ106" s="241"/>
      <c r="AK106" s="241"/>
      <c r="AL106" s="241"/>
      <c r="AM106" s="241"/>
      <c r="AN106" s="240">
        <f t="shared" si="0"/>
        <v>0</v>
      </c>
      <c r="AO106" s="241"/>
      <c r="AP106" s="241"/>
      <c r="AQ106" s="95" t="s">
        <v>81</v>
      </c>
      <c r="AR106" s="96"/>
      <c r="AS106" s="97">
        <v>0</v>
      </c>
      <c r="AT106" s="98">
        <f t="shared" si="1"/>
        <v>0</v>
      </c>
      <c r="AU106" s="99">
        <f>'SO 05 D.1.1 -  Architekto...'!P141</f>
        <v>0</v>
      </c>
      <c r="AV106" s="98">
        <f>'SO 05 D.1.1 -  Architekto...'!J35</f>
        <v>0</v>
      </c>
      <c r="AW106" s="98">
        <f>'SO 05 D.1.1 -  Architekto...'!J36</f>
        <v>0</v>
      </c>
      <c r="AX106" s="98">
        <f>'SO 05 D.1.1 -  Architekto...'!J37</f>
        <v>0</v>
      </c>
      <c r="AY106" s="98">
        <f>'SO 05 D.1.1 -  Architekto...'!J38</f>
        <v>0</v>
      </c>
      <c r="AZ106" s="98">
        <f>'SO 05 D.1.1 -  Architekto...'!F35</f>
        <v>0</v>
      </c>
      <c r="BA106" s="98">
        <f>'SO 05 D.1.1 -  Architekto...'!F36</f>
        <v>0</v>
      </c>
      <c r="BB106" s="98">
        <f>'SO 05 D.1.1 -  Architekto...'!F37</f>
        <v>0</v>
      </c>
      <c r="BC106" s="98">
        <f>'SO 05 D.1.1 -  Architekto...'!F38</f>
        <v>0</v>
      </c>
      <c r="BD106" s="100">
        <f>'SO 05 D.1.1 -  Architekto...'!F39</f>
        <v>0</v>
      </c>
      <c r="BT106" s="101" t="s">
        <v>82</v>
      </c>
      <c r="BV106" s="101" t="s">
        <v>14</v>
      </c>
      <c r="BW106" s="101" t="s">
        <v>116</v>
      </c>
      <c r="BX106" s="101" t="s">
        <v>5</v>
      </c>
      <c r="CL106" s="101" t="s">
        <v>1</v>
      </c>
      <c r="CM106" s="101" t="s">
        <v>84</v>
      </c>
    </row>
    <row r="107" spans="1:91" s="7" customFormat="1" ht="24.75" customHeight="1">
      <c r="A107" s="91" t="s">
        <v>78</v>
      </c>
      <c r="B107" s="92"/>
      <c r="C107" s="93"/>
      <c r="D107" s="246" t="s">
        <v>117</v>
      </c>
      <c r="E107" s="246"/>
      <c r="F107" s="246"/>
      <c r="G107" s="246"/>
      <c r="H107" s="246"/>
      <c r="I107" s="94"/>
      <c r="J107" s="246" t="s">
        <v>104</v>
      </c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40">
        <f>'SO 05 D.1.4.1 -  Elektroi...'!J32</f>
        <v>0</v>
      </c>
      <c r="AH107" s="241"/>
      <c r="AI107" s="241"/>
      <c r="AJ107" s="241"/>
      <c r="AK107" s="241"/>
      <c r="AL107" s="241"/>
      <c r="AM107" s="241"/>
      <c r="AN107" s="240">
        <f t="shared" si="0"/>
        <v>0</v>
      </c>
      <c r="AO107" s="241"/>
      <c r="AP107" s="241"/>
      <c r="AQ107" s="95" t="s">
        <v>81</v>
      </c>
      <c r="AR107" s="96"/>
      <c r="AS107" s="97">
        <v>0</v>
      </c>
      <c r="AT107" s="98">
        <f t="shared" si="1"/>
        <v>0</v>
      </c>
      <c r="AU107" s="99">
        <f>'SO 05 D.1.4.1 -  Elektroi...'!P132</f>
        <v>0</v>
      </c>
      <c r="AV107" s="98">
        <f>'SO 05 D.1.4.1 -  Elektroi...'!J35</f>
        <v>0</v>
      </c>
      <c r="AW107" s="98">
        <f>'SO 05 D.1.4.1 -  Elektroi...'!J36</f>
        <v>0</v>
      </c>
      <c r="AX107" s="98">
        <f>'SO 05 D.1.4.1 -  Elektroi...'!J37</f>
        <v>0</v>
      </c>
      <c r="AY107" s="98">
        <f>'SO 05 D.1.4.1 -  Elektroi...'!J38</f>
        <v>0</v>
      </c>
      <c r="AZ107" s="98">
        <f>'SO 05 D.1.4.1 -  Elektroi...'!F35</f>
        <v>0</v>
      </c>
      <c r="BA107" s="98">
        <f>'SO 05 D.1.4.1 -  Elektroi...'!F36</f>
        <v>0</v>
      </c>
      <c r="BB107" s="98">
        <f>'SO 05 D.1.4.1 -  Elektroi...'!F37</f>
        <v>0</v>
      </c>
      <c r="BC107" s="98">
        <f>'SO 05 D.1.4.1 -  Elektroi...'!F38</f>
        <v>0</v>
      </c>
      <c r="BD107" s="100">
        <f>'SO 05 D.1.4.1 -  Elektroi...'!F39</f>
        <v>0</v>
      </c>
      <c r="BT107" s="101" t="s">
        <v>82</v>
      </c>
      <c r="BV107" s="101" t="s">
        <v>14</v>
      </c>
      <c r="BW107" s="101" t="s">
        <v>118</v>
      </c>
      <c r="BX107" s="101" t="s">
        <v>5</v>
      </c>
      <c r="CL107" s="101" t="s">
        <v>1</v>
      </c>
      <c r="CM107" s="101" t="s">
        <v>84</v>
      </c>
    </row>
    <row r="108" spans="1:91" s="7" customFormat="1" ht="24.75" customHeight="1">
      <c r="A108" s="91" t="s">
        <v>78</v>
      </c>
      <c r="B108" s="92"/>
      <c r="C108" s="93"/>
      <c r="D108" s="246" t="s">
        <v>119</v>
      </c>
      <c r="E108" s="246"/>
      <c r="F108" s="246"/>
      <c r="G108" s="246"/>
      <c r="H108" s="246"/>
      <c r="I108" s="94"/>
      <c r="J108" s="246" t="s">
        <v>98</v>
      </c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0">
        <f>'SO 06 D.1.1 - Architekton...'!J32</f>
        <v>0</v>
      </c>
      <c r="AH108" s="241"/>
      <c r="AI108" s="241"/>
      <c r="AJ108" s="241"/>
      <c r="AK108" s="241"/>
      <c r="AL108" s="241"/>
      <c r="AM108" s="241"/>
      <c r="AN108" s="240">
        <f t="shared" si="0"/>
        <v>0</v>
      </c>
      <c r="AO108" s="241"/>
      <c r="AP108" s="241"/>
      <c r="AQ108" s="95" t="s">
        <v>81</v>
      </c>
      <c r="AR108" s="96"/>
      <c r="AS108" s="97">
        <v>0</v>
      </c>
      <c r="AT108" s="98">
        <f t="shared" si="1"/>
        <v>0</v>
      </c>
      <c r="AU108" s="99">
        <f>'SO 06 D.1.1 - Architekton...'!P140</f>
        <v>0</v>
      </c>
      <c r="AV108" s="98">
        <f>'SO 06 D.1.1 - Architekton...'!J35</f>
        <v>0</v>
      </c>
      <c r="AW108" s="98">
        <f>'SO 06 D.1.1 - Architekton...'!J36</f>
        <v>0</v>
      </c>
      <c r="AX108" s="98">
        <f>'SO 06 D.1.1 - Architekton...'!J37</f>
        <v>0</v>
      </c>
      <c r="AY108" s="98">
        <f>'SO 06 D.1.1 - Architekton...'!J38</f>
        <v>0</v>
      </c>
      <c r="AZ108" s="98">
        <f>'SO 06 D.1.1 - Architekton...'!F35</f>
        <v>0</v>
      </c>
      <c r="BA108" s="98">
        <f>'SO 06 D.1.1 - Architekton...'!F36</f>
        <v>0</v>
      </c>
      <c r="BB108" s="98">
        <f>'SO 06 D.1.1 - Architekton...'!F37</f>
        <v>0</v>
      </c>
      <c r="BC108" s="98">
        <f>'SO 06 D.1.1 - Architekton...'!F38</f>
        <v>0</v>
      </c>
      <c r="BD108" s="100">
        <f>'SO 06 D.1.1 - Architekton...'!F39</f>
        <v>0</v>
      </c>
      <c r="BT108" s="101" t="s">
        <v>82</v>
      </c>
      <c r="BV108" s="101" t="s">
        <v>14</v>
      </c>
      <c r="BW108" s="101" t="s">
        <v>120</v>
      </c>
      <c r="BX108" s="101" t="s">
        <v>5</v>
      </c>
      <c r="CL108" s="101" t="s">
        <v>1</v>
      </c>
      <c r="CM108" s="101" t="s">
        <v>84</v>
      </c>
    </row>
    <row r="109" spans="1:91" s="7" customFormat="1" ht="24.75" customHeight="1">
      <c r="A109" s="91" t="s">
        <v>78</v>
      </c>
      <c r="B109" s="92"/>
      <c r="C109" s="93"/>
      <c r="D109" s="246" t="s">
        <v>121</v>
      </c>
      <c r="E109" s="246"/>
      <c r="F109" s="246"/>
      <c r="G109" s="246"/>
      <c r="H109" s="246"/>
      <c r="I109" s="94"/>
      <c r="J109" s="246" t="s">
        <v>122</v>
      </c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0">
        <f>'SO 06 D.1.4.1 -  Instalac...'!J32</f>
        <v>0</v>
      </c>
      <c r="AH109" s="241"/>
      <c r="AI109" s="241"/>
      <c r="AJ109" s="241"/>
      <c r="AK109" s="241"/>
      <c r="AL109" s="241"/>
      <c r="AM109" s="241"/>
      <c r="AN109" s="240">
        <f t="shared" si="0"/>
        <v>0</v>
      </c>
      <c r="AO109" s="241"/>
      <c r="AP109" s="241"/>
      <c r="AQ109" s="95" t="s">
        <v>81</v>
      </c>
      <c r="AR109" s="96"/>
      <c r="AS109" s="97">
        <v>0</v>
      </c>
      <c r="AT109" s="98">
        <f t="shared" si="1"/>
        <v>0</v>
      </c>
      <c r="AU109" s="99">
        <f>'SO 06 D.1.4.1 -  Instalac...'!P129</f>
        <v>0</v>
      </c>
      <c r="AV109" s="98">
        <f>'SO 06 D.1.4.1 -  Instalac...'!J35</f>
        <v>0</v>
      </c>
      <c r="AW109" s="98">
        <f>'SO 06 D.1.4.1 -  Instalac...'!J36</f>
        <v>0</v>
      </c>
      <c r="AX109" s="98">
        <f>'SO 06 D.1.4.1 -  Instalac...'!J37</f>
        <v>0</v>
      </c>
      <c r="AY109" s="98">
        <f>'SO 06 D.1.4.1 -  Instalac...'!J38</f>
        <v>0</v>
      </c>
      <c r="AZ109" s="98">
        <f>'SO 06 D.1.4.1 -  Instalac...'!F35</f>
        <v>0</v>
      </c>
      <c r="BA109" s="98">
        <f>'SO 06 D.1.4.1 -  Instalac...'!F36</f>
        <v>0</v>
      </c>
      <c r="BB109" s="98">
        <f>'SO 06 D.1.4.1 -  Instalac...'!F37</f>
        <v>0</v>
      </c>
      <c r="BC109" s="98">
        <f>'SO 06 D.1.4.1 -  Instalac...'!F38</f>
        <v>0</v>
      </c>
      <c r="BD109" s="100">
        <f>'SO 06 D.1.4.1 -  Instalac...'!F39</f>
        <v>0</v>
      </c>
      <c r="BT109" s="101" t="s">
        <v>82</v>
      </c>
      <c r="BV109" s="101" t="s">
        <v>14</v>
      </c>
      <c r="BW109" s="101" t="s">
        <v>123</v>
      </c>
      <c r="BX109" s="101" t="s">
        <v>5</v>
      </c>
      <c r="CL109" s="101" t="s">
        <v>1</v>
      </c>
      <c r="CM109" s="101" t="s">
        <v>84</v>
      </c>
    </row>
    <row r="110" spans="1:91" s="7" customFormat="1" ht="24.75" customHeight="1">
      <c r="A110" s="91" t="s">
        <v>78</v>
      </c>
      <c r="B110" s="92"/>
      <c r="C110" s="93"/>
      <c r="D110" s="246" t="s">
        <v>124</v>
      </c>
      <c r="E110" s="246"/>
      <c r="F110" s="246"/>
      <c r="G110" s="246"/>
      <c r="H110" s="246"/>
      <c r="I110" s="94"/>
      <c r="J110" s="246" t="s">
        <v>125</v>
      </c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46"/>
      <c r="AF110" s="246"/>
      <c r="AG110" s="240">
        <f>'SO 06 D.1.4.2 -  Instalac...'!J32</f>
        <v>0</v>
      </c>
      <c r="AH110" s="241"/>
      <c r="AI110" s="241"/>
      <c r="AJ110" s="241"/>
      <c r="AK110" s="241"/>
      <c r="AL110" s="241"/>
      <c r="AM110" s="241"/>
      <c r="AN110" s="240">
        <f t="shared" si="0"/>
        <v>0</v>
      </c>
      <c r="AO110" s="241"/>
      <c r="AP110" s="241"/>
      <c r="AQ110" s="95" t="s">
        <v>81</v>
      </c>
      <c r="AR110" s="96"/>
      <c r="AS110" s="97">
        <v>0</v>
      </c>
      <c r="AT110" s="98">
        <f t="shared" si="1"/>
        <v>0</v>
      </c>
      <c r="AU110" s="99">
        <f>'SO 06 D.1.4.2 -  Instalac...'!P132</f>
        <v>0</v>
      </c>
      <c r="AV110" s="98">
        <f>'SO 06 D.1.4.2 -  Instalac...'!J35</f>
        <v>0</v>
      </c>
      <c r="AW110" s="98">
        <f>'SO 06 D.1.4.2 -  Instalac...'!J36</f>
        <v>0</v>
      </c>
      <c r="AX110" s="98">
        <f>'SO 06 D.1.4.2 -  Instalac...'!J37</f>
        <v>0</v>
      </c>
      <c r="AY110" s="98">
        <f>'SO 06 D.1.4.2 -  Instalac...'!J38</f>
        <v>0</v>
      </c>
      <c r="AZ110" s="98">
        <f>'SO 06 D.1.4.2 -  Instalac...'!F35</f>
        <v>0</v>
      </c>
      <c r="BA110" s="98">
        <f>'SO 06 D.1.4.2 -  Instalac...'!F36</f>
        <v>0</v>
      </c>
      <c r="BB110" s="98">
        <f>'SO 06 D.1.4.2 -  Instalac...'!F37</f>
        <v>0</v>
      </c>
      <c r="BC110" s="98">
        <f>'SO 06 D.1.4.2 -  Instalac...'!F38</f>
        <v>0</v>
      </c>
      <c r="BD110" s="100">
        <f>'SO 06 D.1.4.2 -  Instalac...'!F39</f>
        <v>0</v>
      </c>
      <c r="BT110" s="101" t="s">
        <v>82</v>
      </c>
      <c r="BV110" s="101" t="s">
        <v>14</v>
      </c>
      <c r="BW110" s="101" t="s">
        <v>126</v>
      </c>
      <c r="BX110" s="101" t="s">
        <v>5</v>
      </c>
      <c r="CL110" s="101" t="s">
        <v>1</v>
      </c>
      <c r="CM110" s="101" t="s">
        <v>84</v>
      </c>
    </row>
    <row r="111" spans="1:91" s="7" customFormat="1" ht="24.75" customHeight="1">
      <c r="A111" s="91" t="s">
        <v>78</v>
      </c>
      <c r="B111" s="92"/>
      <c r="C111" s="93"/>
      <c r="D111" s="246" t="s">
        <v>127</v>
      </c>
      <c r="E111" s="246"/>
      <c r="F111" s="246"/>
      <c r="G111" s="246"/>
      <c r="H111" s="246"/>
      <c r="I111" s="94"/>
      <c r="J111" s="246" t="s">
        <v>104</v>
      </c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40">
        <f>'SO 06 D.1.4.3 -  Elektroi...'!J32</f>
        <v>0</v>
      </c>
      <c r="AH111" s="241"/>
      <c r="AI111" s="241"/>
      <c r="AJ111" s="241"/>
      <c r="AK111" s="241"/>
      <c r="AL111" s="241"/>
      <c r="AM111" s="241"/>
      <c r="AN111" s="240">
        <f t="shared" si="0"/>
        <v>0</v>
      </c>
      <c r="AO111" s="241"/>
      <c r="AP111" s="241"/>
      <c r="AQ111" s="95" t="s">
        <v>81</v>
      </c>
      <c r="AR111" s="96"/>
      <c r="AS111" s="97">
        <v>0</v>
      </c>
      <c r="AT111" s="98">
        <f t="shared" si="1"/>
        <v>0</v>
      </c>
      <c r="AU111" s="99">
        <f>'SO 06 D.1.4.3 -  Elektroi...'!P137</f>
        <v>0</v>
      </c>
      <c r="AV111" s="98">
        <f>'SO 06 D.1.4.3 -  Elektroi...'!J35</f>
        <v>0</v>
      </c>
      <c r="AW111" s="98">
        <f>'SO 06 D.1.4.3 -  Elektroi...'!J36</f>
        <v>0</v>
      </c>
      <c r="AX111" s="98">
        <f>'SO 06 D.1.4.3 -  Elektroi...'!J37</f>
        <v>0</v>
      </c>
      <c r="AY111" s="98">
        <f>'SO 06 D.1.4.3 -  Elektroi...'!J38</f>
        <v>0</v>
      </c>
      <c r="AZ111" s="98">
        <f>'SO 06 D.1.4.3 -  Elektroi...'!F35</f>
        <v>0</v>
      </c>
      <c r="BA111" s="98">
        <f>'SO 06 D.1.4.3 -  Elektroi...'!F36</f>
        <v>0</v>
      </c>
      <c r="BB111" s="98">
        <f>'SO 06 D.1.4.3 -  Elektroi...'!F37</f>
        <v>0</v>
      </c>
      <c r="BC111" s="98">
        <f>'SO 06 D.1.4.3 -  Elektroi...'!F38</f>
        <v>0</v>
      </c>
      <c r="BD111" s="100">
        <f>'SO 06 D.1.4.3 -  Elektroi...'!F39</f>
        <v>0</v>
      </c>
      <c r="BT111" s="101" t="s">
        <v>82</v>
      </c>
      <c r="BV111" s="101" t="s">
        <v>14</v>
      </c>
      <c r="BW111" s="101" t="s">
        <v>128</v>
      </c>
      <c r="BX111" s="101" t="s">
        <v>5</v>
      </c>
      <c r="CL111" s="101" t="s">
        <v>1</v>
      </c>
      <c r="CM111" s="101" t="s">
        <v>84</v>
      </c>
    </row>
    <row r="112" spans="1:91" s="7" customFormat="1" ht="24.75" customHeight="1">
      <c r="A112" s="91" t="s">
        <v>78</v>
      </c>
      <c r="B112" s="92"/>
      <c r="C112" s="93"/>
      <c r="D112" s="246" t="s">
        <v>129</v>
      </c>
      <c r="E112" s="246"/>
      <c r="F112" s="246"/>
      <c r="G112" s="246"/>
      <c r="H112" s="246"/>
      <c r="I112" s="94"/>
      <c r="J112" s="246" t="s">
        <v>130</v>
      </c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46"/>
      <c r="AF112" s="246"/>
      <c r="AG112" s="240">
        <f>'SO 06 D.1.4.4 -   Elektri...'!J32</f>
        <v>0</v>
      </c>
      <c r="AH112" s="241"/>
      <c r="AI112" s="241"/>
      <c r="AJ112" s="241"/>
      <c r="AK112" s="241"/>
      <c r="AL112" s="241"/>
      <c r="AM112" s="241"/>
      <c r="AN112" s="240">
        <f t="shared" si="0"/>
        <v>0</v>
      </c>
      <c r="AO112" s="241"/>
      <c r="AP112" s="241"/>
      <c r="AQ112" s="95" t="s">
        <v>81</v>
      </c>
      <c r="AR112" s="96"/>
      <c r="AS112" s="97">
        <v>0</v>
      </c>
      <c r="AT112" s="98">
        <f t="shared" si="1"/>
        <v>0</v>
      </c>
      <c r="AU112" s="99">
        <f>'SO 06 D.1.4.4 -   Elektri...'!P130</f>
        <v>0</v>
      </c>
      <c r="AV112" s="98">
        <f>'SO 06 D.1.4.4 -   Elektri...'!J35</f>
        <v>0</v>
      </c>
      <c r="AW112" s="98">
        <f>'SO 06 D.1.4.4 -   Elektri...'!J36</f>
        <v>0</v>
      </c>
      <c r="AX112" s="98">
        <f>'SO 06 D.1.4.4 -   Elektri...'!J37</f>
        <v>0</v>
      </c>
      <c r="AY112" s="98">
        <f>'SO 06 D.1.4.4 -   Elektri...'!J38</f>
        <v>0</v>
      </c>
      <c r="AZ112" s="98">
        <f>'SO 06 D.1.4.4 -   Elektri...'!F35</f>
        <v>0</v>
      </c>
      <c r="BA112" s="98">
        <f>'SO 06 D.1.4.4 -   Elektri...'!F36</f>
        <v>0</v>
      </c>
      <c r="BB112" s="98">
        <f>'SO 06 D.1.4.4 -   Elektri...'!F37</f>
        <v>0</v>
      </c>
      <c r="BC112" s="98">
        <f>'SO 06 D.1.4.4 -   Elektri...'!F38</f>
        <v>0</v>
      </c>
      <c r="BD112" s="100">
        <f>'SO 06 D.1.4.4 -   Elektri...'!F39</f>
        <v>0</v>
      </c>
      <c r="BT112" s="101" t="s">
        <v>82</v>
      </c>
      <c r="BV112" s="101" t="s">
        <v>14</v>
      </c>
      <c r="BW112" s="101" t="s">
        <v>131</v>
      </c>
      <c r="BX112" s="101" t="s">
        <v>5</v>
      </c>
      <c r="CL112" s="101" t="s">
        <v>1</v>
      </c>
      <c r="CM112" s="101" t="s">
        <v>84</v>
      </c>
    </row>
    <row r="113" spans="1:91" s="7" customFormat="1" ht="37.5" customHeight="1">
      <c r="A113" s="91" t="s">
        <v>78</v>
      </c>
      <c r="B113" s="92"/>
      <c r="C113" s="93"/>
      <c r="D113" s="246" t="s">
        <v>132</v>
      </c>
      <c r="E113" s="246"/>
      <c r="F113" s="246"/>
      <c r="G113" s="246"/>
      <c r="H113" s="246"/>
      <c r="I113" s="94"/>
      <c r="J113" s="246" t="s">
        <v>133</v>
      </c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6"/>
      <c r="AC113" s="246"/>
      <c r="AD113" s="246"/>
      <c r="AE113" s="246"/>
      <c r="AF113" s="246"/>
      <c r="AG113" s="240">
        <f>'SO 06 D.1.4.4.2 -  Elektr...'!J32</f>
        <v>0</v>
      </c>
      <c r="AH113" s="241"/>
      <c r="AI113" s="241"/>
      <c r="AJ113" s="241"/>
      <c r="AK113" s="241"/>
      <c r="AL113" s="241"/>
      <c r="AM113" s="241"/>
      <c r="AN113" s="240">
        <f t="shared" si="0"/>
        <v>0</v>
      </c>
      <c r="AO113" s="241"/>
      <c r="AP113" s="241"/>
      <c r="AQ113" s="95" t="s">
        <v>81</v>
      </c>
      <c r="AR113" s="96"/>
      <c r="AS113" s="97">
        <v>0</v>
      </c>
      <c r="AT113" s="98">
        <f t="shared" si="1"/>
        <v>0</v>
      </c>
      <c r="AU113" s="99">
        <f>'SO 06 D.1.4.4.2 -  Elektr...'!P130</f>
        <v>0</v>
      </c>
      <c r="AV113" s="98">
        <f>'SO 06 D.1.4.4.2 -  Elektr...'!J35</f>
        <v>0</v>
      </c>
      <c r="AW113" s="98">
        <f>'SO 06 D.1.4.4.2 -  Elektr...'!J36</f>
        <v>0</v>
      </c>
      <c r="AX113" s="98">
        <f>'SO 06 D.1.4.4.2 -  Elektr...'!J37</f>
        <v>0</v>
      </c>
      <c r="AY113" s="98">
        <f>'SO 06 D.1.4.4.2 -  Elektr...'!J38</f>
        <v>0</v>
      </c>
      <c r="AZ113" s="98">
        <f>'SO 06 D.1.4.4.2 -  Elektr...'!F35</f>
        <v>0</v>
      </c>
      <c r="BA113" s="98">
        <f>'SO 06 D.1.4.4.2 -  Elektr...'!F36</f>
        <v>0</v>
      </c>
      <c r="BB113" s="98">
        <f>'SO 06 D.1.4.4.2 -  Elektr...'!F37</f>
        <v>0</v>
      </c>
      <c r="BC113" s="98">
        <f>'SO 06 D.1.4.4.2 -  Elektr...'!F38</f>
        <v>0</v>
      </c>
      <c r="BD113" s="100">
        <f>'SO 06 D.1.4.4.2 -  Elektr...'!F39</f>
        <v>0</v>
      </c>
      <c r="BT113" s="101" t="s">
        <v>82</v>
      </c>
      <c r="BV113" s="101" t="s">
        <v>14</v>
      </c>
      <c r="BW113" s="101" t="s">
        <v>134</v>
      </c>
      <c r="BX113" s="101" t="s">
        <v>5</v>
      </c>
      <c r="CL113" s="101" t="s">
        <v>1</v>
      </c>
      <c r="CM113" s="101" t="s">
        <v>84</v>
      </c>
    </row>
    <row r="114" spans="1:91" s="7" customFormat="1" ht="24.75" customHeight="1">
      <c r="A114" s="91" t="s">
        <v>78</v>
      </c>
      <c r="B114" s="92"/>
      <c r="C114" s="93"/>
      <c r="D114" s="246" t="s">
        <v>135</v>
      </c>
      <c r="E114" s="246"/>
      <c r="F114" s="246"/>
      <c r="G114" s="246"/>
      <c r="H114" s="246"/>
      <c r="I114" s="94"/>
      <c r="J114" s="246" t="s">
        <v>136</v>
      </c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40">
        <f>'SO 06 D.1.4.1a - Dopojení...'!J32</f>
        <v>0</v>
      </c>
      <c r="AH114" s="241"/>
      <c r="AI114" s="241"/>
      <c r="AJ114" s="241"/>
      <c r="AK114" s="241"/>
      <c r="AL114" s="241"/>
      <c r="AM114" s="241"/>
      <c r="AN114" s="240">
        <f t="shared" si="0"/>
        <v>0</v>
      </c>
      <c r="AO114" s="241"/>
      <c r="AP114" s="241"/>
      <c r="AQ114" s="95" t="s">
        <v>81</v>
      </c>
      <c r="AR114" s="96"/>
      <c r="AS114" s="97">
        <v>0</v>
      </c>
      <c r="AT114" s="98">
        <f t="shared" si="1"/>
        <v>0</v>
      </c>
      <c r="AU114" s="99">
        <f>'SO 06 D.1.4.1a - Dopojení...'!P130</f>
        <v>0</v>
      </c>
      <c r="AV114" s="98">
        <f>'SO 06 D.1.4.1a - Dopojení...'!J35</f>
        <v>0</v>
      </c>
      <c r="AW114" s="98">
        <f>'SO 06 D.1.4.1a - Dopojení...'!J36</f>
        <v>0</v>
      </c>
      <c r="AX114" s="98">
        <f>'SO 06 D.1.4.1a - Dopojení...'!J37</f>
        <v>0</v>
      </c>
      <c r="AY114" s="98">
        <f>'SO 06 D.1.4.1a - Dopojení...'!J38</f>
        <v>0</v>
      </c>
      <c r="AZ114" s="98">
        <f>'SO 06 D.1.4.1a - Dopojení...'!F35</f>
        <v>0</v>
      </c>
      <c r="BA114" s="98">
        <f>'SO 06 D.1.4.1a - Dopojení...'!F36</f>
        <v>0</v>
      </c>
      <c r="BB114" s="98">
        <f>'SO 06 D.1.4.1a - Dopojení...'!F37</f>
        <v>0</v>
      </c>
      <c r="BC114" s="98">
        <f>'SO 06 D.1.4.1a - Dopojení...'!F38</f>
        <v>0</v>
      </c>
      <c r="BD114" s="100">
        <f>'SO 06 D.1.4.1a - Dopojení...'!F39</f>
        <v>0</v>
      </c>
      <c r="BT114" s="101" t="s">
        <v>82</v>
      </c>
      <c r="BV114" s="101" t="s">
        <v>14</v>
      </c>
      <c r="BW114" s="101" t="s">
        <v>137</v>
      </c>
      <c r="BX114" s="101" t="s">
        <v>5</v>
      </c>
      <c r="CL114" s="101" t="s">
        <v>1</v>
      </c>
      <c r="CM114" s="101" t="s">
        <v>84</v>
      </c>
    </row>
    <row r="115" spans="1:91" s="7" customFormat="1" ht="24.75" customHeight="1">
      <c r="A115" s="91" t="s">
        <v>78</v>
      </c>
      <c r="B115" s="92"/>
      <c r="C115" s="93"/>
      <c r="D115" s="246" t="s">
        <v>138</v>
      </c>
      <c r="E115" s="246"/>
      <c r="F115" s="246"/>
      <c r="G115" s="246"/>
      <c r="H115" s="246"/>
      <c r="I115" s="94"/>
      <c r="J115" s="246" t="s">
        <v>104</v>
      </c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40">
        <f>'SO 07 D.1.4.1 -  Elektroi...'!J32</f>
        <v>0</v>
      </c>
      <c r="AH115" s="241"/>
      <c r="AI115" s="241"/>
      <c r="AJ115" s="241"/>
      <c r="AK115" s="241"/>
      <c r="AL115" s="241"/>
      <c r="AM115" s="241"/>
      <c r="AN115" s="240">
        <f t="shared" si="0"/>
        <v>0</v>
      </c>
      <c r="AO115" s="241"/>
      <c r="AP115" s="241"/>
      <c r="AQ115" s="95" t="s">
        <v>81</v>
      </c>
      <c r="AR115" s="96"/>
      <c r="AS115" s="97">
        <v>0</v>
      </c>
      <c r="AT115" s="98">
        <f t="shared" si="1"/>
        <v>0</v>
      </c>
      <c r="AU115" s="99">
        <f>'SO 07 D.1.4.1 -  Elektroi...'!P133</f>
        <v>0</v>
      </c>
      <c r="AV115" s="98">
        <f>'SO 07 D.1.4.1 -  Elektroi...'!J35</f>
        <v>0</v>
      </c>
      <c r="AW115" s="98">
        <f>'SO 07 D.1.4.1 -  Elektroi...'!J36</f>
        <v>0</v>
      </c>
      <c r="AX115" s="98">
        <f>'SO 07 D.1.4.1 -  Elektroi...'!J37</f>
        <v>0</v>
      </c>
      <c r="AY115" s="98">
        <f>'SO 07 D.1.4.1 -  Elektroi...'!J38</f>
        <v>0</v>
      </c>
      <c r="AZ115" s="98">
        <f>'SO 07 D.1.4.1 -  Elektroi...'!F35</f>
        <v>0</v>
      </c>
      <c r="BA115" s="98">
        <f>'SO 07 D.1.4.1 -  Elektroi...'!F36</f>
        <v>0</v>
      </c>
      <c r="BB115" s="98">
        <f>'SO 07 D.1.4.1 -  Elektroi...'!F37</f>
        <v>0</v>
      </c>
      <c r="BC115" s="98">
        <f>'SO 07 D.1.4.1 -  Elektroi...'!F38</f>
        <v>0</v>
      </c>
      <c r="BD115" s="100">
        <f>'SO 07 D.1.4.1 -  Elektroi...'!F39</f>
        <v>0</v>
      </c>
      <c r="BT115" s="101" t="s">
        <v>82</v>
      </c>
      <c r="BV115" s="101" t="s">
        <v>14</v>
      </c>
      <c r="BW115" s="101" t="s">
        <v>139</v>
      </c>
      <c r="BX115" s="101" t="s">
        <v>5</v>
      </c>
      <c r="CL115" s="101" t="s">
        <v>1</v>
      </c>
      <c r="CM115" s="101" t="s">
        <v>84</v>
      </c>
    </row>
    <row r="116" spans="1:91" s="7" customFormat="1" ht="16.5" customHeight="1">
      <c r="A116" s="91" t="s">
        <v>78</v>
      </c>
      <c r="B116" s="92"/>
      <c r="C116" s="93"/>
      <c r="D116" s="246" t="s">
        <v>140</v>
      </c>
      <c r="E116" s="246"/>
      <c r="F116" s="246"/>
      <c r="G116" s="246"/>
      <c r="H116" s="246"/>
      <c r="I116" s="94"/>
      <c r="J116" s="246" t="s">
        <v>141</v>
      </c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  <c r="AA116" s="246"/>
      <c r="AB116" s="246"/>
      <c r="AC116" s="246"/>
      <c r="AD116" s="246"/>
      <c r="AE116" s="246"/>
      <c r="AF116" s="246"/>
      <c r="AG116" s="240">
        <f>'SO 08 - Ostatní   '!J32</f>
        <v>0</v>
      </c>
      <c r="AH116" s="241"/>
      <c r="AI116" s="241"/>
      <c r="AJ116" s="241"/>
      <c r="AK116" s="241"/>
      <c r="AL116" s="241"/>
      <c r="AM116" s="241"/>
      <c r="AN116" s="240">
        <f t="shared" si="0"/>
        <v>0</v>
      </c>
      <c r="AO116" s="241"/>
      <c r="AP116" s="241"/>
      <c r="AQ116" s="95" t="s">
        <v>81</v>
      </c>
      <c r="AR116" s="96"/>
      <c r="AS116" s="102">
        <v>0</v>
      </c>
      <c r="AT116" s="103">
        <f t="shared" si="1"/>
        <v>0</v>
      </c>
      <c r="AU116" s="104">
        <f>'SO 08 - Ostatní   '!P127</f>
        <v>0</v>
      </c>
      <c r="AV116" s="103">
        <f>'SO 08 - Ostatní   '!J35</f>
        <v>0</v>
      </c>
      <c r="AW116" s="103">
        <f>'SO 08 - Ostatní   '!J36</f>
        <v>0</v>
      </c>
      <c r="AX116" s="103">
        <f>'SO 08 - Ostatní   '!J37</f>
        <v>0</v>
      </c>
      <c r="AY116" s="103">
        <f>'SO 08 - Ostatní   '!J38</f>
        <v>0</v>
      </c>
      <c r="AZ116" s="103">
        <f>'SO 08 - Ostatní   '!F35</f>
        <v>0</v>
      </c>
      <c r="BA116" s="103">
        <f>'SO 08 - Ostatní   '!F36</f>
        <v>0</v>
      </c>
      <c r="BB116" s="103">
        <f>'SO 08 - Ostatní   '!F37</f>
        <v>0</v>
      </c>
      <c r="BC116" s="103">
        <f>'SO 08 - Ostatní   '!F38</f>
        <v>0</v>
      </c>
      <c r="BD116" s="105">
        <f>'SO 08 - Ostatní   '!F39</f>
        <v>0</v>
      </c>
      <c r="BT116" s="101" t="s">
        <v>82</v>
      </c>
      <c r="BV116" s="101" t="s">
        <v>14</v>
      </c>
      <c r="BW116" s="101" t="s">
        <v>142</v>
      </c>
      <c r="BX116" s="101" t="s">
        <v>5</v>
      </c>
      <c r="CL116" s="101" t="s">
        <v>1</v>
      </c>
      <c r="CM116" s="101" t="s">
        <v>84</v>
      </c>
    </row>
    <row r="117" spans="1:91" ht="11.25">
      <c r="B117" s="18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7"/>
    </row>
    <row r="118" spans="1:91" s="2" customFormat="1" ht="30" customHeight="1">
      <c r="A118" s="32"/>
      <c r="B118" s="33"/>
      <c r="C118" s="80" t="s">
        <v>143</v>
      </c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244">
        <f>ROUND(SUM(AG119:AG122), 2)</f>
        <v>0</v>
      </c>
      <c r="AH118" s="244"/>
      <c r="AI118" s="244"/>
      <c r="AJ118" s="244"/>
      <c r="AK118" s="244"/>
      <c r="AL118" s="244"/>
      <c r="AM118" s="244"/>
      <c r="AN118" s="244">
        <f>ROUND(SUM(AN119:AN122), 2)</f>
        <v>0</v>
      </c>
      <c r="AO118" s="244"/>
      <c r="AP118" s="244"/>
      <c r="AQ118" s="106"/>
      <c r="AR118" s="35"/>
      <c r="AS118" s="73" t="s">
        <v>144</v>
      </c>
      <c r="AT118" s="74" t="s">
        <v>145</v>
      </c>
      <c r="AU118" s="74" t="s">
        <v>39</v>
      </c>
      <c r="AV118" s="75" t="s">
        <v>62</v>
      </c>
      <c r="AW118" s="32"/>
      <c r="AX118" s="32"/>
      <c r="AY118" s="32"/>
      <c r="AZ118" s="32"/>
      <c r="BA118" s="32"/>
      <c r="BB118" s="32"/>
      <c r="BC118" s="32"/>
      <c r="BD118" s="32"/>
      <c r="BE118" s="32"/>
    </row>
    <row r="119" spans="1:91" s="2" customFormat="1" ht="19.899999999999999" customHeight="1">
      <c r="A119" s="32"/>
      <c r="B119" s="33"/>
      <c r="C119" s="34"/>
      <c r="D119" s="247" t="s">
        <v>146</v>
      </c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7"/>
      <c r="Y119" s="247"/>
      <c r="Z119" s="247"/>
      <c r="AA119" s="247"/>
      <c r="AB119" s="247"/>
      <c r="AC119" s="34"/>
      <c r="AD119" s="34"/>
      <c r="AE119" s="34"/>
      <c r="AF119" s="34"/>
      <c r="AG119" s="242">
        <f>ROUND(AG94 * AS119, 2)</f>
        <v>0</v>
      </c>
      <c r="AH119" s="243"/>
      <c r="AI119" s="243"/>
      <c r="AJ119" s="243"/>
      <c r="AK119" s="243"/>
      <c r="AL119" s="243"/>
      <c r="AM119" s="243"/>
      <c r="AN119" s="243">
        <f>ROUND(AG119 + AV119, 2)</f>
        <v>0</v>
      </c>
      <c r="AO119" s="243"/>
      <c r="AP119" s="243"/>
      <c r="AQ119" s="34"/>
      <c r="AR119" s="35"/>
      <c r="AS119" s="109">
        <v>0</v>
      </c>
      <c r="AT119" s="110" t="s">
        <v>147</v>
      </c>
      <c r="AU119" s="110" t="s">
        <v>40</v>
      </c>
      <c r="AV119" s="111">
        <f>ROUND(IF(AU119="základní",AG119*L32,IF(AU119="snížená",AG119*L33,0)), 2)</f>
        <v>0</v>
      </c>
      <c r="AW119" s="32"/>
      <c r="AX119" s="32"/>
      <c r="AY119" s="32"/>
      <c r="AZ119" s="32"/>
      <c r="BA119" s="32"/>
      <c r="BB119" s="32"/>
      <c r="BC119" s="32"/>
      <c r="BD119" s="32"/>
      <c r="BE119" s="32"/>
      <c r="BV119" s="14" t="s">
        <v>148</v>
      </c>
      <c r="BY119" s="112">
        <f>IF(AU119="základní",AV119,0)</f>
        <v>0</v>
      </c>
      <c r="BZ119" s="112">
        <f>IF(AU119="snížená",AV119,0)</f>
        <v>0</v>
      </c>
      <c r="CA119" s="112">
        <v>0</v>
      </c>
      <c r="CB119" s="112">
        <v>0</v>
      </c>
      <c r="CC119" s="112">
        <v>0</v>
      </c>
      <c r="CD119" s="112">
        <f>IF(AU119="základní",AG119,0)</f>
        <v>0</v>
      </c>
      <c r="CE119" s="112">
        <f>IF(AU119="snížená",AG119,0)</f>
        <v>0</v>
      </c>
      <c r="CF119" s="112">
        <f>IF(AU119="zákl. přenesená",AG119,0)</f>
        <v>0</v>
      </c>
      <c r="CG119" s="112">
        <f>IF(AU119="sníž. přenesená",AG119,0)</f>
        <v>0</v>
      </c>
      <c r="CH119" s="112">
        <f>IF(AU119="nulová",AG119,0)</f>
        <v>0</v>
      </c>
      <c r="CI119" s="14">
        <f>IF(AU119="základní",1,IF(AU119="snížená",2,IF(AU119="zákl. přenesená",4,IF(AU119="sníž. přenesená",5,3))))</f>
        <v>1</v>
      </c>
      <c r="CJ119" s="14">
        <f>IF(AT119="stavební čast",1,IF(AT119="investiční čast",2,3))</f>
        <v>1</v>
      </c>
      <c r="CK119" s="14" t="str">
        <f>IF(D119="Vyplň vlastní","","x")</f>
        <v>x</v>
      </c>
    </row>
    <row r="120" spans="1:91" s="2" customFormat="1" ht="19.899999999999999" customHeight="1">
      <c r="A120" s="32"/>
      <c r="B120" s="33"/>
      <c r="C120" s="34"/>
      <c r="D120" s="248" t="s">
        <v>149</v>
      </c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7"/>
      <c r="Y120" s="247"/>
      <c r="Z120" s="247"/>
      <c r="AA120" s="247"/>
      <c r="AB120" s="247"/>
      <c r="AC120" s="34"/>
      <c r="AD120" s="34"/>
      <c r="AE120" s="34"/>
      <c r="AF120" s="34"/>
      <c r="AG120" s="242">
        <f>ROUND(AG94 * AS120, 2)</f>
        <v>0</v>
      </c>
      <c r="AH120" s="243"/>
      <c r="AI120" s="243"/>
      <c r="AJ120" s="243"/>
      <c r="AK120" s="243"/>
      <c r="AL120" s="243"/>
      <c r="AM120" s="243"/>
      <c r="AN120" s="243">
        <f>ROUND(AG120 + AV120, 2)</f>
        <v>0</v>
      </c>
      <c r="AO120" s="243"/>
      <c r="AP120" s="243"/>
      <c r="AQ120" s="34"/>
      <c r="AR120" s="35"/>
      <c r="AS120" s="109">
        <v>0</v>
      </c>
      <c r="AT120" s="110" t="s">
        <v>147</v>
      </c>
      <c r="AU120" s="110" t="s">
        <v>40</v>
      </c>
      <c r="AV120" s="111">
        <f>ROUND(IF(AU120="základní",AG120*L32,IF(AU120="snížená",AG120*L33,0)), 2)</f>
        <v>0</v>
      </c>
      <c r="AW120" s="32"/>
      <c r="AX120" s="32"/>
      <c r="AY120" s="32"/>
      <c r="AZ120" s="32"/>
      <c r="BA120" s="32"/>
      <c r="BB120" s="32"/>
      <c r="BC120" s="32"/>
      <c r="BD120" s="32"/>
      <c r="BE120" s="32"/>
      <c r="BV120" s="14" t="s">
        <v>150</v>
      </c>
      <c r="BY120" s="112">
        <f>IF(AU120="základní",AV120,0)</f>
        <v>0</v>
      </c>
      <c r="BZ120" s="112">
        <f>IF(AU120="snížená",AV120,0)</f>
        <v>0</v>
      </c>
      <c r="CA120" s="112">
        <v>0</v>
      </c>
      <c r="CB120" s="112">
        <v>0</v>
      </c>
      <c r="CC120" s="112">
        <v>0</v>
      </c>
      <c r="CD120" s="112">
        <f>IF(AU120="základní",AG120,0)</f>
        <v>0</v>
      </c>
      <c r="CE120" s="112">
        <f>IF(AU120="snížená",AG120,0)</f>
        <v>0</v>
      </c>
      <c r="CF120" s="112">
        <f>IF(AU120="zákl. přenesená",AG120,0)</f>
        <v>0</v>
      </c>
      <c r="CG120" s="112">
        <f>IF(AU120="sníž. přenesená",AG120,0)</f>
        <v>0</v>
      </c>
      <c r="CH120" s="112">
        <f>IF(AU120="nulová",AG120,0)</f>
        <v>0</v>
      </c>
      <c r="CI120" s="14">
        <f>IF(AU120="základní",1,IF(AU120="snížená",2,IF(AU120="zákl. přenesená",4,IF(AU120="sníž. přenesená",5,3))))</f>
        <v>1</v>
      </c>
      <c r="CJ120" s="14">
        <f>IF(AT120="stavební čast",1,IF(AT120="investiční čast",2,3))</f>
        <v>1</v>
      </c>
      <c r="CK120" s="14" t="str">
        <f>IF(D120="Vyplň vlastní","","x")</f>
        <v/>
      </c>
    </row>
    <row r="121" spans="1:91" s="2" customFormat="1" ht="19.899999999999999" customHeight="1">
      <c r="A121" s="32"/>
      <c r="B121" s="33"/>
      <c r="C121" s="34"/>
      <c r="D121" s="248" t="s">
        <v>149</v>
      </c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34"/>
      <c r="AD121" s="34"/>
      <c r="AE121" s="34"/>
      <c r="AF121" s="34"/>
      <c r="AG121" s="242">
        <f>ROUND(AG94 * AS121, 2)</f>
        <v>0</v>
      </c>
      <c r="AH121" s="243"/>
      <c r="AI121" s="243"/>
      <c r="AJ121" s="243"/>
      <c r="AK121" s="243"/>
      <c r="AL121" s="243"/>
      <c r="AM121" s="243"/>
      <c r="AN121" s="243">
        <f>ROUND(AG121 + AV121, 2)</f>
        <v>0</v>
      </c>
      <c r="AO121" s="243"/>
      <c r="AP121" s="243"/>
      <c r="AQ121" s="34"/>
      <c r="AR121" s="35"/>
      <c r="AS121" s="109">
        <v>0</v>
      </c>
      <c r="AT121" s="110" t="s">
        <v>147</v>
      </c>
      <c r="AU121" s="110" t="s">
        <v>40</v>
      </c>
      <c r="AV121" s="111">
        <f>ROUND(IF(AU121="základní",AG121*L32,IF(AU121="snížená",AG121*L33,0)), 2)</f>
        <v>0</v>
      </c>
      <c r="AW121" s="32"/>
      <c r="AX121" s="32"/>
      <c r="AY121" s="32"/>
      <c r="AZ121" s="32"/>
      <c r="BA121" s="32"/>
      <c r="BB121" s="32"/>
      <c r="BC121" s="32"/>
      <c r="BD121" s="32"/>
      <c r="BE121" s="32"/>
      <c r="BV121" s="14" t="s">
        <v>150</v>
      </c>
      <c r="BY121" s="112">
        <f>IF(AU121="základní",AV121,0)</f>
        <v>0</v>
      </c>
      <c r="BZ121" s="112">
        <f>IF(AU121="snížená",AV121,0)</f>
        <v>0</v>
      </c>
      <c r="CA121" s="112">
        <v>0</v>
      </c>
      <c r="CB121" s="112">
        <v>0</v>
      </c>
      <c r="CC121" s="112">
        <v>0</v>
      </c>
      <c r="CD121" s="112">
        <f>IF(AU121="základní",AG121,0)</f>
        <v>0</v>
      </c>
      <c r="CE121" s="112">
        <f>IF(AU121="snížená",AG121,0)</f>
        <v>0</v>
      </c>
      <c r="CF121" s="112">
        <f>IF(AU121="zákl. přenesená",AG121,0)</f>
        <v>0</v>
      </c>
      <c r="CG121" s="112">
        <f>IF(AU121="sníž. přenesená",AG121,0)</f>
        <v>0</v>
      </c>
      <c r="CH121" s="112">
        <f>IF(AU121="nulová",AG121,0)</f>
        <v>0</v>
      </c>
      <c r="CI121" s="14">
        <f>IF(AU121="základní",1,IF(AU121="snížená",2,IF(AU121="zákl. přenesená",4,IF(AU121="sníž. přenesená",5,3))))</f>
        <v>1</v>
      </c>
      <c r="CJ121" s="14">
        <f>IF(AT121="stavební čast",1,IF(AT121="investiční čast",2,3))</f>
        <v>1</v>
      </c>
      <c r="CK121" s="14" t="str">
        <f>IF(D121="Vyplň vlastní","","x")</f>
        <v/>
      </c>
    </row>
    <row r="122" spans="1:91" s="2" customFormat="1" ht="19.899999999999999" customHeight="1">
      <c r="A122" s="32"/>
      <c r="B122" s="33"/>
      <c r="C122" s="34"/>
      <c r="D122" s="248" t="s">
        <v>149</v>
      </c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34"/>
      <c r="AD122" s="34"/>
      <c r="AE122" s="34"/>
      <c r="AF122" s="34"/>
      <c r="AG122" s="242">
        <f>ROUND(AG94 * AS122, 2)</f>
        <v>0</v>
      </c>
      <c r="AH122" s="243"/>
      <c r="AI122" s="243"/>
      <c r="AJ122" s="243"/>
      <c r="AK122" s="243"/>
      <c r="AL122" s="243"/>
      <c r="AM122" s="243"/>
      <c r="AN122" s="243">
        <f>ROUND(AG122 + AV122, 2)</f>
        <v>0</v>
      </c>
      <c r="AO122" s="243"/>
      <c r="AP122" s="243"/>
      <c r="AQ122" s="34"/>
      <c r="AR122" s="35"/>
      <c r="AS122" s="113">
        <v>0</v>
      </c>
      <c r="AT122" s="114" t="s">
        <v>147</v>
      </c>
      <c r="AU122" s="114" t="s">
        <v>40</v>
      </c>
      <c r="AV122" s="115">
        <f>ROUND(IF(AU122="základní",AG122*L32,IF(AU122="snížená",AG122*L33,0)), 2)</f>
        <v>0</v>
      </c>
      <c r="AW122" s="32"/>
      <c r="AX122" s="32"/>
      <c r="AY122" s="32"/>
      <c r="AZ122" s="32"/>
      <c r="BA122" s="32"/>
      <c r="BB122" s="32"/>
      <c r="BC122" s="32"/>
      <c r="BD122" s="32"/>
      <c r="BE122" s="32"/>
      <c r="BV122" s="14" t="s">
        <v>150</v>
      </c>
      <c r="BY122" s="112">
        <f>IF(AU122="základní",AV122,0)</f>
        <v>0</v>
      </c>
      <c r="BZ122" s="112">
        <f>IF(AU122="snížená",AV122,0)</f>
        <v>0</v>
      </c>
      <c r="CA122" s="112">
        <v>0</v>
      </c>
      <c r="CB122" s="112">
        <v>0</v>
      </c>
      <c r="CC122" s="112">
        <v>0</v>
      </c>
      <c r="CD122" s="112">
        <f>IF(AU122="základní",AG122,0)</f>
        <v>0</v>
      </c>
      <c r="CE122" s="112">
        <f>IF(AU122="snížená",AG122,0)</f>
        <v>0</v>
      </c>
      <c r="CF122" s="112">
        <f>IF(AU122="zákl. přenesená",AG122,0)</f>
        <v>0</v>
      </c>
      <c r="CG122" s="112">
        <f>IF(AU122="sníž. přenesená",AG122,0)</f>
        <v>0</v>
      </c>
      <c r="CH122" s="112">
        <f>IF(AU122="nulová",AG122,0)</f>
        <v>0</v>
      </c>
      <c r="CI122" s="14">
        <f>IF(AU122="základní",1,IF(AU122="snížená",2,IF(AU122="zákl. přenesená",4,IF(AU122="sníž. přenesená",5,3))))</f>
        <v>1</v>
      </c>
      <c r="CJ122" s="14">
        <f>IF(AT122="stavební čast",1,IF(AT122="investiční čast",2,3))</f>
        <v>1</v>
      </c>
      <c r="CK122" s="14" t="str">
        <f>IF(D122="Vyplň vlastní","","x")</f>
        <v/>
      </c>
    </row>
    <row r="123" spans="1:91" s="2" customFormat="1" ht="10.9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5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</row>
    <row r="124" spans="1:91" s="2" customFormat="1" ht="30" customHeight="1">
      <c r="A124" s="32"/>
      <c r="B124" s="33"/>
      <c r="C124" s="116" t="s">
        <v>151</v>
      </c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245">
        <f>ROUND(AG94 + AG118, 2)</f>
        <v>0</v>
      </c>
      <c r="AH124" s="245"/>
      <c r="AI124" s="245"/>
      <c r="AJ124" s="245"/>
      <c r="AK124" s="245"/>
      <c r="AL124" s="245"/>
      <c r="AM124" s="245"/>
      <c r="AN124" s="245">
        <f>ROUND(AN94 + AN118, 2)</f>
        <v>0</v>
      </c>
      <c r="AO124" s="245"/>
      <c r="AP124" s="245"/>
      <c r="AQ124" s="117"/>
      <c r="AR124" s="35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</row>
    <row r="125" spans="1:91" s="2" customFormat="1" ht="6.95" customHeight="1">
      <c r="A125" s="32"/>
      <c r="B125" s="52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35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</row>
  </sheetData>
  <sheetProtection algorithmName="SHA-512" hashValue="JEPRdSsi5CBR+R1RdXEVSvhMYtPCCW6ShIgLsfHmCMZiQh2XfxT2yVRto0UvXirR1O1OEnv9xDqgcjwGyIH7Jg==" saltValue="aOC7ZW+2dL+UBP7LTfPEE17dO/nT4xBvMnDt+X+N613VHji06PG0LxKhTshHBYJom97UNL2LFML5U5Fok4k6gA==" spinCount="100000" sheet="1" objects="1" scenarios="1" formatColumns="0" formatRows="0"/>
  <mergeCells count="144">
    <mergeCell ref="AK36:AO36"/>
    <mergeCell ref="W36:AE36"/>
    <mergeCell ref="L36:P36"/>
    <mergeCell ref="AK38:AO38"/>
    <mergeCell ref="X38:AB38"/>
    <mergeCell ref="AR2:BE2"/>
    <mergeCell ref="AN94:AP94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J101:AF101"/>
    <mergeCell ref="J102:AF102"/>
    <mergeCell ref="D102:H102"/>
    <mergeCell ref="J103:AF103"/>
    <mergeCell ref="D103:H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N96:AP96"/>
    <mergeCell ref="AG96:AM96"/>
    <mergeCell ref="AG97:AM97"/>
    <mergeCell ref="AN97:AP97"/>
    <mergeCell ref="AG98:AM98"/>
    <mergeCell ref="AN98:AP98"/>
    <mergeCell ref="AG99:AM99"/>
    <mergeCell ref="AN99:AP99"/>
    <mergeCell ref="AN100:AP100"/>
    <mergeCell ref="AG100:AM100"/>
    <mergeCell ref="AG94:AM94"/>
    <mergeCell ref="J115:AF115"/>
    <mergeCell ref="D115:H115"/>
    <mergeCell ref="D116:H116"/>
    <mergeCell ref="J116:AF116"/>
    <mergeCell ref="D119:AB119"/>
    <mergeCell ref="D120:AB120"/>
    <mergeCell ref="D121:AB121"/>
    <mergeCell ref="D122:AB122"/>
    <mergeCell ref="L85:AJ85"/>
    <mergeCell ref="I92:AF92"/>
    <mergeCell ref="C92:G92"/>
    <mergeCell ref="J95:AF95"/>
    <mergeCell ref="D95:H95"/>
    <mergeCell ref="J96:AF96"/>
    <mergeCell ref="D96:H96"/>
    <mergeCell ref="D97:H97"/>
    <mergeCell ref="J97:AF97"/>
    <mergeCell ref="J98:AF98"/>
    <mergeCell ref="D98:H98"/>
    <mergeCell ref="J99:AF99"/>
    <mergeCell ref="D99:H99"/>
    <mergeCell ref="D100:H100"/>
    <mergeCell ref="J100:AF100"/>
    <mergeCell ref="D101:H101"/>
    <mergeCell ref="AG124:AM124"/>
    <mergeCell ref="AN124:AP124"/>
    <mergeCell ref="D104:H104"/>
    <mergeCell ref="J104:AF104"/>
    <mergeCell ref="J105:AF105"/>
    <mergeCell ref="D105:H105"/>
    <mergeCell ref="D106:H106"/>
    <mergeCell ref="J106:AF106"/>
    <mergeCell ref="J107:AF107"/>
    <mergeCell ref="D107:H107"/>
    <mergeCell ref="D108:H108"/>
    <mergeCell ref="J108:AF108"/>
    <mergeCell ref="J109:AF109"/>
    <mergeCell ref="D109:H109"/>
    <mergeCell ref="D110:H110"/>
    <mergeCell ref="J110:AF110"/>
    <mergeCell ref="J111:AF111"/>
    <mergeCell ref="D111:H111"/>
    <mergeCell ref="J112:AF112"/>
    <mergeCell ref="D112:H112"/>
    <mergeCell ref="D113:H113"/>
    <mergeCell ref="J113:AF113"/>
    <mergeCell ref="J114:AF114"/>
    <mergeCell ref="D114:H114"/>
    <mergeCell ref="AN116:AP116"/>
    <mergeCell ref="AG116:AM116"/>
    <mergeCell ref="AG119:AM119"/>
    <mergeCell ref="AN119:AP119"/>
    <mergeCell ref="AG120:AM120"/>
    <mergeCell ref="AN120:AP120"/>
    <mergeCell ref="AG121:AM121"/>
    <mergeCell ref="AN121:AP121"/>
    <mergeCell ref="AG122:AM122"/>
    <mergeCell ref="AN122:AP122"/>
    <mergeCell ref="AG118:AM118"/>
    <mergeCell ref="AN118:AP118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N101:AP101"/>
    <mergeCell ref="AG101:AM101"/>
    <mergeCell ref="AG102:AM102"/>
    <mergeCell ref="AN102:AP102"/>
    <mergeCell ref="AN103:AP103"/>
    <mergeCell ref="AG103:AM103"/>
    <mergeCell ref="AN104:AP104"/>
    <mergeCell ref="AG104:AM104"/>
    <mergeCell ref="AN105:AP105"/>
    <mergeCell ref="AG105:AM105"/>
  </mergeCells>
  <dataValidations count="2">
    <dataValidation type="list" allowBlank="1" showInputMessage="1" showErrorMessage="1" error="Povoleny jsou hodnoty základní, snížená, zákl. přenesená, sníž. přenesená, nulová." sqref="AU118:AU122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18:AT122" xr:uid="{00000000-0002-0000-0000-000001000000}">
      <formula1>"stavební čast, technologická čast, investiční čast"</formula1>
    </dataValidation>
  </dataValidations>
  <hyperlinks>
    <hyperlink ref="A95" location="'SO 01 D.1.4.1 - Úprava sy...'!C2" display="/" xr:uid="{00000000-0004-0000-0000-000000000000}"/>
    <hyperlink ref="A96" location="'SO 01 D.1.4.2 - Úprava sy...'!C2" display="/" xr:uid="{00000000-0004-0000-0000-000001000000}"/>
    <hyperlink ref="A97" location="'SO 01 D.1.4.3 -     Úprav...'!C2" display="/" xr:uid="{00000000-0004-0000-0000-000002000000}"/>
    <hyperlink ref="A98" location="'SO 02 D.1.4.1 -      Inst...'!C2" display="/" xr:uid="{00000000-0004-0000-0000-000003000000}"/>
    <hyperlink ref="A99" location="'SO 02 D.1.4.2 - Elektroin...'!C2" display="/" xr:uid="{00000000-0004-0000-0000-000004000000}"/>
    <hyperlink ref="A100" location="'SO 02 D.2.1.1. - Architek...'!C2" display="/" xr:uid="{00000000-0004-0000-0000-000005000000}"/>
    <hyperlink ref="A101" location="'SO 03 D.1.4.1 -   Instala...'!C2" display="/" xr:uid="{00000000-0004-0000-0000-000006000000}"/>
    <hyperlink ref="A102" location="'SO 03 D.1.4.2 -  Elektroi...'!C2" display="/" xr:uid="{00000000-0004-0000-0000-000007000000}"/>
    <hyperlink ref="A103" location="'SO 03 D.1.1 -  Architekto...'!C2" display="/" xr:uid="{00000000-0004-0000-0000-000008000000}"/>
    <hyperlink ref="A104" location="'SO 04 D.1.4.1 - Instalace...'!C2" display="/" xr:uid="{00000000-0004-0000-0000-000009000000}"/>
    <hyperlink ref="A105" location="'SO 04 D.1.4.2 -  Instalac...'!C2" display="/" xr:uid="{00000000-0004-0000-0000-00000A000000}"/>
    <hyperlink ref="A106" location="'SO 05 D.1.1 -  Architekto...'!C2" display="/" xr:uid="{00000000-0004-0000-0000-00000B000000}"/>
    <hyperlink ref="A107" location="'SO 05 D.1.4.1 -  Elektroi...'!C2" display="/" xr:uid="{00000000-0004-0000-0000-00000C000000}"/>
    <hyperlink ref="A108" location="'SO 06 D.1.1 - Architekton...'!C2" display="/" xr:uid="{00000000-0004-0000-0000-00000D000000}"/>
    <hyperlink ref="A109" location="'SO 06 D.1.4.1 -  Instalac...'!C2" display="/" xr:uid="{00000000-0004-0000-0000-00000E000000}"/>
    <hyperlink ref="A110" location="'SO 06 D.1.4.2 -  Instalac...'!C2" display="/" xr:uid="{00000000-0004-0000-0000-00000F000000}"/>
    <hyperlink ref="A111" location="'SO 06 D.1.4.3 -  Elektroi...'!C2" display="/" xr:uid="{00000000-0004-0000-0000-000010000000}"/>
    <hyperlink ref="A112" location="'SO 06 D.1.4.4 -   Elektri...'!C2" display="/" xr:uid="{00000000-0004-0000-0000-000011000000}"/>
    <hyperlink ref="A113" location="'SO 06 D.1.4.4.2 -  Elektr...'!C2" display="/" xr:uid="{00000000-0004-0000-0000-000012000000}"/>
    <hyperlink ref="A114" location="'SO 06 D.1.4.1a - Dopojení...'!C2" display="/" xr:uid="{00000000-0004-0000-0000-000013000000}"/>
    <hyperlink ref="A115" location="'SO 07 D.1.4.1 -  Elektroi...'!C2" display="/" xr:uid="{00000000-0004-0000-0000-000014000000}"/>
    <hyperlink ref="A116" location="'SO 08 - Ostatní   '!C2" display="/" xr:uid="{00000000-0004-0000-00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83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5"/>
      <c r="C9" s="32"/>
      <c r="D9" s="32"/>
      <c r="E9" s="289" t="s">
        <v>154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J147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ROUND((SUM(BE147:BE154) + SUM(BE174:BE586)),  2)</f>
        <v>0</v>
      </c>
      <c r="G35" s="32"/>
      <c r="H35" s="32"/>
      <c r="I35" s="137">
        <v>0.21</v>
      </c>
      <c r="J35" s="136">
        <f>ROUND(((SUM(BE147:BE154) + SUM(BE174:BE586))*I35),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ROUND((SUM(BF147:BF154) + SUM(BF174:BF586)),  2)</f>
        <v>0</v>
      </c>
      <c r="G36" s="32"/>
      <c r="H36" s="32"/>
      <c r="I36" s="137">
        <v>0.12</v>
      </c>
      <c r="J36" s="136">
        <f>ROUND(((SUM(BF147:BF154) + SUM(BF174:BF586))*I36),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ROUND((SUM(BG147:BG154) + SUM(BG174:BG586)),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ROUND((SUM(BH147:BH154) + SUM(BH174:BH586)),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ROUND((SUM(BI147:BI154) + SUM(BI174:BI586)),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49" t="str">
        <f>E9</f>
        <v xml:space="preserve">SO 01 D.1.4.1 - Úprava systému osvětlení na chodbách a schodištích v pavilonu N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J174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2:12" s="9" customFormat="1" ht="24.95" customHeight="1">
      <c r="B97" s="159"/>
      <c r="C97" s="160"/>
      <c r="D97" s="161" t="s">
        <v>161</v>
      </c>
      <c r="E97" s="162"/>
      <c r="F97" s="162"/>
      <c r="G97" s="162"/>
      <c r="H97" s="162"/>
      <c r="I97" s="162"/>
      <c r="J97" s="163">
        <f>J175</f>
        <v>0</v>
      </c>
      <c r="K97" s="160"/>
      <c r="L97" s="164"/>
    </row>
    <row r="98" spans="2:12" s="10" customFormat="1" ht="19.899999999999999" customHeight="1">
      <c r="B98" s="165"/>
      <c r="C98" s="166"/>
      <c r="D98" s="167" t="s">
        <v>162</v>
      </c>
      <c r="E98" s="168"/>
      <c r="F98" s="168"/>
      <c r="G98" s="168"/>
      <c r="H98" s="168"/>
      <c r="I98" s="168"/>
      <c r="J98" s="169">
        <f>J176</f>
        <v>0</v>
      </c>
      <c r="K98" s="166"/>
      <c r="L98" s="170"/>
    </row>
    <row r="99" spans="2:12" s="10" customFormat="1" ht="19.899999999999999" customHeight="1">
      <c r="B99" s="165"/>
      <c r="C99" s="166"/>
      <c r="D99" s="167" t="s">
        <v>163</v>
      </c>
      <c r="E99" s="168"/>
      <c r="F99" s="168"/>
      <c r="G99" s="168"/>
      <c r="H99" s="168"/>
      <c r="I99" s="168"/>
      <c r="J99" s="169">
        <f>J187</f>
        <v>0</v>
      </c>
      <c r="K99" s="166"/>
      <c r="L99" s="170"/>
    </row>
    <row r="100" spans="2:12" s="10" customFormat="1" ht="19.899999999999999" customHeight="1">
      <c r="B100" s="165"/>
      <c r="C100" s="166"/>
      <c r="D100" s="167" t="s">
        <v>164</v>
      </c>
      <c r="E100" s="168"/>
      <c r="F100" s="168"/>
      <c r="G100" s="168"/>
      <c r="H100" s="168"/>
      <c r="I100" s="168"/>
      <c r="J100" s="169">
        <f>J198</f>
        <v>0</v>
      </c>
      <c r="K100" s="166"/>
      <c r="L100" s="170"/>
    </row>
    <row r="101" spans="2:12" s="10" customFormat="1" ht="19.899999999999999" customHeight="1">
      <c r="B101" s="165"/>
      <c r="C101" s="166"/>
      <c r="D101" s="167" t="s">
        <v>165</v>
      </c>
      <c r="E101" s="168"/>
      <c r="F101" s="168"/>
      <c r="G101" s="168"/>
      <c r="H101" s="168"/>
      <c r="I101" s="168"/>
      <c r="J101" s="169">
        <f>J209</f>
        <v>0</v>
      </c>
      <c r="K101" s="166"/>
      <c r="L101" s="170"/>
    </row>
    <row r="102" spans="2:12" s="10" customFormat="1" ht="19.899999999999999" customHeight="1">
      <c r="B102" s="165"/>
      <c r="C102" s="166"/>
      <c r="D102" s="167" t="s">
        <v>166</v>
      </c>
      <c r="E102" s="168"/>
      <c r="F102" s="168"/>
      <c r="G102" s="168"/>
      <c r="H102" s="168"/>
      <c r="I102" s="168"/>
      <c r="J102" s="169">
        <f>J220</f>
        <v>0</v>
      </c>
      <c r="K102" s="166"/>
      <c r="L102" s="170"/>
    </row>
    <row r="103" spans="2:12" s="10" customFormat="1" ht="19.899999999999999" customHeight="1">
      <c r="B103" s="165"/>
      <c r="C103" s="166"/>
      <c r="D103" s="167" t="s">
        <v>167</v>
      </c>
      <c r="E103" s="168"/>
      <c r="F103" s="168"/>
      <c r="G103" s="168"/>
      <c r="H103" s="168"/>
      <c r="I103" s="168"/>
      <c r="J103" s="169">
        <f>J231</f>
        <v>0</v>
      </c>
      <c r="K103" s="166"/>
      <c r="L103" s="170"/>
    </row>
    <row r="104" spans="2:12" s="10" customFormat="1" ht="19.899999999999999" customHeight="1">
      <c r="B104" s="165"/>
      <c r="C104" s="166"/>
      <c r="D104" s="167" t="s">
        <v>168</v>
      </c>
      <c r="E104" s="168"/>
      <c r="F104" s="168"/>
      <c r="G104" s="168"/>
      <c r="H104" s="168"/>
      <c r="I104" s="168"/>
      <c r="J104" s="169">
        <f>J242</f>
        <v>0</v>
      </c>
      <c r="K104" s="166"/>
      <c r="L104" s="170"/>
    </row>
    <row r="105" spans="2:12" s="9" customFormat="1" ht="24.95" customHeight="1">
      <c r="B105" s="159"/>
      <c r="C105" s="160"/>
      <c r="D105" s="161" t="s">
        <v>169</v>
      </c>
      <c r="E105" s="162"/>
      <c r="F105" s="162"/>
      <c r="G105" s="162"/>
      <c r="H105" s="162"/>
      <c r="I105" s="162"/>
      <c r="J105" s="163">
        <f>J253</f>
        <v>0</v>
      </c>
      <c r="K105" s="160"/>
      <c r="L105" s="164"/>
    </row>
    <row r="106" spans="2:12" s="10" customFormat="1" ht="19.899999999999999" customHeight="1">
      <c r="B106" s="165"/>
      <c r="C106" s="166"/>
      <c r="D106" s="167" t="s">
        <v>170</v>
      </c>
      <c r="E106" s="168"/>
      <c r="F106" s="168"/>
      <c r="G106" s="168"/>
      <c r="H106" s="168"/>
      <c r="I106" s="168"/>
      <c r="J106" s="169">
        <f>J254</f>
        <v>0</v>
      </c>
      <c r="K106" s="166"/>
      <c r="L106" s="170"/>
    </row>
    <row r="107" spans="2:12" s="10" customFormat="1" ht="19.899999999999999" customHeight="1">
      <c r="B107" s="165"/>
      <c r="C107" s="166"/>
      <c r="D107" s="167" t="s">
        <v>171</v>
      </c>
      <c r="E107" s="168"/>
      <c r="F107" s="168"/>
      <c r="G107" s="168"/>
      <c r="H107" s="168"/>
      <c r="I107" s="168"/>
      <c r="J107" s="169">
        <f>J263</f>
        <v>0</v>
      </c>
      <c r="K107" s="166"/>
      <c r="L107" s="170"/>
    </row>
    <row r="108" spans="2:12" s="10" customFormat="1" ht="19.899999999999999" customHeight="1">
      <c r="B108" s="165"/>
      <c r="C108" s="166"/>
      <c r="D108" s="167" t="s">
        <v>172</v>
      </c>
      <c r="E108" s="168"/>
      <c r="F108" s="168"/>
      <c r="G108" s="168"/>
      <c r="H108" s="168"/>
      <c r="I108" s="168"/>
      <c r="J108" s="169">
        <f>J272</f>
        <v>0</v>
      </c>
      <c r="K108" s="166"/>
      <c r="L108" s="170"/>
    </row>
    <row r="109" spans="2:12" s="10" customFormat="1" ht="19.899999999999999" customHeight="1">
      <c r="B109" s="165"/>
      <c r="C109" s="166"/>
      <c r="D109" s="167" t="s">
        <v>173</v>
      </c>
      <c r="E109" s="168"/>
      <c r="F109" s="168"/>
      <c r="G109" s="168"/>
      <c r="H109" s="168"/>
      <c r="I109" s="168"/>
      <c r="J109" s="169">
        <f>J281</f>
        <v>0</v>
      </c>
      <c r="K109" s="166"/>
      <c r="L109" s="170"/>
    </row>
    <row r="110" spans="2:12" s="10" customFormat="1" ht="19.899999999999999" customHeight="1">
      <c r="B110" s="165"/>
      <c r="C110" s="166"/>
      <c r="D110" s="167" t="s">
        <v>174</v>
      </c>
      <c r="E110" s="168"/>
      <c r="F110" s="168"/>
      <c r="G110" s="168"/>
      <c r="H110" s="168"/>
      <c r="I110" s="168"/>
      <c r="J110" s="169">
        <f>J290</f>
        <v>0</v>
      </c>
      <c r="K110" s="166"/>
      <c r="L110" s="170"/>
    </row>
    <row r="111" spans="2:12" s="10" customFormat="1" ht="19.899999999999999" customHeight="1">
      <c r="B111" s="165"/>
      <c r="C111" s="166"/>
      <c r="D111" s="167" t="s">
        <v>175</v>
      </c>
      <c r="E111" s="168"/>
      <c r="F111" s="168"/>
      <c r="G111" s="168"/>
      <c r="H111" s="168"/>
      <c r="I111" s="168"/>
      <c r="J111" s="169">
        <f>J299</f>
        <v>0</v>
      </c>
      <c r="K111" s="166"/>
      <c r="L111" s="170"/>
    </row>
    <row r="112" spans="2:12" s="10" customFormat="1" ht="19.899999999999999" customHeight="1">
      <c r="B112" s="165"/>
      <c r="C112" s="166"/>
      <c r="D112" s="167" t="s">
        <v>176</v>
      </c>
      <c r="E112" s="168"/>
      <c r="F112" s="168"/>
      <c r="G112" s="168"/>
      <c r="H112" s="168"/>
      <c r="I112" s="168"/>
      <c r="J112" s="169">
        <f>J308</f>
        <v>0</v>
      </c>
      <c r="K112" s="166"/>
      <c r="L112" s="170"/>
    </row>
    <row r="113" spans="2:12" s="10" customFormat="1" ht="19.899999999999999" customHeight="1">
      <c r="B113" s="165"/>
      <c r="C113" s="166"/>
      <c r="D113" s="167" t="s">
        <v>177</v>
      </c>
      <c r="E113" s="168"/>
      <c r="F113" s="168"/>
      <c r="G113" s="168"/>
      <c r="H113" s="168"/>
      <c r="I113" s="168"/>
      <c r="J113" s="169">
        <f>J317</f>
        <v>0</v>
      </c>
      <c r="K113" s="166"/>
      <c r="L113" s="170"/>
    </row>
    <row r="114" spans="2:12" s="10" customFormat="1" ht="19.899999999999999" customHeight="1">
      <c r="B114" s="165"/>
      <c r="C114" s="166"/>
      <c r="D114" s="167" t="s">
        <v>178</v>
      </c>
      <c r="E114" s="168"/>
      <c r="F114" s="168"/>
      <c r="G114" s="168"/>
      <c r="H114" s="168"/>
      <c r="I114" s="168"/>
      <c r="J114" s="169">
        <f>J326</f>
        <v>0</v>
      </c>
      <c r="K114" s="166"/>
      <c r="L114" s="170"/>
    </row>
    <row r="115" spans="2:12" s="10" customFormat="1" ht="19.899999999999999" customHeight="1">
      <c r="B115" s="165"/>
      <c r="C115" s="166"/>
      <c r="D115" s="167" t="s">
        <v>179</v>
      </c>
      <c r="E115" s="168"/>
      <c r="F115" s="168"/>
      <c r="G115" s="168"/>
      <c r="H115" s="168"/>
      <c r="I115" s="168"/>
      <c r="J115" s="169">
        <f>J335</f>
        <v>0</v>
      </c>
      <c r="K115" s="166"/>
      <c r="L115" s="170"/>
    </row>
    <row r="116" spans="2:12" s="10" customFormat="1" ht="19.899999999999999" customHeight="1">
      <c r="B116" s="165"/>
      <c r="C116" s="166"/>
      <c r="D116" s="167" t="s">
        <v>180</v>
      </c>
      <c r="E116" s="168"/>
      <c r="F116" s="168"/>
      <c r="G116" s="168"/>
      <c r="H116" s="168"/>
      <c r="I116" s="168"/>
      <c r="J116" s="169">
        <f>J344</f>
        <v>0</v>
      </c>
      <c r="K116" s="166"/>
      <c r="L116" s="170"/>
    </row>
    <row r="117" spans="2:12" s="10" customFormat="1" ht="19.899999999999999" customHeight="1">
      <c r="B117" s="165"/>
      <c r="C117" s="166"/>
      <c r="D117" s="167" t="s">
        <v>181</v>
      </c>
      <c r="E117" s="168"/>
      <c r="F117" s="168"/>
      <c r="G117" s="168"/>
      <c r="H117" s="168"/>
      <c r="I117" s="168"/>
      <c r="J117" s="169">
        <f>J353</f>
        <v>0</v>
      </c>
      <c r="K117" s="166"/>
      <c r="L117" s="170"/>
    </row>
    <row r="118" spans="2:12" s="10" customFormat="1" ht="19.899999999999999" customHeight="1">
      <c r="B118" s="165"/>
      <c r="C118" s="166"/>
      <c r="D118" s="167" t="s">
        <v>182</v>
      </c>
      <c r="E118" s="168"/>
      <c r="F118" s="168"/>
      <c r="G118" s="168"/>
      <c r="H118" s="168"/>
      <c r="I118" s="168"/>
      <c r="J118" s="169">
        <f>J362</f>
        <v>0</v>
      </c>
      <c r="K118" s="166"/>
      <c r="L118" s="170"/>
    </row>
    <row r="119" spans="2:12" s="10" customFormat="1" ht="19.899999999999999" customHeight="1">
      <c r="B119" s="165"/>
      <c r="C119" s="166"/>
      <c r="D119" s="167" t="s">
        <v>183</v>
      </c>
      <c r="E119" s="168"/>
      <c r="F119" s="168"/>
      <c r="G119" s="168"/>
      <c r="H119" s="168"/>
      <c r="I119" s="168"/>
      <c r="J119" s="169">
        <f>J371</f>
        <v>0</v>
      </c>
      <c r="K119" s="166"/>
      <c r="L119" s="170"/>
    </row>
    <row r="120" spans="2:12" s="9" customFormat="1" ht="24.95" customHeight="1">
      <c r="B120" s="159"/>
      <c r="C120" s="160"/>
      <c r="D120" s="161" t="s">
        <v>184</v>
      </c>
      <c r="E120" s="162"/>
      <c r="F120" s="162"/>
      <c r="G120" s="162"/>
      <c r="H120" s="162"/>
      <c r="I120" s="162"/>
      <c r="J120" s="163">
        <f>J380</f>
        <v>0</v>
      </c>
      <c r="K120" s="160"/>
      <c r="L120" s="164"/>
    </row>
    <row r="121" spans="2:12" s="10" customFormat="1" ht="19.899999999999999" customHeight="1">
      <c r="B121" s="165"/>
      <c r="C121" s="166"/>
      <c r="D121" s="167" t="s">
        <v>185</v>
      </c>
      <c r="E121" s="168"/>
      <c r="F121" s="168"/>
      <c r="G121" s="168"/>
      <c r="H121" s="168"/>
      <c r="I121" s="168"/>
      <c r="J121" s="169">
        <f>J381</f>
        <v>0</v>
      </c>
      <c r="K121" s="166"/>
      <c r="L121" s="170"/>
    </row>
    <row r="122" spans="2:12" s="10" customFormat="1" ht="19.899999999999999" customHeight="1">
      <c r="B122" s="165"/>
      <c r="C122" s="166"/>
      <c r="D122" s="167" t="s">
        <v>186</v>
      </c>
      <c r="E122" s="168"/>
      <c r="F122" s="168"/>
      <c r="G122" s="168"/>
      <c r="H122" s="168"/>
      <c r="I122" s="168"/>
      <c r="J122" s="169">
        <f>J386</f>
        <v>0</v>
      </c>
      <c r="K122" s="166"/>
      <c r="L122" s="170"/>
    </row>
    <row r="123" spans="2:12" s="10" customFormat="1" ht="19.899999999999999" customHeight="1">
      <c r="B123" s="165"/>
      <c r="C123" s="166"/>
      <c r="D123" s="167" t="s">
        <v>187</v>
      </c>
      <c r="E123" s="168"/>
      <c r="F123" s="168"/>
      <c r="G123" s="168"/>
      <c r="H123" s="168"/>
      <c r="I123" s="168"/>
      <c r="J123" s="169">
        <f>J391</f>
        <v>0</v>
      </c>
      <c r="K123" s="166"/>
      <c r="L123" s="170"/>
    </row>
    <row r="124" spans="2:12" s="10" customFormat="1" ht="19.899999999999999" customHeight="1">
      <c r="B124" s="165"/>
      <c r="C124" s="166"/>
      <c r="D124" s="167" t="s">
        <v>188</v>
      </c>
      <c r="E124" s="168"/>
      <c r="F124" s="168"/>
      <c r="G124" s="168"/>
      <c r="H124" s="168"/>
      <c r="I124" s="168"/>
      <c r="J124" s="169">
        <f>J396</f>
        <v>0</v>
      </c>
      <c r="K124" s="166"/>
      <c r="L124" s="170"/>
    </row>
    <row r="125" spans="2:12" s="10" customFormat="1" ht="19.899999999999999" customHeight="1">
      <c r="B125" s="165"/>
      <c r="C125" s="166"/>
      <c r="D125" s="167" t="s">
        <v>189</v>
      </c>
      <c r="E125" s="168"/>
      <c r="F125" s="168"/>
      <c r="G125" s="168"/>
      <c r="H125" s="168"/>
      <c r="I125" s="168"/>
      <c r="J125" s="169">
        <f>J401</f>
        <v>0</v>
      </c>
      <c r="K125" s="166"/>
      <c r="L125" s="170"/>
    </row>
    <row r="126" spans="2:12" s="10" customFormat="1" ht="19.899999999999999" customHeight="1">
      <c r="B126" s="165"/>
      <c r="C126" s="166"/>
      <c r="D126" s="167" t="s">
        <v>190</v>
      </c>
      <c r="E126" s="168"/>
      <c r="F126" s="168"/>
      <c r="G126" s="168"/>
      <c r="H126" s="168"/>
      <c r="I126" s="168"/>
      <c r="J126" s="169">
        <f>J406</f>
        <v>0</v>
      </c>
      <c r="K126" s="166"/>
      <c r="L126" s="170"/>
    </row>
    <row r="127" spans="2:12" s="10" customFormat="1" ht="19.899999999999999" customHeight="1">
      <c r="B127" s="165"/>
      <c r="C127" s="166"/>
      <c r="D127" s="167" t="s">
        <v>191</v>
      </c>
      <c r="E127" s="168"/>
      <c r="F127" s="168"/>
      <c r="G127" s="168"/>
      <c r="H127" s="168"/>
      <c r="I127" s="168"/>
      <c r="J127" s="169">
        <f>J411</f>
        <v>0</v>
      </c>
      <c r="K127" s="166"/>
      <c r="L127" s="170"/>
    </row>
    <row r="128" spans="2:12" s="10" customFormat="1" ht="19.899999999999999" customHeight="1">
      <c r="B128" s="165"/>
      <c r="C128" s="166"/>
      <c r="D128" s="167" t="s">
        <v>192</v>
      </c>
      <c r="E128" s="168"/>
      <c r="F128" s="168"/>
      <c r="G128" s="168"/>
      <c r="H128" s="168"/>
      <c r="I128" s="168"/>
      <c r="J128" s="169">
        <f>J416</f>
        <v>0</v>
      </c>
      <c r="K128" s="166"/>
      <c r="L128" s="170"/>
    </row>
    <row r="129" spans="2:12" s="10" customFormat="1" ht="19.899999999999999" customHeight="1">
      <c r="B129" s="165"/>
      <c r="C129" s="166"/>
      <c r="D129" s="167" t="s">
        <v>193</v>
      </c>
      <c r="E129" s="168"/>
      <c r="F129" s="168"/>
      <c r="G129" s="168"/>
      <c r="H129" s="168"/>
      <c r="I129" s="168"/>
      <c r="J129" s="169">
        <f>J421</f>
        <v>0</v>
      </c>
      <c r="K129" s="166"/>
      <c r="L129" s="170"/>
    </row>
    <row r="130" spans="2:12" s="10" customFormat="1" ht="19.899999999999999" customHeight="1">
      <c r="B130" s="165"/>
      <c r="C130" s="166"/>
      <c r="D130" s="167" t="s">
        <v>194</v>
      </c>
      <c r="E130" s="168"/>
      <c r="F130" s="168"/>
      <c r="G130" s="168"/>
      <c r="H130" s="168"/>
      <c r="I130" s="168"/>
      <c r="J130" s="169">
        <f>J426</f>
        <v>0</v>
      </c>
      <c r="K130" s="166"/>
      <c r="L130" s="170"/>
    </row>
    <row r="131" spans="2:12" s="10" customFormat="1" ht="19.899999999999999" customHeight="1">
      <c r="B131" s="165"/>
      <c r="C131" s="166"/>
      <c r="D131" s="167" t="s">
        <v>195</v>
      </c>
      <c r="E131" s="168"/>
      <c r="F131" s="168"/>
      <c r="G131" s="168"/>
      <c r="H131" s="168"/>
      <c r="I131" s="168"/>
      <c r="J131" s="169">
        <f>J431</f>
        <v>0</v>
      </c>
      <c r="K131" s="166"/>
      <c r="L131" s="170"/>
    </row>
    <row r="132" spans="2:12" s="10" customFormat="1" ht="19.899999999999999" customHeight="1">
      <c r="B132" s="165"/>
      <c r="C132" s="166"/>
      <c r="D132" s="167" t="s">
        <v>196</v>
      </c>
      <c r="E132" s="168"/>
      <c r="F132" s="168"/>
      <c r="G132" s="168"/>
      <c r="H132" s="168"/>
      <c r="I132" s="168"/>
      <c r="J132" s="169">
        <f>J436</f>
        <v>0</v>
      </c>
      <c r="K132" s="166"/>
      <c r="L132" s="170"/>
    </row>
    <row r="133" spans="2:12" s="10" customFormat="1" ht="19.899999999999999" customHeight="1">
      <c r="B133" s="165"/>
      <c r="C133" s="166"/>
      <c r="D133" s="167" t="s">
        <v>197</v>
      </c>
      <c r="E133" s="168"/>
      <c r="F133" s="168"/>
      <c r="G133" s="168"/>
      <c r="H133" s="168"/>
      <c r="I133" s="168"/>
      <c r="J133" s="169">
        <f>J441</f>
        <v>0</v>
      </c>
      <c r="K133" s="166"/>
      <c r="L133" s="170"/>
    </row>
    <row r="134" spans="2:12" s="10" customFormat="1" ht="19.899999999999999" customHeight="1">
      <c r="B134" s="165"/>
      <c r="C134" s="166"/>
      <c r="D134" s="167" t="s">
        <v>198</v>
      </c>
      <c r="E134" s="168"/>
      <c r="F134" s="168"/>
      <c r="G134" s="168"/>
      <c r="H134" s="168"/>
      <c r="I134" s="168"/>
      <c r="J134" s="169">
        <f>J446</f>
        <v>0</v>
      </c>
      <c r="K134" s="166"/>
      <c r="L134" s="170"/>
    </row>
    <row r="135" spans="2:12" s="9" customFormat="1" ht="24.95" customHeight="1">
      <c r="B135" s="159"/>
      <c r="C135" s="160"/>
      <c r="D135" s="161" t="s">
        <v>199</v>
      </c>
      <c r="E135" s="162"/>
      <c r="F135" s="162"/>
      <c r="G135" s="162"/>
      <c r="H135" s="162"/>
      <c r="I135" s="162"/>
      <c r="J135" s="163">
        <f>J453</f>
        <v>0</v>
      </c>
      <c r="K135" s="160"/>
      <c r="L135" s="164"/>
    </row>
    <row r="136" spans="2:12" s="10" customFormat="1" ht="19.899999999999999" customHeight="1">
      <c r="B136" s="165"/>
      <c r="C136" s="166"/>
      <c r="D136" s="167" t="s">
        <v>200</v>
      </c>
      <c r="E136" s="168"/>
      <c r="F136" s="168"/>
      <c r="G136" s="168"/>
      <c r="H136" s="168"/>
      <c r="I136" s="168"/>
      <c r="J136" s="169">
        <f>J454</f>
        <v>0</v>
      </c>
      <c r="K136" s="166"/>
      <c r="L136" s="170"/>
    </row>
    <row r="137" spans="2:12" s="10" customFormat="1" ht="19.899999999999999" customHeight="1">
      <c r="B137" s="165"/>
      <c r="C137" s="166"/>
      <c r="D137" s="167" t="s">
        <v>201</v>
      </c>
      <c r="E137" s="168"/>
      <c r="F137" s="168"/>
      <c r="G137" s="168"/>
      <c r="H137" s="168"/>
      <c r="I137" s="168"/>
      <c r="J137" s="169">
        <f>J469</f>
        <v>0</v>
      </c>
      <c r="K137" s="166"/>
      <c r="L137" s="170"/>
    </row>
    <row r="138" spans="2:12" s="10" customFormat="1" ht="19.899999999999999" customHeight="1">
      <c r="B138" s="165"/>
      <c r="C138" s="166"/>
      <c r="D138" s="167" t="s">
        <v>202</v>
      </c>
      <c r="E138" s="168"/>
      <c r="F138" s="168"/>
      <c r="G138" s="168"/>
      <c r="H138" s="168"/>
      <c r="I138" s="168"/>
      <c r="J138" s="169">
        <f>J486</f>
        <v>0</v>
      </c>
      <c r="K138" s="166"/>
      <c r="L138" s="170"/>
    </row>
    <row r="139" spans="2:12" s="10" customFormat="1" ht="19.899999999999999" customHeight="1">
      <c r="B139" s="165"/>
      <c r="C139" s="166"/>
      <c r="D139" s="167" t="s">
        <v>203</v>
      </c>
      <c r="E139" s="168"/>
      <c r="F139" s="168"/>
      <c r="G139" s="168"/>
      <c r="H139" s="168"/>
      <c r="I139" s="168"/>
      <c r="J139" s="169">
        <f>J501</f>
        <v>0</v>
      </c>
      <c r="K139" s="166"/>
      <c r="L139" s="170"/>
    </row>
    <row r="140" spans="2:12" s="10" customFormat="1" ht="19.899999999999999" customHeight="1">
      <c r="B140" s="165"/>
      <c r="C140" s="166"/>
      <c r="D140" s="167" t="s">
        <v>204</v>
      </c>
      <c r="E140" s="168"/>
      <c r="F140" s="168"/>
      <c r="G140" s="168"/>
      <c r="H140" s="168"/>
      <c r="I140" s="168"/>
      <c r="J140" s="169">
        <f>J516</f>
        <v>0</v>
      </c>
      <c r="K140" s="166"/>
      <c r="L140" s="170"/>
    </row>
    <row r="141" spans="2:12" s="10" customFormat="1" ht="19.899999999999999" customHeight="1">
      <c r="B141" s="165"/>
      <c r="C141" s="166"/>
      <c r="D141" s="167" t="s">
        <v>205</v>
      </c>
      <c r="E141" s="168"/>
      <c r="F141" s="168"/>
      <c r="G141" s="168"/>
      <c r="H141" s="168"/>
      <c r="I141" s="168"/>
      <c r="J141" s="169">
        <f>J531</f>
        <v>0</v>
      </c>
      <c r="K141" s="166"/>
      <c r="L141" s="170"/>
    </row>
    <row r="142" spans="2:12" s="10" customFormat="1" ht="19.899999999999999" customHeight="1">
      <c r="B142" s="165"/>
      <c r="C142" s="166"/>
      <c r="D142" s="167" t="s">
        <v>206</v>
      </c>
      <c r="E142" s="168"/>
      <c r="F142" s="168"/>
      <c r="G142" s="168"/>
      <c r="H142" s="168"/>
      <c r="I142" s="168"/>
      <c r="J142" s="169">
        <f>J548</f>
        <v>0</v>
      </c>
      <c r="K142" s="166"/>
      <c r="L142" s="170"/>
    </row>
    <row r="143" spans="2:12" s="9" customFormat="1" ht="24.95" customHeight="1">
      <c r="B143" s="159"/>
      <c r="C143" s="160"/>
      <c r="D143" s="161" t="s">
        <v>207</v>
      </c>
      <c r="E143" s="162"/>
      <c r="F143" s="162"/>
      <c r="G143" s="162"/>
      <c r="H143" s="162"/>
      <c r="I143" s="162"/>
      <c r="J143" s="163">
        <f>J573</f>
        <v>0</v>
      </c>
      <c r="K143" s="160"/>
      <c r="L143" s="164"/>
    </row>
    <row r="144" spans="2:12" s="10" customFormat="1" ht="19.899999999999999" customHeight="1">
      <c r="B144" s="165"/>
      <c r="C144" s="166"/>
      <c r="D144" s="167" t="s">
        <v>208</v>
      </c>
      <c r="E144" s="168"/>
      <c r="F144" s="168"/>
      <c r="G144" s="168"/>
      <c r="H144" s="168"/>
      <c r="I144" s="168"/>
      <c r="J144" s="169">
        <f>J574</f>
        <v>0</v>
      </c>
      <c r="K144" s="166"/>
      <c r="L144" s="170"/>
    </row>
    <row r="145" spans="1:65" s="2" customFormat="1" ht="21.75" customHeight="1">
      <c r="A145" s="32"/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49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spans="1:65" s="2" customFormat="1" ht="6.95" customHeight="1">
      <c r="A146" s="32"/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49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  <row r="147" spans="1:65" s="2" customFormat="1" ht="29.25" customHeight="1">
      <c r="A147" s="32"/>
      <c r="B147" s="33"/>
      <c r="C147" s="158" t="s">
        <v>209</v>
      </c>
      <c r="D147" s="34"/>
      <c r="E147" s="34"/>
      <c r="F147" s="34"/>
      <c r="G147" s="34"/>
      <c r="H147" s="34"/>
      <c r="I147" s="34"/>
      <c r="J147" s="171">
        <f>ROUND(J148 + J149 + J150 + J151 + J152 + J153,2)</f>
        <v>0</v>
      </c>
      <c r="K147" s="34"/>
      <c r="L147" s="49"/>
      <c r="N147" s="172" t="s">
        <v>39</v>
      </c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  <row r="148" spans="1:65" s="2" customFormat="1" ht="18" customHeight="1">
      <c r="A148" s="32"/>
      <c r="B148" s="33"/>
      <c r="C148" s="34"/>
      <c r="D148" s="248" t="s">
        <v>210</v>
      </c>
      <c r="E148" s="247"/>
      <c r="F148" s="247"/>
      <c r="G148" s="34"/>
      <c r="H148" s="34"/>
      <c r="I148" s="34"/>
      <c r="J148" s="108">
        <v>0</v>
      </c>
      <c r="K148" s="34"/>
      <c r="L148" s="173"/>
      <c r="M148" s="174"/>
      <c r="N148" s="175" t="s">
        <v>40</v>
      </c>
      <c r="O148" s="174"/>
      <c r="P148" s="174"/>
      <c r="Q148" s="174"/>
      <c r="R148" s="174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7" t="s">
        <v>211</v>
      </c>
      <c r="AZ148" s="174"/>
      <c r="BA148" s="174"/>
      <c r="BB148" s="174"/>
      <c r="BC148" s="174"/>
      <c r="BD148" s="174"/>
      <c r="BE148" s="178">
        <f t="shared" ref="BE148:BE153" si="0">IF(N148="základní",J148,0)</f>
        <v>0</v>
      </c>
      <c r="BF148" s="178">
        <f t="shared" ref="BF148:BF153" si="1">IF(N148="snížená",J148,0)</f>
        <v>0</v>
      </c>
      <c r="BG148" s="178">
        <f t="shared" ref="BG148:BG153" si="2">IF(N148="zákl. přenesená",J148,0)</f>
        <v>0</v>
      </c>
      <c r="BH148" s="178">
        <f t="shared" ref="BH148:BH153" si="3">IF(N148="sníž. přenesená",J148,0)</f>
        <v>0</v>
      </c>
      <c r="BI148" s="178">
        <f t="shared" ref="BI148:BI153" si="4">IF(N148="nulová",J148,0)</f>
        <v>0</v>
      </c>
      <c r="BJ148" s="177" t="s">
        <v>82</v>
      </c>
      <c r="BK148" s="174"/>
      <c r="BL148" s="174"/>
      <c r="BM148" s="174"/>
    </row>
    <row r="149" spans="1:65" s="2" customFormat="1" ht="18" customHeight="1">
      <c r="A149" s="32"/>
      <c r="B149" s="33"/>
      <c r="C149" s="34"/>
      <c r="D149" s="248" t="s">
        <v>212</v>
      </c>
      <c r="E149" s="247"/>
      <c r="F149" s="247"/>
      <c r="G149" s="34"/>
      <c r="H149" s="34"/>
      <c r="I149" s="34"/>
      <c r="J149" s="108">
        <v>0</v>
      </c>
      <c r="K149" s="34"/>
      <c r="L149" s="173"/>
      <c r="M149" s="174"/>
      <c r="N149" s="175" t="s">
        <v>40</v>
      </c>
      <c r="O149" s="174"/>
      <c r="P149" s="174"/>
      <c r="Q149" s="174"/>
      <c r="R149" s="174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7" t="s">
        <v>211</v>
      </c>
      <c r="AZ149" s="174"/>
      <c r="BA149" s="174"/>
      <c r="BB149" s="174"/>
      <c r="BC149" s="174"/>
      <c r="BD149" s="174"/>
      <c r="BE149" s="178">
        <f t="shared" si="0"/>
        <v>0</v>
      </c>
      <c r="BF149" s="178">
        <f t="shared" si="1"/>
        <v>0</v>
      </c>
      <c r="BG149" s="178">
        <f t="shared" si="2"/>
        <v>0</v>
      </c>
      <c r="BH149" s="178">
        <f t="shared" si="3"/>
        <v>0</v>
      </c>
      <c r="BI149" s="178">
        <f t="shared" si="4"/>
        <v>0</v>
      </c>
      <c r="BJ149" s="177" t="s">
        <v>82</v>
      </c>
      <c r="BK149" s="174"/>
      <c r="BL149" s="174"/>
      <c r="BM149" s="174"/>
    </row>
    <row r="150" spans="1:65" s="2" customFormat="1" ht="18" customHeight="1">
      <c r="A150" s="32"/>
      <c r="B150" s="33"/>
      <c r="C150" s="34"/>
      <c r="D150" s="248" t="s">
        <v>213</v>
      </c>
      <c r="E150" s="247"/>
      <c r="F150" s="247"/>
      <c r="G150" s="34"/>
      <c r="H150" s="34"/>
      <c r="I150" s="34"/>
      <c r="J150" s="108">
        <v>0</v>
      </c>
      <c r="K150" s="34"/>
      <c r="L150" s="173"/>
      <c r="M150" s="174"/>
      <c r="N150" s="175" t="s">
        <v>40</v>
      </c>
      <c r="O150" s="174"/>
      <c r="P150" s="174"/>
      <c r="Q150" s="174"/>
      <c r="R150" s="174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7" t="s">
        <v>211</v>
      </c>
      <c r="AZ150" s="174"/>
      <c r="BA150" s="174"/>
      <c r="BB150" s="174"/>
      <c r="BC150" s="174"/>
      <c r="BD150" s="174"/>
      <c r="BE150" s="178">
        <f t="shared" si="0"/>
        <v>0</v>
      </c>
      <c r="BF150" s="178">
        <f t="shared" si="1"/>
        <v>0</v>
      </c>
      <c r="BG150" s="178">
        <f t="shared" si="2"/>
        <v>0</v>
      </c>
      <c r="BH150" s="178">
        <f t="shared" si="3"/>
        <v>0</v>
      </c>
      <c r="BI150" s="178">
        <f t="shared" si="4"/>
        <v>0</v>
      </c>
      <c r="BJ150" s="177" t="s">
        <v>82</v>
      </c>
      <c r="BK150" s="174"/>
      <c r="BL150" s="174"/>
      <c r="BM150" s="174"/>
    </row>
    <row r="151" spans="1:65" s="2" customFormat="1" ht="18" customHeight="1">
      <c r="A151" s="32"/>
      <c r="B151" s="33"/>
      <c r="C151" s="34"/>
      <c r="D151" s="248" t="s">
        <v>214</v>
      </c>
      <c r="E151" s="247"/>
      <c r="F151" s="247"/>
      <c r="G151" s="34"/>
      <c r="H151" s="34"/>
      <c r="I151" s="34"/>
      <c r="J151" s="108">
        <v>0</v>
      </c>
      <c r="K151" s="34"/>
      <c r="L151" s="173"/>
      <c r="M151" s="174"/>
      <c r="N151" s="175" t="s">
        <v>40</v>
      </c>
      <c r="O151" s="174"/>
      <c r="P151" s="174"/>
      <c r="Q151" s="174"/>
      <c r="R151" s="174"/>
      <c r="S151" s="176"/>
      <c r="T151" s="176"/>
      <c r="U151" s="176"/>
      <c r="V151" s="176"/>
      <c r="W151" s="176"/>
      <c r="X151" s="176"/>
      <c r="Y151" s="176"/>
      <c r="Z151" s="176"/>
      <c r="AA151" s="176"/>
      <c r="AB151" s="176"/>
      <c r="AC151" s="176"/>
      <c r="AD151" s="176"/>
      <c r="AE151" s="176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7" t="s">
        <v>211</v>
      </c>
      <c r="AZ151" s="174"/>
      <c r="BA151" s="174"/>
      <c r="BB151" s="174"/>
      <c r="BC151" s="174"/>
      <c r="BD151" s="174"/>
      <c r="BE151" s="178">
        <f t="shared" si="0"/>
        <v>0</v>
      </c>
      <c r="BF151" s="178">
        <f t="shared" si="1"/>
        <v>0</v>
      </c>
      <c r="BG151" s="178">
        <f t="shared" si="2"/>
        <v>0</v>
      </c>
      <c r="BH151" s="178">
        <f t="shared" si="3"/>
        <v>0</v>
      </c>
      <c r="BI151" s="178">
        <f t="shared" si="4"/>
        <v>0</v>
      </c>
      <c r="BJ151" s="177" t="s">
        <v>82</v>
      </c>
      <c r="BK151" s="174"/>
      <c r="BL151" s="174"/>
      <c r="BM151" s="174"/>
    </row>
    <row r="152" spans="1:65" s="2" customFormat="1" ht="18" customHeight="1">
      <c r="A152" s="32"/>
      <c r="B152" s="33"/>
      <c r="C152" s="34"/>
      <c r="D152" s="248" t="s">
        <v>215</v>
      </c>
      <c r="E152" s="247"/>
      <c r="F152" s="247"/>
      <c r="G152" s="34"/>
      <c r="H152" s="34"/>
      <c r="I152" s="34"/>
      <c r="J152" s="108">
        <v>0</v>
      </c>
      <c r="K152" s="34"/>
      <c r="L152" s="173"/>
      <c r="M152" s="174"/>
      <c r="N152" s="175" t="s">
        <v>40</v>
      </c>
      <c r="O152" s="174"/>
      <c r="P152" s="174"/>
      <c r="Q152" s="174"/>
      <c r="R152" s="174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7" t="s">
        <v>211</v>
      </c>
      <c r="AZ152" s="174"/>
      <c r="BA152" s="174"/>
      <c r="BB152" s="174"/>
      <c r="BC152" s="174"/>
      <c r="BD152" s="174"/>
      <c r="BE152" s="178">
        <f t="shared" si="0"/>
        <v>0</v>
      </c>
      <c r="BF152" s="178">
        <f t="shared" si="1"/>
        <v>0</v>
      </c>
      <c r="BG152" s="178">
        <f t="shared" si="2"/>
        <v>0</v>
      </c>
      <c r="BH152" s="178">
        <f t="shared" si="3"/>
        <v>0</v>
      </c>
      <c r="BI152" s="178">
        <f t="shared" si="4"/>
        <v>0</v>
      </c>
      <c r="BJ152" s="177" t="s">
        <v>82</v>
      </c>
      <c r="BK152" s="174"/>
      <c r="BL152" s="174"/>
      <c r="BM152" s="174"/>
    </row>
    <row r="153" spans="1:65" s="2" customFormat="1" ht="18" customHeight="1">
      <c r="A153" s="32"/>
      <c r="B153" s="33"/>
      <c r="C153" s="34"/>
      <c r="D153" s="107" t="s">
        <v>216</v>
      </c>
      <c r="E153" s="34"/>
      <c r="F153" s="34"/>
      <c r="G153" s="34"/>
      <c r="H153" s="34"/>
      <c r="I153" s="34"/>
      <c r="J153" s="108">
        <f>ROUND(J30*T153,2)</f>
        <v>0</v>
      </c>
      <c r="K153" s="34"/>
      <c r="L153" s="173"/>
      <c r="M153" s="174"/>
      <c r="N153" s="175" t="s">
        <v>40</v>
      </c>
      <c r="O153" s="174"/>
      <c r="P153" s="174"/>
      <c r="Q153" s="174"/>
      <c r="R153" s="174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7" t="s">
        <v>217</v>
      </c>
      <c r="AZ153" s="174"/>
      <c r="BA153" s="174"/>
      <c r="BB153" s="174"/>
      <c r="BC153" s="174"/>
      <c r="BD153" s="174"/>
      <c r="BE153" s="178">
        <f t="shared" si="0"/>
        <v>0</v>
      </c>
      <c r="BF153" s="178">
        <f t="shared" si="1"/>
        <v>0</v>
      </c>
      <c r="BG153" s="178">
        <f t="shared" si="2"/>
        <v>0</v>
      </c>
      <c r="BH153" s="178">
        <f t="shared" si="3"/>
        <v>0</v>
      </c>
      <c r="BI153" s="178">
        <f t="shared" si="4"/>
        <v>0</v>
      </c>
      <c r="BJ153" s="177" t="s">
        <v>82</v>
      </c>
      <c r="BK153" s="174"/>
      <c r="BL153" s="174"/>
      <c r="BM153" s="174"/>
    </row>
    <row r="154" spans="1:65" s="2" customFormat="1" ht="11.25">
      <c r="A154" s="32"/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49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  <row r="155" spans="1:65" s="2" customFormat="1" ht="29.25" customHeight="1">
      <c r="A155" s="32"/>
      <c r="B155" s="33"/>
      <c r="C155" s="116" t="s">
        <v>151</v>
      </c>
      <c r="D155" s="117"/>
      <c r="E155" s="117"/>
      <c r="F155" s="117"/>
      <c r="G155" s="117"/>
      <c r="H155" s="117"/>
      <c r="I155" s="117"/>
      <c r="J155" s="118">
        <f>ROUND(J96+J147,2)</f>
        <v>0</v>
      </c>
      <c r="K155" s="117"/>
      <c r="L155" s="49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</row>
    <row r="156" spans="1:65" s="2" customFormat="1" ht="6.95" customHeight="1">
      <c r="A156" s="32"/>
      <c r="B156" s="52"/>
      <c r="C156" s="53"/>
      <c r="D156" s="53"/>
      <c r="E156" s="53"/>
      <c r="F156" s="53"/>
      <c r="G156" s="53"/>
      <c r="H156" s="53"/>
      <c r="I156" s="53"/>
      <c r="J156" s="53"/>
      <c r="K156" s="53"/>
      <c r="L156" s="49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  <row r="160" spans="1:65" s="2" customFormat="1" ht="6.95" customHeight="1">
      <c r="A160" s="32"/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49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</row>
    <row r="161" spans="1:63" s="2" customFormat="1" ht="24.95" customHeight="1">
      <c r="A161" s="32"/>
      <c r="B161" s="33"/>
      <c r="C161" s="20" t="s">
        <v>218</v>
      </c>
      <c r="D161" s="34"/>
      <c r="E161" s="34"/>
      <c r="F161" s="34"/>
      <c r="G161" s="34"/>
      <c r="H161" s="34"/>
      <c r="I161" s="34"/>
      <c r="J161" s="34"/>
      <c r="K161" s="34"/>
      <c r="L161" s="49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</row>
    <row r="162" spans="1:63" s="2" customFormat="1" ht="6.95" customHeight="1">
      <c r="A162" s="32"/>
      <c r="B162" s="33"/>
      <c r="C162" s="34"/>
      <c r="D162" s="34"/>
      <c r="E162" s="34"/>
      <c r="F162" s="34"/>
      <c r="G162" s="34"/>
      <c r="H162" s="34"/>
      <c r="I162" s="34"/>
      <c r="J162" s="34"/>
      <c r="K162" s="34"/>
      <c r="L162" s="49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</row>
    <row r="163" spans="1:63" s="2" customFormat="1" ht="12" customHeight="1">
      <c r="A163" s="32"/>
      <c r="B163" s="33"/>
      <c r="C163" s="26" t="s">
        <v>16</v>
      </c>
      <c r="D163" s="34"/>
      <c r="E163" s="34"/>
      <c r="F163" s="34"/>
      <c r="G163" s="34"/>
      <c r="H163" s="34"/>
      <c r="I163" s="34"/>
      <c r="J163" s="34"/>
      <c r="K163" s="34"/>
      <c r="L163" s="49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</row>
    <row r="164" spans="1:63" s="2" customFormat="1" ht="26.25" customHeight="1">
      <c r="A164" s="32"/>
      <c r="B164" s="33"/>
      <c r="C164" s="34"/>
      <c r="D164" s="34"/>
      <c r="E164" s="294" t="str">
        <f>E7</f>
        <v>Snížení energetické náročnosti budov v areálu Slezské nemocnice Opava využitím OZE a KVET  u hlavních budov V,N</v>
      </c>
      <c r="F164" s="295"/>
      <c r="G164" s="295"/>
      <c r="H164" s="295"/>
      <c r="I164" s="34"/>
      <c r="J164" s="34"/>
      <c r="K164" s="34"/>
      <c r="L164" s="49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  <row r="165" spans="1:63" s="2" customFormat="1" ht="12" customHeight="1">
      <c r="A165" s="32"/>
      <c r="B165" s="33"/>
      <c r="C165" s="26" t="s">
        <v>153</v>
      </c>
      <c r="D165" s="34"/>
      <c r="E165" s="34"/>
      <c r="F165" s="34"/>
      <c r="G165" s="34"/>
      <c r="H165" s="34"/>
      <c r="I165" s="34"/>
      <c r="J165" s="34"/>
      <c r="K165" s="34"/>
      <c r="L165" s="49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</row>
    <row r="166" spans="1:63" s="2" customFormat="1" ht="30" customHeight="1">
      <c r="A166" s="32"/>
      <c r="B166" s="33"/>
      <c r="C166" s="34"/>
      <c r="D166" s="34"/>
      <c r="E166" s="249" t="str">
        <f>E9</f>
        <v xml:space="preserve">SO 01 D.1.4.1 - Úprava systému osvětlení na chodbách a schodištích v pavilonu N   </v>
      </c>
      <c r="F166" s="296"/>
      <c r="G166" s="296"/>
      <c r="H166" s="296"/>
      <c r="I166" s="34"/>
      <c r="J166" s="34"/>
      <c r="K166" s="34"/>
      <c r="L166" s="49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</row>
    <row r="167" spans="1:63" s="2" customFormat="1" ht="6.95" customHeight="1">
      <c r="A167" s="32"/>
      <c r="B167" s="33"/>
      <c r="C167" s="34"/>
      <c r="D167" s="34"/>
      <c r="E167" s="34"/>
      <c r="F167" s="34"/>
      <c r="G167" s="34"/>
      <c r="H167" s="34"/>
      <c r="I167" s="34"/>
      <c r="J167" s="34"/>
      <c r="K167" s="34"/>
      <c r="L167" s="49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</row>
    <row r="168" spans="1:63" s="2" customFormat="1" ht="12" customHeight="1">
      <c r="A168" s="32"/>
      <c r="B168" s="33"/>
      <c r="C168" s="26" t="s">
        <v>20</v>
      </c>
      <c r="D168" s="34"/>
      <c r="E168" s="34"/>
      <c r="F168" s="24" t="str">
        <f>F12</f>
        <v xml:space="preserve"> </v>
      </c>
      <c r="G168" s="34"/>
      <c r="H168" s="34"/>
      <c r="I168" s="26" t="s">
        <v>22</v>
      </c>
      <c r="J168" s="64" t="str">
        <f>IF(J12="","",J12)</f>
        <v>10. 3. 2025</v>
      </c>
      <c r="K168" s="34"/>
      <c r="L168" s="49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</row>
    <row r="169" spans="1:63" s="2" customFormat="1" ht="6.95" customHeight="1">
      <c r="A169" s="32"/>
      <c r="B169" s="33"/>
      <c r="C169" s="34"/>
      <c r="D169" s="34"/>
      <c r="E169" s="34"/>
      <c r="F169" s="34"/>
      <c r="G169" s="34"/>
      <c r="H169" s="34"/>
      <c r="I169" s="34"/>
      <c r="J169" s="34"/>
      <c r="K169" s="34"/>
      <c r="L169" s="49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</row>
    <row r="170" spans="1:63" s="2" customFormat="1" ht="15.2" customHeight="1">
      <c r="A170" s="32"/>
      <c r="B170" s="33"/>
      <c r="C170" s="26" t="s">
        <v>24</v>
      </c>
      <c r="D170" s="34"/>
      <c r="E170" s="34"/>
      <c r="F170" s="24" t="str">
        <f>E15</f>
        <v xml:space="preserve"> </v>
      </c>
      <c r="G170" s="34"/>
      <c r="H170" s="34"/>
      <c r="I170" s="26" t="s">
        <v>29</v>
      </c>
      <c r="J170" s="29" t="str">
        <f>E21</f>
        <v xml:space="preserve"> </v>
      </c>
      <c r="K170" s="34"/>
      <c r="L170" s="49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</row>
    <row r="171" spans="1:63" s="2" customFormat="1" ht="15.2" customHeight="1">
      <c r="A171" s="32"/>
      <c r="B171" s="33"/>
      <c r="C171" s="26" t="s">
        <v>27</v>
      </c>
      <c r="D171" s="34"/>
      <c r="E171" s="34"/>
      <c r="F171" s="24" t="str">
        <f>IF(E18="","",E18)</f>
        <v>Vyplň údaj</v>
      </c>
      <c r="G171" s="34"/>
      <c r="H171" s="34"/>
      <c r="I171" s="26" t="s">
        <v>31</v>
      </c>
      <c r="J171" s="29" t="str">
        <f>E24</f>
        <v xml:space="preserve"> </v>
      </c>
      <c r="K171" s="34"/>
      <c r="L171" s="49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</row>
    <row r="172" spans="1:63" s="2" customFormat="1" ht="10.35" customHeight="1">
      <c r="A172" s="32"/>
      <c r="B172" s="33"/>
      <c r="C172" s="34"/>
      <c r="D172" s="34"/>
      <c r="E172" s="34"/>
      <c r="F172" s="34"/>
      <c r="G172" s="34"/>
      <c r="H172" s="34"/>
      <c r="I172" s="34"/>
      <c r="J172" s="34"/>
      <c r="K172" s="34"/>
      <c r="L172" s="49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</row>
    <row r="173" spans="1:63" s="11" customFormat="1" ht="29.25" customHeight="1">
      <c r="A173" s="179"/>
      <c r="B173" s="180"/>
      <c r="C173" s="181" t="s">
        <v>219</v>
      </c>
      <c r="D173" s="182" t="s">
        <v>60</v>
      </c>
      <c r="E173" s="182" t="s">
        <v>56</v>
      </c>
      <c r="F173" s="182" t="s">
        <v>57</v>
      </c>
      <c r="G173" s="182" t="s">
        <v>220</v>
      </c>
      <c r="H173" s="182" t="s">
        <v>221</v>
      </c>
      <c r="I173" s="182" t="s">
        <v>222</v>
      </c>
      <c r="J173" s="183" t="s">
        <v>158</v>
      </c>
      <c r="K173" s="184" t="s">
        <v>223</v>
      </c>
      <c r="L173" s="185"/>
      <c r="M173" s="73" t="s">
        <v>1</v>
      </c>
      <c r="N173" s="74" t="s">
        <v>39</v>
      </c>
      <c r="O173" s="74" t="s">
        <v>224</v>
      </c>
      <c r="P173" s="74" t="s">
        <v>225</v>
      </c>
      <c r="Q173" s="74" t="s">
        <v>226</v>
      </c>
      <c r="R173" s="74" t="s">
        <v>227</v>
      </c>
      <c r="S173" s="74" t="s">
        <v>228</v>
      </c>
      <c r="T173" s="75" t="s">
        <v>229</v>
      </c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</row>
    <row r="174" spans="1:63" s="2" customFormat="1" ht="22.9" customHeight="1">
      <c r="A174" s="32"/>
      <c r="B174" s="33"/>
      <c r="C174" s="80" t="s">
        <v>230</v>
      </c>
      <c r="D174" s="34"/>
      <c r="E174" s="34"/>
      <c r="F174" s="34"/>
      <c r="G174" s="34"/>
      <c r="H174" s="34"/>
      <c r="I174" s="34"/>
      <c r="J174" s="186">
        <f>BK174</f>
        <v>0</v>
      </c>
      <c r="K174" s="34"/>
      <c r="L174" s="35"/>
      <c r="M174" s="76"/>
      <c r="N174" s="187"/>
      <c r="O174" s="77"/>
      <c r="P174" s="188">
        <f>P175+P253+P380+P453+P573</f>
        <v>0</v>
      </c>
      <c r="Q174" s="77"/>
      <c r="R174" s="188">
        <f>R175+R253+R380+R453+R573</f>
        <v>0</v>
      </c>
      <c r="S174" s="77"/>
      <c r="T174" s="189">
        <f>T175+T253+T380+T453+T573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74</v>
      </c>
      <c r="AU174" s="14" t="s">
        <v>160</v>
      </c>
      <c r="BK174" s="190">
        <f>BK175+BK253+BK380+BK453+BK573</f>
        <v>0</v>
      </c>
    </row>
    <row r="175" spans="1:63" s="12" customFormat="1" ht="25.9" customHeight="1">
      <c r="B175" s="191"/>
      <c r="C175" s="192"/>
      <c r="D175" s="193" t="s">
        <v>74</v>
      </c>
      <c r="E175" s="194" t="s">
        <v>231</v>
      </c>
      <c r="F175" s="194" t="s">
        <v>232</v>
      </c>
      <c r="G175" s="192"/>
      <c r="H175" s="192"/>
      <c r="I175" s="195"/>
      <c r="J175" s="196">
        <f>BK175</f>
        <v>0</v>
      </c>
      <c r="K175" s="192"/>
      <c r="L175" s="197"/>
      <c r="M175" s="198"/>
      <c r="N175" s="199"/>
      <c r="O175" s="199"/>
      <c r="P175" s="200">
        <f>P176+P187+P198+P209+P220+P231+P242</f>
        <v>0</v>
      </c>
      <c r="Q175" s="199"/>
      <c r="R175" s="200">
        <f>R176+R187+R198+R209+R220+R231+R242</f>
        <v>0</v>
      </c>
      <c r="S175" s="199"/>
      <c r="T175" s="201">
        <f>T176+T187+T198+T209+T220+T231+T242</f>
        <v>0</v>
      </c>
      <c r="AR175" s="202" t="s">
        <v>82</v>
      </c>
      <c r="AT175" s="203" t="s">
        <v>74</v>
      </c>
      <c r="AU175" s="203" t="s">
        <v>75</v>
      </c>
      <c r="AY175" s="202" t="s">
        <v>233</v>
      </c>
      <c r="BK175" s="204">
        <f>BK176+BK187+BK198+BK209+BK220+BK231+BK242</f>
        <v>0</v>
      </c>
    </row>
    <row r="176" spans="1:63" s="12" customFormat="1" ht="22.9" customHeight="1">
      <c r="B176" s="191"/>
      <c r="C176" s="192"/>
      <c r="D176" s="193" t="s">
        <v>74</v>
      </c>
      <c r="E176" s="205" t="s">
        <v>234</v>
      </c>
      <c r="F176" s="205" t="s">
        <v>235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SUM(P177:P186)</f>
        <v>0</v>
      </c>
      <c r="Q176" s="199"/>
      <c r="R176" s="200">
        <f>SUM(R177:R186)</f>
        <v>0</v>
      </c>
      <c r="S176" s="199"/>
      <c r="T176" s="201">
        <f>SUM(T177:T186)</f>
        <v>0</v>
      </c>
      <c r="AR176" s="202" t="s">
        <v>82</v>
      </c>
      <c r="AT176" s="203" t="s">
        <v>74</v>
      </c>
      <c r="AU176" s="203" t="s">
        <v>82</v>
      </c>
      <c r="AY176" s="202" t="s">
        <v>233</v>
      </c>
      <c r="BK176" s="204">
        <f>SUM(BK177:BK186)</f>
        <v>0</v>
      </c>
    </row>
    <row r="177" spans="1:65" s="2" customFormat="1" ht="16.5" customHeight="1">
      <c r="A177" s="32"/>
      <c r="B177" s="33"/>
      <c r="C177" s="207" t="s">
        <v>82</v>
      </c>
      <c r="D177" s="207" t="s">
        <v>236</v>
      </c>
      <c r="E177" s="208" t="s">
        <v>237</v>
      </c>
      <c r="F177" s="209" t="s">
        <v>238</v>
      </c>
      <c r="G177" s="210" t="s">
        <v>239</v>
      </c>
      <c r="H177" s="211">
        <v>34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40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240</v>
      </c>
      <c r="AT177" s="219" t="s">
        <v>236</v>
      </c>
      <c r="AU177" s="219" t="s">
        <v>84</v>
      </c>
      <c r="AY177" s="14" t="s">
        <v>233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82</v>
      </c>
      <c r="BK177" s="112">
        <f>ROUND(I177*H177,2)</f>
        <v>0</v>
      </c>
      <c r="BL177" s="14" t="s">
        <v>240</v>
      </c>
      <c r="BM177" s="219" t="s">
        <v>84</v>
      </c>
    </row>
    <row r="178" spans="1:65" s="2" customFormat="1" ht="11.25">
      <c r="A178" s="32"/>
      <c r="B178" s="33"/>
      <c r="C178" s="34"/>
      <c r="D178" s="220" t="s">
        <v>241</v>
      </c>
      <c r="E178" s="34"/>
      <c r="F178" s="221" t="s">
        <v>238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241</v>
      </c>
      <c r="AU178" s="14" t="s">
        <v>84</v>
      </c>
    </row>
    <row r="179" spans="1:65" s="2" customFormat="1" ht="16.5" customHeight="1">
      <c r="A179" s="32"/>
      <c r="B179" s="33"/>
      <c r="C179" s="207" t="s">
        <v>84</v>
      </c>
      <c r="D179" s="207" t="s">
        <v>236</v>
      </c>
      <c r="E179" s="208" t="s">
        <v>242</v>
      </c>
      <c r="F179" s="209" t="s">
        <v>243</v>
      </c>
      <c r="G179" s="210" t="s">
        <v>244</v>
      </c>
      <c r="H179" s="211">
        <v>180</v>
      </c>
      <c r="I179" s="212"/>
      <c r="J179" s="213">
        <f>ROUND(I179*H179,2)</f>
        <v>0</v>
      </c>
      <c r="K179" s="214"/>
      <c r="L179" s="35"/>
      <c r="M179" s="215" t="s">
        <v>1</v>
      </c>
      <c r="N179" s="216" t="s">
        <v>40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240</v>
      </c>
      <c r="AT179" s="219" t="s">
        <v>236</v>
      </c>
      <c r="AU179" s="219" t="s">
        <v>84</v>
      </c>
      <c r="AY179" s="14" t="s">
        <v>233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82</v>
      </c>
      <c r="BK179" s="112">
        <f>ROUND(I179*H179,2)</f>
        <v>0</v>
      </c>
      <c r="BL179" s="14" t="s">
        <v>240</v>
      </c>
      <c r="BM179" s="219" t="s">
        <v>240</v>
      </c>
    </row>
    <row r="180" spans="1:65" s="2" customFormat="1" ht="11.25">
      <c r="A180" s="32"/>
      <c r="B180" s="33"/>
      <c r="C180" s="34"/>
      <c r="D180" s="220" t="s">
        <v>241</v>
      </c>
      <c r="E180" s="34"/>
      <c r="F180" s="221" t="s">
        <v>243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241</v>
      </c>
      <c r="AU180" s="14" t="s">
        <v>84</v>
      </c>
    </row>
    <row r="181" spans="1:65" s="2" customFormat="1" ht="16.5" customHeight="1">
      <c r="A181" s="32"/>
      <c r="B181" s="33"/>
      <c r="C181" s="207" t="s">
        <v>245</v>
      </c>
      <c r="D181" s="207" t="s">
        <v>236</v>
      </c>
      <c r="E181" s="208" t="s">
        <v>246</v>
      </c>
      <c r="F181" s="209" t="s">
        <v>247</v>
      </c>
      <c r="G181" s="210" t="s">
        <v>239</v>
      </c>
      <c r="H181" s="211">
        <v>34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40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240</v>
      </c>
      <c r="AT181" s="219" t="s">
        <v>236</v>
      </c>
      <c r="AU181" s="219" t="s">
        <v>84</v>
      </c>
      <c r="AY181" s="14" t="s">
        <v>233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82</v>
      </c>
      <c r="BK181" s="112">
        <f>ROUND(I181*H181,2)</f>
        <v>0</v>
      </c>
      <c r="BL181" s="14" t="s">
        <v>240</v>
      </c>
      <c r="BM181" s="219" t="s">
        <v>248</v>
      </c>
    </row>
    <row r="182" spans="1:65" s="2" customFormat="1" ht="11.25">
      <c r="A182" s="32"/>
      <c r="B182" s="33"/>
      <c r="C182" s="34"/>
      <c r="D182" s="220" t="s">
        <v>241</v>
      </c>
      <c r="E182" s="34"/>
      <c r="F182" s="221" t="s">
        <v>247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241</v>
      </c>
      <c r="AU182" s="14" t="s">
        <v>84</v>
      </c>
    </row>
    <row r="183" spans="1:65" s="2" customFormat="1" ht="16.5" customHeight="1">
      <c r="A183" s="32"/>
      <c r="B183" s="33"/>
      <c r="C183" s="207" t="s">
        <v>240</v>
      </c>
      <c r="D183" s="207" t="s">
        <v>236</v>
      </c>
      <c r="E183" s="208" t="s">
        <v>249</v>
      </c>
      <c r="F183" s="209" t="s">
        <v>250</v>
      </c>
      <c r="G183" s="210" t="s">
        <v>244</v>
      </c>
      <c r="H183" s="211">
        <v>180</v>
      </c>
      <c r="I183" s="212"/>
      <c r="J183" s="213">
        <f>ROUND(I183*H183,2)</f>
        <v>0</v>
      </c>
      <c r="K183" s="214"/>
      <c r="L183" s="35"/>
      <c r="M183" s="215" t="s">
        <v>1</v>
      </c>
      <c r="N183" s="216" t="s">
        <v>40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240</v>
      </c>
      <c r="AT183" s="219" t="s">
        <v>236</v>
      </c>
      <c r="AU183" s="219" t="s">
        <v>84</v>
      </c>
      <c r="AY183" s="14" t="s">
        <v>233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82</v>
      </c>
      <c r="BK183" s="112">
        <f>ROUND(I183*H183,2)</f>
        <v>0</v>
      </c>
      <c r="BL183" s="14" t="s">
        <v>240</v>
      </c>
      <c r="BM183" s="219" t="s">
        <v>251</v>
      </c>
    </row>
    <row r="184" spans="1:65" s="2" customFormat="1" ht="11.25">
      <c r="A184" s="32"/>
      <c r="B184" s="33"/>
      <c r="C184" s="34"/>
      <c r="D184" s="220" t="s">
        <v>241</v>
      </c>
      <c r="E184" s="34"/>
      <c r="F184" s="221" t="s">
        <v>250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241</v>
      </c>
      <c r="AU184" s="14" t="s">
        <v>84</v>
      </c>
    </row>
    <row r="185" spans="1:65" s="2" customFormat="1" ht="24.2" customHeight="1">
      <c r="A185" s="32"/>
      <c r="B185" s="33"/>
      <c r="C185" s="207" t="s">
        <v>252</v>
      </c>
      <c r="D185" s="207" t="s">
        <v>236</v>
      </c>
      <c r="E185" s="208" t="s">
        <v>253</v>
      </c>
      <c r="F185" s="209" t="s">
        <v>254</v>
      </c>
      <c r="G185" s="210" t="s">
        <v>239</v>
      </c>
      <c r="H185" s="211">
        <v>24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40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240</v>
      </c>
      <c r="AT185" s="219" t="s">
        <v>236</v>
      </c>
      <c r="AU185" s="219" t="s">
        <v>84</v>
      </c>
      <c r="AY185" s="14" t="s">
        <v>233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82</v>
      </c>
      <c r="BK185" s="112">
        <f>ROUND(I185*H185,2)</f>
        <v>0</v>
      </c>
      <c r="BL185" s="14" t="s">
        <v>240</v>
      </c>
      <c r="BM185" s="219" t="s">
        <v>255</v>
      </c>
    </row>
    <row r="186" spans="1:65" s="2" customFormat="1" ht="19.5">
      <c r="A186" s="32"/>
      <c r="B186" s="33"/>
      <c r="C186" s="34"/>
      <c r="D186" s="220" t="s">
        <v>241</v>
      </c>
      <c r="E186" s="34"/>
      <c r="F186" s="221" t="s">
        <v>254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241</v>
      </c>
      <c r="AU186" s="14" t="s">
        <v>84</v>
      </c>
    </row>
    <row r="187" spans="1:65" s="12" customFormat="1" ht="22.9" customHeight="1">
      <c r="B187" s="191"/>
      <c r="C187" s="192"/>
      <c r="D187" s="193" t="s">
        <v>74</v>
      </c>
      <c r="E187" s="205" t="s">
        <v>256</v>
      </c>
      <c r="F187" s="205" t="s">
        <v>257</v>
      </c>
      <c r="G187" s="192"/>
      <c r="H187" s="192"/>
      <c r="I187" s="195"/>
      <c r="J187" s="206">
        <f>BK187</f>
        <v>0</v>
      </c>
      <c r="K187" s="192"/>
      <c r="L187" s="197"/>
      <c r="M187" s="198"/>
      <c r="N187" s="199"/>
      <c r="O187" s="199"/>
      <c r="P187" s="200">
        <f>SUM(P188:P197)</f>
        <v>0</v>
      </c>
      <c r="Q187" s="199"/>
      <c r="R187" s="200">
        <f>SUM(R188:R197)</f>
        <v>0</v>
      </c>
      <c r="S187" s="199"/>
      <c r="T187" s="201">
        <f>SUM(T188:T197)</f>
        <v>0</v>
      </c>
      <c r="AR187" s="202" t="s">
        <v>82</v>
      </c>
      <c r="AT187" s="203" t="s">
        <v>74</v>
      </c>
      <c r="AU187" s="203" t="s">
        <v>82</v>
      </c>
      <c r="AY187" s="202" t="s">
        <v>233</v>
      </c>
      <c r="BK187" s="204">
        <f>SUM(BK188:BK197)</f>
        <v>0</v>
      </c>
    </row>
    <row r="188" spans="1:65" s="2" customFormat="1" ht="16.5" customHeight="1">
      <c r="A188" s="32"/>
      <c r="B188" s="33"/>
      <c r="C188" s="207" t="s">
        <v>248</v>
      </c>
      <c r="D188" s="207" t="s">
        <v>236</v>
      </c>
      <c r="E188" s="208" t="s">
        <v>258</v>
      </c>
      <c r="F188" s="209" t="s">
        <v>238</v>
      </c>
      <c r="G188" s="210" t="s">
        <v>239</v>
      </c>
      <c r="H188" s="211">
        <v>78</v>
      </c>
      <c r="I188" s="212"/>
      <c r="J188" s="213">
        <f>ROUND(I188*H188,2)</f>
        <v>0</v>
      </c>
      <c r="K188" s="214"/>
      <c r="L188" s="35"/>
      <c r="M188" s="215" t="s">
        <v>1</v>
      </c>
      <c r="N188" s="216" t="s">
        <v>40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240</v>
      </c>
      <c r="AT188" s="219" t="s">
        <v>236</v>
      </c>
      <c r="AU188" s="219" t="s">
        <v>84</v>
      </c>
      <c r="AY188" s="14" t="s">
        <v>233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82</v>
      </c>
      <c r="BK188" s="112">
        <f>ROUND(I188*H188,2)</f>
        <v>0</v>
      </c>
      <c r="BL188" s="14" t="s">
        <v>240</v>
      </c>
      <c r="BM188" s="219" t="s">
        <v>8</v>
      </c>
    </row>
    <row r="189" spans="1:65" s="2" customFormat="1" ht="11.25">
      <c r="A189" s="32"/>
      <c r="B189" s="33"/>
      <c r="C189" s="34"/>
      <c r="D189" s="220" t="s">
        <v>241</v>
      </c>
      <c r="E189" s="34"/>
      <c r="F189" s="221" t="s">
        <v>238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241</v>
      </c>
      <c r="AU189" s="14" t="s">
        <v>84</v>
      </c>
    </row>
    <row r="190" spans="1:65" s="2" customFormat="1" ht="16.5" customHeight="1">
      <c r="A190" s="32"/>
      <c r="B190" s="33"/>
      <c r="C190" s="207" t="s">
        <v>259</v>
      </c>
      <c r="D190" s="207" t="s">
        <v>236</v>
      </c>
      <c r="E190" s="208" t="s">
        <v>260</v>
      </c>
      <c r="F190" s="209" t="s">
        <v>243</v>
      </c>
      <c r="G190" s="210" t="s">
        <v>244</v>
      </c>
      <c r="H190" s="211">
        <v>460</v>
      </c>
      <c r="I190" s="212"/>
      <c r="J190" s="213">
        <f>ROUND(I190*H190,2)</f>
        <v>0</v>
      </c>
      <c r="K190" s="214"/>
      <c r="L190" s="35"/>
      <c r="M190" s="215" t="s">
        <v>1</v>
      </c>
      <c r="N190" s="216" t="s">
        <v>40</v>
      </c>
      <c r="O190" s="69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9" t="s">
        <v>240</v>
      </c>
      <c r="AT190" s="219" t="s">
        <v>236</v>
      </c>
      <c r="AU190" s="219" t="s">
        <v>84</v>
      </c>
      <c r="AY190" s="14" t="s">
        <v>233</v>
      </c>
      <c r="BE190" s="112">
        <f>IF(N190="základní",J190,0)</f>
        <v>0</v>
      </c>
      <c r="BF190" s="112">
        <f>IF(N190="snížená",J190,0)</f>
        <v>0</v>
      </c>
      <c r="BG190" s="112">
        <f>IF(N190="zákl. přenesená",J190,0)</f>
        <v>0</v>
      </c>
      <c r="BH190" s="112">
        <f>IF(N190="sníž. přenesená",J190,0)</f>
        <v>0</v>
      </c>
      <c r="BI190" s="112">
        <f>IF(N190="nulová",J190,0)</f>
        <v>0</v>
      </c>
      <c r="BJ190" s="14" t="s">
        <v>82</v>
      </c>
      <c r="BK190" s="112">
        <f>ROUND(I190*H190,2)</f>
        <v>0</v>
      </c>
      <c r="BL190" s="14" t="s">
        <v>240</v>
      </c>
      <c r="BM190" s="219" t="s">
        <v>261</v>
      </c>
    </row>
    <row r="191" spans="1:65" s="2" customFormat="1" ht="11.25">
      <c r="A191" s="32"/>
      <c r="B191" s="33"/>
      <c r="C191" s="34"/>
      <c r="D191" s="220" t="s">
        <v>241</v>
      </c>
      <c r="E191" s="34"/>
      <c r="F191" s="221" t="s">
        <v>243</v>
      </c>
      <c r="G191" s="34"/>
      <c r="H191" s="34"/>
      <c r="I191" s="176"/>
      <c r="J191" s="34"/>
      <c r="K191" s="34"/>
      <c r="L191" s="35"/>
      <c r="M191" s="222"/>
      <c r="N191" s="223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4" t="s">
        <v>241</v>
      </c>
      <c r="AU191" s="14" t="s">
        <v>84</v>
      </c>
    </row>
    <row r="192" spans="1:65" s="2" customFormat="1" ht="16.5" customHeight="1">
      <c r="A192" s="32"/>
      <c r="B192" s="33"/>
      <c r="C192" s="207" t="s">
        <v>251</v>
      </c>
      <c r="D192" s="207" t="s">
        <v>236</v>
      </c>
      <c r="E192" s="208" t="s">
        <v>262</v>
      </c>
      <c r="F192" s="209" t="s">
        <v>247</v>
      </c>
      <c r="G192" s="210" t="s">
        <v>239</v>
      </c>
      <c r="H192" s="211">
        <v>78</v>
      </c>
      <c r="I192" s="212"/>
      <c r="J192" s="213">
        <f>ROUND(I192*H192,2)</f>
        <v>0</v>
      </c>
      <c r="K192" s="214"/>
      <c r="L192" s="35"/>
      <c r="M192" s="215" t="s">
        <v>1</v>
      </c>
      <c r="N192" s="216" t="s">
        <v>40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240</v>
      </c>
      <c r="AT192" s="219" t="s">
        <v>236</v>
      </c>
      <c r="AU192" s="219" t="s">
        <v>84</v>
      </c>
      <c r="AY192" s="14" t="s">
        <v>233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82</v>
      </c>
      <c r="BK192" s="112">
        <f>ROUND(I192*H192,2)</f>
        <v>0</v>
      </c>
      <c r="BL192" s="14" t="s">
        <v>240</v>
      </c>
      <c r="BM192" s="219" t="s">
        <v>263</v>
      </c>
    </row>
    <row r="193" spans="1:65" s="2" customFormat="1" ht="11.25">
      <c r="A193" s="32"/>
      <c r="B193" s="33"/>
      <c r="C193" s="34"/>
      <c r="D193" s="220" t="s">
        <v>241</v>
      </c>
      <c r="E193" s="34"/>
      <c r="F193" s="221" t="s">
        <v>247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241</v>
      </c>
      <c r="AU193" s="14" t="s">
        <v>84</v>
      </c>
    </row>
    <row r="194" spans="1:65" s="2" customFormat="1" ht="16.5" customHeight="1">
      <c r="A194" s="32"/>
      <c r="B194" s="33"/>
      <c r="C194" s="207" t="s">
        <v>264</v>
      </c>
      <c r="D194" s="207" t="s">
        <v>236</v>
      </c>
      <c r="E194" s="208" t="s">
        <v>265</v>
      </c>
      <c r="F194" s="209" t="s">
        <v>250</v>
      </c>
      <c r="G194" s="210" t="s">
        <v>244</v>
      </c>
      <c r="H194" s="211">
        <v>460</v>
      </c>
      <c r="I194" s="212"/>
      <c r="J194" s="213">
        <f>ROUND(I194*H194,2)</f>
        <v>0</v>
      </c>
      <c r="K194" s="214"/>
      <c r="L194" s="35"/>
      <c r="M194" s="215" t="s">
        <v>1</v>
      </c>
      <c r="N194" s="216" t="s">
        <v>40</v>
      </c>
      <c r="O194" s="69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9" t="s">
        <v>240</v>
      </c>
      <c r="AT194" s="219" t="s">
        <v>236</v>
      </c>
      <c r="AU194" s="219" t="s">
        <v>84</v>
      </c>
      <c r="AY194" s="14" t="s">
        <v>233</v>
      </c>
      <c r="BE194" s="112">
        <f>IF(N194="základní",J194,0)</f>
        <v>0</v>
      </c>
      <c r="BF194" s="112">
        <f>IF(N194="snížená",J194,0)</f>
        <v>0</v>
      </c>
      <c r="BG194" s="112">
        <f>IF(N194="zákl. přenesená",J194,0)</f>
        <v>0</v>
      </c>
      <c r="BH194" s="112">
        <f>IF(N194="sníž. přenesená",J194,0)</f>
        <v>0</v>
      </c>
      <c r="BI194" s="112">
        <f>IF(N194="nulová",J194,0)</f>
        <v>0</v>
      </c>
      <c r="BJ194" s="14" t="s">
        <v>82</v>
      </c>
      <c r="BK194" s="112">
        <f>ROUND(I194*H194,2)</f>
        <v>0</v>
      </c>
      <c r="BL194" s="14" t="s">
        <v>240</v>
      </c>
      <c r="BM194" s="219" t="s">
        <v>266</v>
      </c>
    </row>
    <row r="195" spans="1:65" s="2" customFormat="1" ht="11.25">
      <c r="A195" s="32"/>
      <c r="B195" s="33"/>
      <c r="C195" s="34"/>
      <c r="D195" s="220" t="s">
        <v>241</v>
      </c>
      <c r="E195" s="34"/>
      <c r="F195" s="221" t="s">
        <v>250</v>
      </c>
      <c r="G195" s="34"/>
      <c r="H195" s="34"/>
      <c r="I195" s="176"/>
      <c r="J195" s="34"/>
      <c r="K195" s="34"/>
      <c r="L195" s="35"/>
      <c r="M195" s="222"/>
      <c r="N195" s="223"/>
      <c r="O195" s="69"/>
      <c r="P195" s="69"/>
      <c r="Q195" s="69"/>
      <c r="R195" s="69"/>
      <c r="S195" s="69"/>
      <c r="T195" s="70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4" t="s">
        <v>241</v>
      </c>
      <c r="AU195" s="14" t="s">
        <v>84</v>
      </c>
    </row>
    <row r="196" spans="1:65" s="2" customFormat="1" ht="24.2" customHeight="1">
      <c r="A196" s="32"/>
      <c r="B196" s="33"/>
      <c r="C196" s="207" t="s">
        <v>255</v>
      </c>
      <c r="D196" s="207" t="s">
        <v>236</v>
      </c>
      <c r="E196" s="208" t="s">
        <v>267</v>
      </c>
      <c r="F196" s="209" t="s">
        <v>254</v>
      </c>
      <c r="G196" s="210" t="s">
        <v>239</v>
      </c>
      <c r="H196" s="211">
        <v>42</v>
      </c>
      <c r="I196" s="212"/>
      <c r="J196" s="213">
        <f>ROUND(I196*H196,2)</f>
        <v>0</v>
      </c>
      <c r="K196" s="214"/>
      <c r="L196" s="35"/>
      <c r="M196" s="215" t="s">
        <v>1</v>
      </c>
      <c r="N196" s="216" t="s">
        <v>40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240</v>
      </c>
      <c r="AT196" s="219" t="s">
        <v>236</v>
      </c>
      <c r="AU196" s="219" t="s">
        <v>84</v>
      </c>
      <c r="AY196" s="14" t="s">
        <v>233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82</v>
      </c>
      <c r="BK196" s="112">
        <f>ROUND(I196*H196,2)</f>
        <v>0</v>
      </c>
      <c r="BL196" s="14" t="s">
        <v>240</v>
      </c>
      <c r="BM196" s="219" t="s">
        <v>268</v>
      </c>
    </row>
    <row r="197" spans="1:65" s="2" customFormat="1" ht="19.5">
      <c r="A197" s="32"/>
      <c r="B197" s="33"/>
      <c r="C197" s="34"/>
      <c r="D197" s="220" t="s">
        <v>241</v>
      </c>
      <c r="E197" s="34"/>
      <c r="F197" s="221" t="s">
        <v>254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241</v>
      </c>
      <c r="AU197" s="14" t="s">
        <v>84</v>
      </c>
    </row>
    <row r="198" spans="1:65" s="12" customFormat="1" ht="22.9" customHeight="1">
      <c r="B198" s="191"/>
      <c r="C198" s="192"/>
      <c r="D198" s="193" t="s">
        <v>74</v>
      </c>
      <c r="E198" s="205" t="s">
        <v>269</v>
      </c>
      <c r="F198" s="205" t="s">
        <v>270</v>
      </c>
      <c r="G198" s="192"/>
      <c r="H198" s="192"/>
      <c r="I198" s="195"/>
      <c r="J198" s="206">
        <f>BK198</f>
        <v>0</v>
      </c>
      <c r="K198" s="192"/>
      <c r="L198" s="197"/>
      <c r="M198" s="198"/>
      <c r="N198" s="199"/>
      <c r="O198" s="199"/>
      <c r="P198" s="200">
        <f>SUM(P199:P208)</f>
        <v>0</v>
      </c>
      <c r="Q198" s="199"/>
      <c r="R198" s="200">
        <f>SUM(R199:R208)</f>
        <v>0</v>
      </c>
      <c r="S198" s="199"/>
      <c r="T198" s="201">
        <f>SUM(T199:T208)</f>
        <v>0</v>
      </c>
      <c r="AR198" s="202" t="s">
        <v>82</v>
      </c>
      <c r="AT198" s="203" t="s">
        <v>74</v>
      </c>
      <c r="AU198" s="203" t="s">
        <v>82</v>
      </c>
      <c r="AY198" s="202" t="s">
        <v>233</v>
      </c>
      <c r="BK198" s="204">
        <f>SUM(BK199:BK208)</f>
        <v>0</v>
      </c>
    </row>
    <row r="199" spans="1:65" s="2" customFormat="1" ht="16.5" customHeight="1">
      <c r="A199" s="32"/>
      <c r="B199" s="33"/>
      <c r="C199" s="207" t="s">
        <v>271</v>
      </c>
      <c r="D199" s="207" t="s">
        <v>236</v>
      </c>
      <c r="E199" s="208" t="s">
        <v>272</v>
      </c>
      <c r="F199" s="209" t="s">
        <v>238</v>
      </c>
      <c r="G199" s="210" t="s">
        <v>239</v>
      </c>
      <c r="H199" s="211">
        <v>66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40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240</v>
      </c>
      <c r="AT199" s="219" t="s">
        <v>236</v>
      </c>
      <c r="AU199" s="219" t="s">
        <v>84</v>
      </c>
      <c r="AY199" s="14" t="s">
        <v>233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82</v>
      </c>
      <c r="BK199" s="112">
        <f>ROUND(I199*H199,2)</f>
        <v>0</v>
      </c>
      <c r="BL199" s="14" t="s">
        <v>240</v>
      </c>
      <c r="BM199" s="219" t="s">
        <v>273</v>
      </c>
    </row>
    <row r="200" spans="1:65" s="2" customFormat="1" ht="11.25">
      <c r="A200" s="32"/>
      <c r="B200" s="33"/>
      <c r="C200" s="34"/>
      <c r="D200" s="220" t="s">
        <v>241</v>
      </c>
      <c r="E200" s="34"/>
      <c r="F200" s="221" t="s">
        <v>238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241</v>
      </c>
      <c r="AU200" s="14" t="s">
        <v>84</v>
      </c>
    </row>
    <row r="201" spans="1:65" s="2" customFormat="1" ht="16.5" customHeight="1">
      <c r="A201" s="32"/>
      <c r="B201" s="33"/>
      <c r="C201" s="207" t="s">
        <v>8</v>
      </c>
      <c r="D201" s="207" t="s">
        <v>236</v>
      </c>
      <c r="E201" s="208" t="s">
        <v>274</v>
      </c>
      <c r="F201" s="209" t="s">
        <v>243</v>
      </c>
      <c r="G201" s="210" t="s">
        <v>244</v>
      </c>
      <c r="H201" s="211">
        <v>380</v>
      </c>
      <c r="I201" s="212"/>
      <c r="J201" s="213">
        <f>ROUND(I201*H201,2)</f>
        <v>0</v>
      </c>
      <c r="K201" s="214"/>
      <c r="L201" s="35"/>
      <c r="M201" s="215" t="s">
        <v>1</v>
      </c>
      <c r="N201" s="216" t="s">
        <v>40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240</v>
      </c>
      <c r="AT201" s="219" t="s">
        <v>236</v>
      </c>
      <c r="AU201" s="219" t="s">
        <v>84</v>
      </c>
      <c r="AY201" s="14" t="s">
        <v>233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82</v>
      </c>
      <c r="BK201" s="112">
        <f>ROUND(I201*H201,2)</f>
        <v>0</v>
      </c>
      <c r="BL201" s="14" t="s">
        <v>240</v>
      </c>
      <c r="BM201" s="219" t="s">
        <v>275</v>
      </c>
    </row>
    <row r="202" spans="1:65" s="2" customFormat="1" ht="11.25">
      <c r="A202" s="32"/>
      <c r="B202" s="33"/>
      <c r="C202" s="34"/>
      <c r="D202" s="220" t="s">
        <v>241</v>
      </c>
      <c r="E202" s="34"/>
      <c r="F202" s="221" t="s">
        <v>243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241</v>
      </c>
      <c r="AU202" s="14" t="s">
        <v>84</v>
      </c>
    </row>
    <row r="203" spans="1:65" s="2" customFormat="1" ht="16.5" customHeight="1">
      <c r="A203" s="32"/>
      <c r="B203" s="33"/>
      <c r="C203" s="207" t="s">
        <v>276</v>
      </c>
      <c r="D203" s="207" t="s">
        <v>236</v>
      </c>
      <c r="E203" s="208" t="s">
        <v>277</v>
      </c>
      <c r="F203" s="209" t="s">
        <v>247</v>
      </c>
      <c r="G203" s="210" t="s">
        <v>239</v>
      </c>
      <c r="H203" s="211">
        <v>66</v>
      </c>
      <c r="I203" s="212"/>
      <c r="J203" s="213">
        <f>ROUND(I203*H203,2)</f>
        <v>0</v>
      </c>
      <c r="K203" s="214"/>
      <c r="L203" s="35"/>
      <c r="M203" s="215" t="s">
        <v>1</v>
      </c>
      <c r="N203" s="216" t="s">
        <v>40</v>
      </c>
      <c r="O203" s="69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9" t="s">
        <v>240</v>
      </c>
      <c r="AT203" s="219" t="s">
        <v>236</v>
      </c>
      <c r="AU203" s="219" t="s">
        <v>84</v>
      </c>
      <c r="AY203" s="14" t="s">
        <v>233</v>
      </c>
      <c r="BE203" s="112">
        <f>IF(N203="základní",J203,0)</f>
        <v>0</v>
      </c>
      <c r="BF203" s="112">
        <f>IF(N203="snížená",J203,0)</f>
        <v>0</v>
      </c>
      <c r="BG203" s="112">
        <f>IF(N203="zákl. přenesená",J203,0)</f>
        <v>0</v>
      </c>
      <c r="BH203" s="112">
        <f>IF(N203="sníž. přenesená",J203,0)</f>
        <v>0</v>
      </c>
      <c r="BI203" s="112">
        <f>IF(N203="nulová",J203,0)</f>
        <v>0</v>
      </c>
      <c r="BJ203" s="14" t="s">
        <v>82</v>
      </c>
      <c r="BK203" s="112">
        <f>ROUND(I203*H203,2)</f>
        <v>0</v>
      </c>
      <c r="BL203" s="14" t="s">
        <v>240</v>
      </c>
      <c r="BM203" s="219" t="s">
        <v>278</v>
      </c>
    </row>
    <row r="204" spans="1:65" s="2" customFormat="1" ht="11.25">
      <c r="A204" s="32"/>
      <c r="B204" s="33"/>
      <c r="C204" s="34"/>
      <c r="D204" s="220" t="s">
        <v>241</v>
      </c>
      <c r="E204" s="34"/>
      <c r="F204" s="221" t="s">
        <v>247</v>
      </c>
      <c r="G204" s="34"/>
      <c r="H204" s="34"/>
      <c r="I204" s="176"/>
      <c r="J204" s="34"/>
      <c r="K204" s="34"/>
      <c r="L204" s="35"/>
      <c r="M204" s="222"/>
      <c r="N204" s="223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4" t="s">
        <v>241</v>
      </c>
      <c r="AU204" s="14" t="s">
        <v>84</v>
      </c>
    </row>
    <row r="205" spans="1:65" s="2" customFormat="1" ht="16.5" customHeight="1">
      <c r="A205" s="32"/>
      <c r="B205" s="33"/>
      <c r="C205" s="207" t="s">
        <v>261</v>
      </c>
      <c r="D205" s="207" t="s">
        <v>236</v>
      </c>
      <c r="E205" s="208" t="s">
        <v>279</v>
      </c>
      <c r="F205" s="209" t="s">
        <v>250</v>
      </c>
      <c r="G205" s="210" t="s">
        <v>244</v>
      </c>
      <c r="H205" s="211">
        <v>380</v>
      </c>
      <c r="I205" s="212"/>
      <c r="J205" s="213">
        <f>ROUND(I205*H205,2)</f>
        <v>0</v>
      </c>
      <c r="K205" s="214"/>
      <c r="L205" s="35"/>
      <c r="M205" s="215" t="s">
        <v>1</v>
      </c>
      <c r="N205" s="216" t="s">
        <v>40</v>
      </c>
      <c r="O205" s="69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9" t="s">
        <v>240</v>
      </c>
      <c r="AT205" s="219" t="s">
        <v>236</v>
      </c>
      <c r="AU205" s="219" t="s">
        <v>84</v>
      </c>
      <c r="AY205" s="14" t="s">
        <v>233</v>
      </c>
      <c r="BE205" s="112">
        <f>IF(N205="základní",J205,0)</f>
        <v>0</v>
      </c>
      <c r="BF205" s="112">
        <f>IF(N205="snížená",J205,0)</f>
        <v>0</v>
      </c>
      <c r="BG205" s="112">
        <f>IF(N205="zákl. přenesená",J205,0)</f>
        <v>0</v>
      </c>
      <c r="BH205" s="112">
        <f>IF(N205="sníž. přenesená",J205,0)</f>
        <v>0</v>
      </c>
      <c r="BI205" s="112">
        <f>IF(N205="nulová",J205,0)</f>
        <v>0</v>
      </c>
      <c r="BJ205" s="14" t="s">
        <v>82</v>
      </c>
      <c r="BK205" s="112">
        <f>ROUND(I205*H205,2)</f>
        <v>0</v>
      </c>
      <c r="BL205" s="14" t="s">
        <v>240</v>
      </c>
      <c r="BM205" s="219" t="s">
        <v>280</v>
      </c>
    </row>
    <row r="206" spans="1:65" s="2" customFormat="1" ht="11.25">
      <c r="A206" s="32"/>
      <c r="B206" s="33"/>
      <c r="C206" s="34"/>
      <c r="D206" s="220" t="s">
        <v>241</v>
      </c>
      <c r="E206" s="34"/>
      <c r="F206" s="221" t="s">
        <v>250</v>
      </c>
      <c r="G206" s="34"/>
      <c r="H206" s="34"/>
      <c r="I206" s="176"/>
      <c r="J206" s="34"/>
      <c r="K206" s="34"/>
      <c r="L206" s="35"/>
      <c r="M206" s="222"/>
      <c r="N206" s="223"/>
      <c r="O206" s="69"/>
      <c r="P206" s="69"/>
      <c r="Q206" s="69"/>
      <c r="R206" s="69"/>
      <c r="S206" s="69"/>
      <c r="T206" s="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4" t="s">
        <v>241</v>
      </c>
      <c r="AU206" s="14" t="s">
        <v>84</v>
      </c>
    </row>
    <row r="207" spans="1:65" s="2" customFormat="1" ht="24.2" customHeight="1">
      <c r="A207" s="32"/>
      <c r="B207" s="33"/>
      <c r="C207" s="207" t="s">
        <v>281</v>
      </c>
      <c r="D207" s="207" t="s">
        <v>236</v>
      </c>
      <c r="E207" s="208" t="s">
        <v>282</v>
      </c>
      <c r="F207" s="209" t="s">
        <v>254</v>
      </c>
      <c r="G207" s="210" t="s">
        <v>239</v>
      </c>
      <c r="H207" s="211">
        <v>33</v>
      </c>
      <c r="I207" s="212"/>
      <c r="J207" s="213">
        <f>ROUND(I207*H207,2)</f>
        <v>0</v>
      </c>
      <c r="K207" s="214"/>
      <c r="L207" s="35"/>
      <c r="M207" s="215" t="s">
        <v>1</v>
      </c>
      <c r="N207" s="216" t="s">
        <v>40</v>
      </c>
      <c r="O207" s="69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9" t="s">
        <v>240</v>
      </c>
      <c r="AT207" s="219" t="s">
        <v>236</v>
      </c>
      <c r="AU207" s="219" t="s">
        <v>84</v>
      </c>
      <c r="AY207" s="14" t="s">
        <v>233</v>
      </c>
      <c r="BE207" s="112">
        <f>IF(N207="základní",J207,0)</f>
        <v>0</v>
      </c>
      <c r="BF207" s="112">
        <f>IF(N207="snížená",J207,0)</f>
        <v>0</v>
      </c>
      <c r="BG207" s="112">
        <f>IF(N207="zákl. přenesená",J207,0)</f>
        <v>0</v>
      </c>
      <c r="BH207" s="112">
        <f>IF(N207="sníž. přenesená",J207,0)</f>
        <v>0</v>
      </c>
      <c r="BI207" s="112">
        <f>IF(N207="nulová",J207,0)</f>
        <v>0</v>
      </c>
      <c r="BJ207" s="14" t="s">
        <v>82</v>
      </c>
      <c r="BK207" s="112">
        <f>ROUND(I207*H207,2)</f>
        <v>0</v>
      </c>
      <c r="BL207" s="14" t="s">
        <v>240</v>
      </c>
      <c r="BM207" s="219" t="s">
        <v>283</v>
      </c>
    </row>
    <row r="208" spans="1:65" s="2" customFormat="1" ht="19.5">
      <c r="A208" s="32"/>
      <c r="B208" s="33"/>
      <c r="C208" s="34"/>
      <c r="D208" s="220" t="s">
        <v>241</v>
      </c>
      <c r="E208" s="34"/>
      <c r="F208" s="221" t="s">
        <v>254</v>
      </c>
      <c r="G208" s="34"/>
      <c r="H208" s="34"/>
      <c r="I208" s="176"/>
      <c r="J208" s="34"/>
      <c r="K208" s="34"/>
      <c r="L208" s="35"/>
      <c r="M208" s="222"/>
      <c r="N208" s="223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4" t="s">
        <v>241</v>
      </c>
      <c r="AU208" s="14" t="s">
        <v>84</v>
      </c>
    </row>
    <row r="209" spans="1:65" s="12" customFormat="1" ht="22.9" customHeight="1">
      <c r="B209" s="191"/>
      <c r="C209" s="192"/>
      <c r="D209" s="193" t="s">
        <v>74</v>
      </c>
      <c r="E209" s="205" t="s">
        <v>284</v>
      </c>
      <c r="F209" s="205" t="s">
        <v>285</v>
      </c>
      <c r="G209" s="192"/>
      <c r="H209" s="192"/>
      <c r="I209" s="195"/>
      <c r="J209" s="206">
        <f>BK209</f>
        <v>0</v>
      </c>
      <c r="K209" s="192"/>
      <c r="L209" s="197"/>
      <c r="M209" s="198"/>
      <c r="N209" s="199"/>
      <c r="O209" s="199"/>
      <c r="P209" s="200">
        <f>SUM(P210:P219)</f>
        <v>0</v>
      </c>
      <c r="Q209" s="199"/>
      <c r="R209" s="200">
        <f>SUM(R210:R219)</f>
        <v>0</v>
      </c>
      <c r="S209" s="199"/>
      <c r="T209" s="201">
        <f>SUM(T210:T219)</f>
        <v>0</v>
      </c>
      <c r="AR209" s="202" t="s">
        <v>82</v>
      </c>
      <c r="AT209" s="203" t="s">
        <v>74</v>
      </c>
      <c r="AU209" s="203" t="s">
        <v>82</v>
      </c>
      <c r="AY209" s="202" t="s">
        <v>233</v>
      </c>
      <c r="BK209" s="204">
        <f>SUM(BK210:BK219)</f>
        <v>0</v>
      </c>
    </row>
    <row r="210" spans="1:65" s="2" customFormat="1" ht="16.5" customHeight="1">
      <c r="A210" s="32"/>
      <c r="B210" s="33"/>
      <c r="C210" s="207" t="s">
        <v>263</v>
      </c>
      <c r="D210" s="207" t="s">
        <v>236</v>
      </c>
      <c r="E210" s="208" t="s">
        <v>286</v>
      </c>
      <c r="F210" s="209" t="s">
        <v>238</v>
      </c>
      <c r="G210" s="210" t="s">
        <v>239</v>
      </c>
      <c r="H210" s="211">
        <v>47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40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240</v>
      </c>
      <c r="AT210" s="219" t="s">
        <v>236</v>
      </c>
      <c r="AU210" s="219" t="s">
        <v>84</v>
      </c>
      <c r="AY210" s="14" t="s">
        <v>233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82</v>
      </c>
      <c r="BK210" s="112">
        <f>ROUND(I210*H210,2)</f>
        <v>0</v>
      </c>
      <c r="BL210" s="14" t="s">
        <v>240</v>
      </c>
      <c r="BM210" s="219" t="s">
        <v>287</v>
      </c>
    </row>
    <row r="211" spans="1:65" s="2" customFormat="1" ht="11.25">
      <c r="A211" s="32"/>
      <c r="B211" s="33"/>
      <c r="C211" s="34"/>
      <c r="D211" s="220" t="s">
        <v>241</v>
      </c>
      <c r="E211" s="34"/>
      <c r="F211" s="221" t="s">
        <v>238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241</v>
      </c>
      <c r="AU211" s="14" t="s">
        <v>84</v>
      </c>
    </row>
    <row r="212" spans="1:65" s="2" customFormat="1" ht="16.5" customHeight="1">
      <c r="A212" s="32"/>
      <c r="B212" s="33"/>
      <c r="C212" s="207" t="s">
        <v>288</v>
      </c>
      <c r="D212" s="207" t="s">
        <v>236</v>
      </c>
      <c r="E212" s="208" t="s">
        <v>289</v>
      </c>
      <c r="F212" s="209" t="s">
        <v>243</v>
      </c>
      <c r="G212" s="210" t="s">
        <v>244</v>
      </c>
      <c r="H212" s="211">
        <v>250</v>
      </c>
      <c r="I212" s="212"/>
      <c r="J212" s="213">
        <f>ROUND(I212*H212,2)</f>
        <v>0</v>
      </c>
      <c r="K212" s="214"/>
      <c r="L212" s="35"/>
      <c r="M212" s="215" t="s">
        <v>1</v>
      </c>
      <c r="N212" s="216" t="s">
        <v>40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240</v>
      </c>
      <c r="AT212" s="219" t="s">
        <v>236</v>
      </c>
      <c r="AU212" s="219" t="s">
        <v>84</v>
      </c>
      <c r="AY212" s="14" t="s">
        <v>233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82</v>
      </c>
      <c r="BK212" s="112">
        <f>ROUND(I212*H212,2)</f>
        <v>0</v>
      </c>
      <c r="BL212" s="14" t="s">
        <v>240</v>
      </c>
      <c r="BM212" s="219" t="s">
        <v>290</v>
      </c>
    </row>
    <row r="213" spans="1:65" s="2" customFormat="1" ht="11.25">
      <c r="A213" s="32"/>
      <c r="B213" s="33"/>
      <c r="C213" s="34"/>
      <c r="D213" s="220" t="s">
        <v>241</v>
      </c>
      <c r="E213" s="34"/>
      <c r="F213" s="221" t="s">
        <v>243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241</v>
      </c>
      <c r="AU213" s="14" t="s">
        <v>84</v>
      </c>
    </row>
    <row r="214" spans="1:65" s="2" customFormat="1" ht="16.5" customHeight="1">
      <c r="A214" s="32"/>
      <c r="B214" s="33"/>
      <c r="C214" s="207" t="s">
        <v>266</v>
      </c>
      <c r="D214" s="207" t="s">
        <v>236</v>
      </c>
      <c r="E214" s="208" t="s">
        <v>291</v>
      </c>
      <c r="F214" s="209" t="s">
        <v>247</v>
      </c>
      <c r="G214" s="210" t="s">
        <v>239</v>
      </c>
      <c r="H214" s="211">
        <v>47</v>
      </c>
      <c r="I214" s="212"/>
      <c r="J214" s="213">
        <f>ROUND(I214*H214,2)</f>
        <v>0</v>
      </c>
      <c r="K214" s="214"/>
      <c r="L214" s="35"/>
      <c r="M214" s="215" t="s">
        <v>1</v>
      </c>
      <c r="N214" s="216" t="s">
        <v>40</v>
      </c>
      <c r="O214" s="69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9" t="s">
        <v>240</v>
      </c>
      <c r="AT214" s="219" t="s">
        <v>236</v>
      </c>
      <c r="AU214" s="219" t="s">
        <v>84</v>
      </c>
      <c r="AY214" s="14" t="s">
        <v>233</v>
      </c>
      <c r="BE214" s="112">
        <f>IF(N214="základní",J214,0)</f>
        <v>0</v>
      </c>
      <c r="BF214" s="112">
        <f>IF(N214="snížená",J214,0)</f>
        <v>0</v>
      </c>
      <c r="BG214" s="112">
        <f>IF(N214="zákl. přenesená",J214,0)</f>
        <v>0</v>
      </c>
      <c r="BH214" s="112">
        <f>IF(N214="sníž. přenesená",J214,0)</f>
        <v>0</v>
      </c>
      <c r="BI214" s="112">
        <f>IF(N214="nulová",J214,0)</f>
        <v>0</v>
      </c>
      <c r="BJ214" s="14" t="s">
        <v>82</v>
      </c>
      <c r="BK214" s="112">
        <f>ROUND(I214*H214,2)</f>
        <v>0</v>
      </c>
      <c r="BL214" s="14" t="s">
        <v>240</v>
      </c>
      <c r="BM214" s="219" t="s">
        <v>292</v>
      </c>
    </row>
    <row r="215" spans="1:65" s="2" customFormat="1" ht="11.25">
      <c r="A215" s="32"/>
      <c r="B215" s="33"/>
      <c r="C215" s="34"/>
      <c r="D215" s="220" t="s">
        <v>241</v>
      </c>
      <c r="E215" s="34"/>
      <c r="F215" s="221" t="s">
        <v>247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241</v>
      </c>
      <c r="AU215" s="14" t="s">
        <v>84</v>
      </c>
    </row>
    <row r="216" spans="1:65" s="2" customFormat="1" ht="16.5" customHeight="1">
      <c r="A216" s="32"/>
      <c r="B216" s="33"/>
      <c r="C216" s="207" t="s">
        <v>293</v>
      </c>
      <c r="D216" s="207" t="s">
        <v>236</v>
      </c>
      <c r="E216" s="208" t="s">
        <v>294</v>
      </c>
      <c r="F216" s="209" t="s">
        <v>250</v>
      </c>
      <c r="G216" s="210" t="s">
        <v>244</v>
      </c>
      <c r="H216" s="211">
        <v>250</v>
      </c>
      <c r="I216" s="212"/>
      <c r="J216" s="213">
        <f>ROUND(I216*H216,2)</f>
        <v>0</v>
      </c>
      <c r="K216" s="214"/>
      <c r="L216" s="35"/>
      <c r="M216" s="215" t="s">
        <v>1</v>
      </c>
      <c r="N216" s="216" t="s">
        <v>40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240</v>
      </c>
      <c r="AT216" s="219" t="s">
        <v>236</v>
      </c>
      <c r="AU216" s="219" t="s">
        <v>84</v>
      </c>
      <c r="AY216" s="14" t="s">
        <v>233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82</v>
      </c>
      <c r="BK216" s="112">
        <f>ROUND(I216*H216,2)</f>
        <v>0</v>
      </c>
      <c r="BL216" s="14" t="s">
        <v>240</v>
      </c>
      <c r="BM216" s="219" t="s">
        <v>295</v>
      </c>
    </row>
    <row r="217" spans="1:65" s="2" customFormat="1" ht="11.25">
      <c r="A217" s="32"/>
      <c r="B217" s="33"/>
      <c r="C217" s="34"/>
      <c r="D217" s="220" t="s">
        <v>241</v>
      </c>
      <c r="E217" s="34"/>
      <c r="F217" s="221" t="s">
        <v>250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241</v>
      </c>
      <c r="AU217" s="14" t="s">
        <v>84</v>
      </c>
    </row>
    <row r="218" spans="1:65" s="2" customFormat="1" ht="24.2" customHeight="1">
      <c r="A218" s="32"/>
      <c r="B218" s="33"/>
      <c r="C218" s="207" t="s">
        <v>268</v>
      </c>
      <c r="D218" s="207" t="s">
        <v>236</v>
      </c>
      <c r="E218" s="208" t="s">
        <v>296</v>
      </c>
      <c r="F218" s="209" t="s">
        <v>254</v>
      </c>
      <c r="G218" s="210" t="s">
        <v>239</v>
      </c>
      <c r="H218" s="211">
        <v>28</v>
      </c>
      <c r="I218" s="212"/>
      <c r="J218" s="213">
        <f>ROUND(I218*H218,2)</f>
        <v>0</v>
      </c>
      <c r="K218" s="214"/>
      <c r="L218" s="35"/>
      <c r="M218" s="215" t="s">
        <v>1</v>
      </c>
      <c r="N218" s="216" t="s">
        <v>40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240</v>
      </c>
      <c r="AT218" s="219" t="s">
        <v>236</v>
      </c>
      <c r="AU218" s="219" t="s">
        <v>84</v>
      </c>
      <c r="AY218" s="14" t="s">
        <v>233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82</v>
      </c>
      <c r="BK218" s="112">
        <f>ROUND(I218*H218,2)</f>
        <v>0</v>
      </c>
      <c r="BL218" s="14" t="s">
        <v>240</v>
      </c>
      <c r="BM218" s="219" t="s">
        <v>297</v>
      </c>
    </row>
    <row r="219" spans="1:65" s="2" customFormat="1" ht="19.5">
      <c r="A219" s="32"/>
      <c r="B219" s="33"/>
      <c r="C219" s="34"/>
      <c r="D219" s="220" t="s">
        <v>241</v>
      </c>
      <c r="E219" s="34"/>
      <c r="F219" s="221" t="s">
        <v>254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241</v>
      </c>
      <c r="AU219" s="14" t="s">
        <v>84</v>
      </c>
    </row>
    <row r="220" spans="1:65" s="12" customFormat="1" ht="22.9" customHeight="1">
      <c r="B220" s="191"/>
      <c r="C220" s="192"/>
      <c r="D220" s="193" t="s">
        <v>74</v>
      </c>
      <c r="E220" s="205" t="s">
        <v>298</v>
      </c>
      <c r="F220" s="205" t="s">
        <v>299</v>
      </c>
      <c r="G220" s="192"/>
      <c r="H220" s="192"/>
      <c r="I220" s="195"/>
      <c r="J220" s="206">
        <f>BK220</f>
        <v>0</v>
      </c>
      <c r="K220" s="192"/>
      <c r="L220" s="197"/>
      <c r="M220" s="198"/>
      <c r="N220" s="199"/>
      <c r="O220" s="199"/>
      <c r="P220" s="200">
        <f>SUM(P221:P230)</f>
        <v>0</v>
      </c>
      <c r="Q220" s="199"/>
      <c r="R220" s="200">
        <f>SUM(R221:R230)</f>
        <v>0</v>
      </c>
      <c r="S220" s="199"/>
      <c r="T220" s="201">
        <f>SUM(T221:T230)</f>
        <v>0</v>
      </c>
      <c r="AR220" s="202" t="s">
        <v>82</v>
      </c>
      <c r="AT220" s="203" t="s">
        <v>74</v>
      </c>
      <c r="AU220" s="203" t="s">
        <v>82</v>
      </c>
      <c r="AY220" s="202" t="s">
        <v>233</v>
      </c>
      <c r="BK220" s="204">
        <f>SUM(BK221:BK230)</f>
        <v>0</v>
      </c>
    </row>
    <row r="221" spans="1:65" s="2" customFormat="1" ht="16.5" customHeight="1">
      <c r="A221" s="32"/>
      <c r="B221" s="33"/>
      <c r="C221" s="207" t="s">
        <v>7</v>
      </c>
      <c r="D221" s="207" t="s">
        <v>236</v>
      </c>
      <c r="E221" s="208" t="s">
        <v>300</v>
      </c>
      <c r="F221" s="209" t="s">
        <v>238</v>
      </c>
      <c r="G221" s="210" t="s">
        <v>239</v>
      </c>
      <c r="H221" s="211">
        <v>47</v>
      </c>
      <c r="I221" s="212"/>
      <c r="J221" s="213">
        <f>ROUND(I221*H221,2)</f>
        <v>0</v>
      </c>
      <c r="K221" s="214"/>
      <c r="L221" s="35"/>
      <c r="M221" s="215" t="s">
        <v>1</v>
      </c>
      <c r="N221" s="216" t="s">
        <v>40</v>
      </c>
      <c r="O221" s="69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9" t="s">
        <v>240</v>
      </c>
      <c r="AT221" s="219" t="s">
        <v>236</v>
      </c>
      <c r="AU221" s="219" t="s">
        <v>84</v>
      </c>
      <c r="AY221" s="14" t="s">
        <v>233</v>
      </c>
      <c r="BE221" s="112">
        <f>IF(N221="základní",J221,0)</f>
        <v>0</v>
      </c>
      <c r="BF221" s="112">
        <f>IF(N221="snížená",J221,0)</f>
        <v>0</v>
      </c>
      <c r="BG221" s="112">
        <f>IF(N221="zákl. přenesená",J221,0)</f>
        <v>0</v>
      </c>
      <c r="BH221" s="112">
        <f>IF(N221="sníž. přenesená",J221,0)</f>
        <v>0</v>
      </c>
      <c r="BI221" s="112">
        <f>IF(N221="nulová",J221,0)</f>
        <v>0</v>
      </c>
      <c r="BJ221" s="14" t="s">
        <v>82</v>
      </c>
      <c r="BK221" s="112">
        <f>ROUND(I221*H221,2)</f>
        <v>0</v>
      </c>
      <c r="BL221" s="14" t="s">
        <v>240</v>
      </c>
      <c r="BM221" s="219" t="s">
        <v>301</v>
      </c>
    </row>
    <row r="222" spans="1:65" s="2" customFormat="1" ht="11.25">
      <c r="A222" s="32"/>
      <c r="B222" s="33"/>
      <c r="C222" s="34"/>
      <c r="D222" s="220" t="s">
        <v>241</v>
      </c>
      <c r="E222" s="34"/>
      <c r="F222" s="221" t="s">
        <v>238</v>
      </c>
      <c r="G222" s="34"/>
      <c r="H222" s="34"/>
      <c r="I222" s="176"/>
      <c r="J222" s="34"/>
      <c r="K222" s="34"/>
      <c r="L222" s="35"/>
      <c r="M222" s="222"/>
      <c r="N222" s="223"/>
      <c r="O222" s="69"/>
      <c r="P222" s="69"/>
      <c r="Q222" s="69"/>
      <c r="R222" s="69"/>
      <c r="S222" s="69"/>
      <c r="T222" s="70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4" t="s">
        <v>241</v>
      </c>
      <c r="AU222" s="14" t="s">
        <v>84</v>
      </c>
    </row>
    <row r="223" spans="1:65" s="2" customFormat="1" ht="16.5" customHeight="1">
      <c r="A223" s="32"/>
      <c r="B223" s="33"/>
      <c r="C223" s="207" t="s">
        <v>273</v>
      </c>
      <c r="D223" s="207" t="s">
        <v>236</v>
      </c>
      <c r="E223" s="208" t="s">
        <v>302</v>
      </c>
      <c r="F223" s="209" t="s">
        <v>243</v>
      </c>
      <c r="G223" s="210" t="s">
        <v>244</v>
      </c>
      <c r="H223" s="211">
        <v>250</v>
      </c>
      <c r="I223" s="212"/>
      <c r="J223" s="213">
        <f>ROUND(I223*H223,2)</f>
        <v>0</v>
      </c>
      <c r="K223" s="214"/>
      <c r="L223" s="35"/>
      <c r="M223" s="215" t="s">
        <v>1</v>
      </c>
      <c r="N223" s="216" t="s">
        <v>40</v>
      </c>
      <c r="O223" s="69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9" t="s">
        <v>240</v>
      </c>
      <c r="AT223" s="219" t="s">
        <v>236</v>
      </c>
      <c r="AU223" s="219" t="s">
        <v>84</v>
      </c>
      <c r="AY223" s="14" t="s">
        <v>233</v>
      </c>
      <c r="BE223" s="112">
        <f>IF(N223="základní",J223,0)</f>
        <v>0</v>
      </c>
      <c r="BF223" s="112">
        <f>IF(N223="snížená",J223,0)</f>
        <v>0</v>
      </c>
      <c r="BG223" s="112">
        <f>IF(N223="zákl. přenesená",J223,0)</f>
        <v>0</v>
      </c>
      <c r="BH223" s="112">
        <f>IF(N223="sníž. přenesená",J223,0)</f>
        <v>0</v>
      </c>
      <c r="BI223" s="112">
        <f>IF(N223="nulová",J223,0)</f>
        <v>0</v>
      </c>
      <c r="BJ223" s="14" t="s">
        <v>82</v>
      </c>
      <c r="BK223" s="112">
        <f>ROUND(I223*H223,2)</f>
        <v>0</v>
      </c>
      <c r="BL223" s="14" t="s">
        <v>240</v>
      </c>
      <c r="BM223" s="219" t="s">
        <v>303</v>
      </c>
    </row>
    <row r="224" spans="1:65" s="2" customFormat="1" ht="11.25">
      <c r="A224" s="32"/>
      <c r="B224" s="33"/>
      <c r="C224" s="34"/>
      <c r="D224" s="220" t="s">
        <v>241</v>
      </c>
      <c r="E224" s="34"/>
      <c r="F224" s="221" t="s">
        <v>243</v>
      </c>
      <c r="G224" s="34"/>
      <c r="H224" s="34"/>
      <c r="I224" s="176"/>
      <c r="J224" s="34"/>
      <c r="K224" s="34"/>
      <c r="L224" s="35"/>
      <c r="M224" s="222"/>
      <c r="N224" s="223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4" t="s">
        <v>241</v>
      </c>
      <c r="AU224" s="14" t="s">
        <v>84</v>
      </c>
    </row>
    <row r="225" spans="1:65" s="2" customFormat="1" ht="16.5" customHeight="1">
      <c r="A225" s="32"/>
      <c r="B225" s="33"/>
      <c r="C225" s="207" t="s">
        <v>304</v>
      </c>
      <c r="D225" s="207" t="s">
        <v>236</v>
      </c>
      <c r="E225" s="208" t="s">
        <v>305</v>
      </c>
      <c r="F225" s="209" t="s">
        <v>247</v>
      </c>
      <c r="G225" s="210" t="s">
        <v>239</v>
      </c>
      <c r="H225" s="211">
        <v>47</v>
      </c>
      <c r="I225" s="212"/>
      <c r="J225" s="213">
        <f>ROUND(I225*H225,2)</f>
        <v>0</v>
      </c>
      <c r="K225" s="214"/>
      <c r="L225" s="35"/>
      <c r="M225" s="215" t="s">
        <v>1</v>
      </c>
      <c r="N225" s="216" t="s">
        <v>40</v>
      </c>
      <c r="O225" s="69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9" t="s">
        <v>240</v>
      </c>
      <c r="AT225" s="219" t="s">
        <v>236</v>
      </c>
      <c r="AU225" s="219" t="s">
        <v>84</v>
      </c>
      <c r="AY225" s="14" t="s">
        <v>233</v>
      </c>
      <c r="BE225" s="112">
        <f>IF(N225="základní",J225,0)</f>
        <v>0</v>
      </c>
      <c r="BF225" s="112">
        <f>IF(N225="snížená",J225,0)</f>
        <v>0</v>
      </c>
      <c r="BG225" s="112">
        <f>IF(N225="zákl. přenesená",J225,0)</f>
        <v>0</v>
      </c>
      <c r="BH225" s="112">
        <f>IF(N225="sníž. přenesená",J225,0)</f>
        <v>0</v>
      </c>
      <c r="BI225" s="112">
        <f>IF(N225="nulová",J225,0)</f>
        <v>0</v>
      </c>
      <c r="BJ225" s="14" t="s">
        <v>82</v>
      </c>
      <c r="BK225" s="112">
        <f>ROUND(I225*H225,2)</f>
        <v>0</v>
      </c>
      <c r="BL225" s="14" t="s">
        <v>240</v>
      </c>
      <c r="BM225" s="219" t="s">
        <v>306</v>
      </c>
    </row>
    <row r="226" spans="1:65" s="2" customFormat="1" ht="11.25">
      <c r="A226" s="32"/>
      <c r="B226" s="33"/>
      <c r="C226" s="34"/>
      <c r="D226" s="220" t="s">
        <v>241</v>
      </c>
      <c r="E226" s="34"/>
      <c r="F226" s="221" t="s">
        <v>247</v>
      </c>
      <c r="G226" s="34"/>
      <c r="H226" s="34"/>
      <c r="I226" s="176"/>
      <c r="J226" s="34"/>
      <c r="K226" s="34"/>
      <c r="L226" s="35"/>
      <c r="M226" s="222"/>
      <c r="N226" s="223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4" t="s">
        <v>241</v>
      </c>
      <c r="AU226" s="14" t="s">
        <v>84</v>
      </c>
    </row>
    <row r="227" spans="1:65" s="2" customFormat="1" ht="16.5" customHeight="1">
      <c r="A227" s="32"/>
      <c r="B227" s="33"/>
      <c r="C227" s="207" t="s">
        <v>275</v>
      </c>
      <c r="D227" s="207" t="s">
        <v>236</v>
      </c>
      <c r="E227" s="208" t="s">
        <v>307</v>
      </c>
      <c r="F227" s="209" t="s">
        <v>250</v>
      </c>
      <c r="G227" s="210" t="s">
        <v>244</v>
      </c>
      <c r="H227" s="211">
        <v>250</v>
      </c>
      <c r="I227" s="212"/>
      <c r="J227" s="213">
        <f>ROUND(I227*H227,2)</f>
        <v>0</v>
      </c>
      <c r="K227" s="214"/>
      <c r="L227" s="35"/>
      <c r="M227" s="215" t="s">
        <v>1</v>
      </c>
      <c r="N227" s="216" t="s">
        <v>40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240</v>
      </c>
      <c r="AT227" s="219" t="s">
        <v>236</v>
      </c>
      <c r="AU227" s="219" t="s">
        <v>84</v>
      </c>
      <c r="AY227" s="14" t="s">
        <v>233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82</v>
      </c>
      <c r="BK227" s="112">
        <f>ROUND(I227*H227,2)</f>
        <v>0</v>
      </c>
      <c r="BL227" s="14" t="s">
        <v>240</v>
      </c>
      <c r="BM227" s="219" t="s">
        <v>308</v>
      </c>
    </row>
    <row r="228" spans="1:65" s="2" customFormat="1" ht="11.25">
      <c r="A228" s="32"/>
      <c r="B228" s="33"/>
      <c r="C228" s="34"/>
      <c r="D228" s="220" t="s">
        <v>241</v>
      </c>
      <c r="E228" s="34"/>
      <c r="F228" s="221" t="s">
        <v>250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241</v>
      </c>
      <c r="AU228" s="14" t="s">
        <v>84</v>
      </c>
    </row>
    <row r="229" spans="1:65" s="2" customFormat="1" ht="24.2" customHeight="1">
      <c r="A229" s="32"/>
      <c r="B229" s="33"/>
      <c r="C229" s="207" t="s">
        <v>309</v>
      </c>
      <c r="D229" s="207" t="s">
        <v>236</v>
      </c>
      <c r="E229" s="208" t="s">
        <v>310</v>
      </c>
      <c r="F229" s="209" t="s">
        <v>254</v>
      </c>
      <c r="G229" s="210" t="s">
        <v>239</v>
      </c>
      <c r="H229" s="211">
        <v>28</v>
      </c>
      <c r="I229" s="212"/>
      <c r="J229" s="213">
        <f>ROUND(I229*H229,2)</f>
        <v>0</v>
      </c>
      <c r="K229" s="214"/>
      <c r="L229" s="35"/>
      <c r="M229" s="215" t="s">
        <v>1</v>
      </c>
      <c r="N229" s="216" t="s">
        <v>40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240</v>
      </c>
      <c r="AT229" s="219" t="s">
        <v>236</v>
      </c>
      <c r="AU229" s="219" t="s">
        <v>84</v>
      </c>
      <c r="AY229" s="14" t="s">
        <v>233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82</v>
      </c>
      <c r="BK229" s="112">
        <f>ROUND(I229*H229,2)</f>
        <v>0</v>
      </c>
      <c r="BL229" s="14" t="s">
        <v>240</v>
      </c>
      <c r="BM229" s="219" t="s">
        <v>311</v>
      </c>
    </row>
    <row r="230" spans="1:65" s="2" customFormat="1" ht="19.5">
      <c r="A230" s="32"/>
      <c r="B230" s="33"/>
      <c r="C230" s="34"/>
      <c r="D230" s="220" t="s">
        <v>241</v>
      </c>
      <c r="E230" s="34"/>
      <c r="F230" s="221" t="s">
        <v>254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241</v>
      </c>
      <c r="AU230" s="14" t="s">
        <v>84</v>
      </c>
    </row>
    <row r="231" spans="1:65" s="12" customFormat="1" ht="22.9" customHeight="1">
      <c r="B231" s="191"/>
      <c r="C231" s="192"/>
      <c r="D231" s="193" t="s">
        <v>74</v>
      </c>
      <c r="E231" s="205" t="s">
        <v>312</v>
      </c>
      <c r="F231" s="205" t="s">
        <v>313</v>
      </c>
      <c r="G231" s="192"/>
      <c r="H231" s="192"/>
      <c r="I231" s="195"/>
      <c r="J231" s="206">
        <f>BK231</f>
        <v>0</v>
      </c>
      <c r="K231" s="192"/>
      <c r="L231" s="197"/>
      <c r="M231" s="198"/>
      <c r="N231" s="199"/>
      <c r="O231" s="199"/>
      <c r="P231" s="200">
        <f>SUM(P232:P241)</f>
        <v>0</v>
      </c>
      <c r="Q231" s="199"/>
      <c r="R231" s="200">
        <f>SUM(R232:R241)</f>
        <v>0</v>
      </c>
      <c r="S231" s="199"/>
      <c r="T231" s="201">
        <f>SUM(T232:T241)</f>
        <v>0</v>
      </c>
      <c r="AR231" s="202" t="s">
        <v>82</v>
      </c>
      <c r="AT231" s="203" t="s">
        <v>74</v>
      </c>
      <c r="AU231" s="203" t="s">
        <v>82</v>
      </c>
      <c r="AY231" s="202" t="s">
        <v>233</v>
      </c>
      <c r="BK231" s="204">
        <f>SUM(BK232:BK241)</f>
        <v>0</v>
      </c>
    </row>
    <row r="232" spans="1:65" s="2" customFormat="1" ht="16.5" customHeight="1">
      <c r="A232" s="32"/>
      <c r="B232" s="33"/>
      <c r="C232" s="207" t="s">
        <v>278</v>
      </c>
      <c r="D232" s="207" t="s">
        <v>236</v>
      </c>
      <c r="E232" s="208" t="s">
        <v>314</v>
      </c>
      <c r="F232" s="209" t="s">
        <v>238</v>
      </c>
      <c r="G232" s="210" t="s">
        <v>239</v>
      </c>
      <c r="H232" s="211">
        <v>47</v>
      </c>
      <c r="I232" s="212"/>
      <c r="J232" s="213">
        <f>ROUND(I232*H232,2)</f>
        <v>0</v>
      </c>
      <c r="K232" s="214"/>
      <c r="L232" s="35"/>
      <c r="M232" s="215" t="s">
        <v>1</v>
      </c>
      <c r="N232" s="216" t="s">
        <v>40</v>
      </c>
      <c r="O232" s="69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9" t="s">
        <v>240</v>
      </c>
      <c r="AT232" s="219" t="s">
        <v>236</v>
      </c>
      <c r="AU232" s="219" t="s">
        <v>84</v>
      </c>
      <c r="AY232" s="14" t="s">
        <v>233</v>
      </c>
      <c r="BE232" s="112">
        <f>IF(N232="základní",J232,0)</f>
        <v>0</v>
      </c>
      <c r="BF232" s="112">
        <f>IF(N232="snížená",J232,0)</f>
        <v>0</v>
      </c>
      <c r="BG232" s="112">
        <f>IF(N232="zákl. přenesená",J232,0)</f>
        <v>0</v>
      </c>
      <c r="BH232" s="112">
        <f>IF(N232="sníž. přenesená",J232,0)</f>
        <v>0</v>
      </c>
      <c r="BI232" s="112">
        <f>IF(N232="nulová",J232,0)</f>
        <v>0</v>
      </c>
      <c r="BJ232" s="14" t="s">
        <v>82</v>
      </c>
      <c r="BK232" s="112">
        <f>ROUND(I232*H232,2)</f>
        <v>0</v>
      </c>
      <c r="BL232" s="14" t="s">
        <v>240</v>
      </c>
      <c r="BM232" s="219" t="s">
        <v>315</v>
      </c>
    </row>
    <row r="233" spans="1:65" s="2" customFormat="1" ht="11.25">
      <c r="A233" s="32"/>
      <c r="B233" s="33"/>
      <c r="C233" s="34"/>
      <c r="D233" s="220" t="s">
        <v>241</v>
      </c>
      <c r="E233" s="34"/>
      <c r="F233" s="221" t="s">
        <v>238</v>
      </c>
      <c r="G233" s="34"/>
      <c r="H233" s="34"/>
      <c r="I233" s="176"/>
      <c r="J233" s="34"/>
      <c r="K233" s="34"/>
      <c r="L233" s="35"/>
      <c r="M233" s="222"/>
      <c r="N233" s="223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4" t="s">
        <v>241</v>
      </c>
      <c r="AU233" s="14" t="s">
        <v>84</v>
      </c>
    </row>
    <row r="234" spans="1:65" s="2" customFormat="1" ht="16.5" customHeight="1">
      <c r="A234" s="32"/>
      <c r="B234" s="33"/>
      <c r="C234" s="207" t="s">
        <v>316</v>
      </c>
      <c r="D234" s="207" t="s">
        <v>236</v>
      </c>
      <c r="E234" s="208" t="s">
        <v>317</v>
      </c>
      <c r="F234" s="209" t="s">
        <v>243</v>
      </c>
      <c r="G234" s="210" t="s">
        <v>244</v>
      </c>
      <c r="H234" s="211">
        <v>250</v>
      </c>
      <c r="I234" s="212"/>
      <c r="J234" s="213">
        <f>ROUND(I234*H234,2)</f>
        <v>0</v>
      </c>
      <c r="K234" s="214"/>
      <c r="L234" s="35"/>
      <c r="M234" s="215" t="s">
        <v>1</v>
      </c>
      <c r="N234" s="216" t="s">
        <v>40</v>
      </c>
      <c r="O234" s="69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9" t="s">
        <v>240</v>
      </c>
      <c r="AT234" s="219" t="s">
        <v>236</v>
      </c>
      <c r="AU234" s="219" t="s">
        <v>84</v>
      </c>
      <c r="AY234" s="14" t="s">
        <v>233</v>
      </c>
      <c r="BE234" s="112">
        <f>IF(N234="základní",J234,0)</f>
        <v>0</v>
      </c>
      <c r="BF234" s="112">
        <f>IF(N234="snížená",J234,0)</f>
        <v>0</v>
      </c>
      <c r="BG234" s="112">
        <f>IF(N234="zákl. přenesená",J234,0)</f>
        <v>0</v>
      </c>
      <c r="BH234" s="112">
        <f>IF(N234="sníž. přenesená",J234,0)</f>
        <v>0</v>
      </c>
      <c r="BI234" s="112">
        <f>IF(N234="nulová",J234,0)</f>
        <v>0</v>
      </c>
      <c r="BJ234" s="14" t="s">
        <v>82</v>
      </c>
      <c r="BK234" s="112">
        <f>ROUND(I234*H234,2)</f>
        <v>0</v>
      </c>
      <c r="BL234" s="14" t="s">
        <v>240</v>
      </c>
      <c r="BM234" s="219" t="s">
        <v>318</v>
      </c>
    </row>
    <row r="235" spans="1:65" s="2" customFormat="1" ht="11.25">
      <c r="A235" s="32"/>
      <c r="B235" s="33"/>
      <c r="C235" s="34"/>
      <c r="D235" s="220" t="s">
        <v>241</v>
      </c>
      <c r="E235" s="34"/>
      <c r="F235" s="221" t="s">
        <v>243</v>
      </c>
      <c r="G235" s="34"/>
      <c r="H235" s="34"/>
      <c r="I235" s="176"/>
      <c r="J235" s="34"/>
      <c r="K235" s="34"/>
      <c r="L235" s="35"/>
      <c r="M235" s="222"/>
      <c r="N235" s="223"/>
      <c r="O235" s="69"/>
      <c r="P235" s="69"/>
      <c r="Q235" s="69"/>
      <c r="R235" s="69"/>
      <c r="S235" s="69"/>
      <c r="T235" s="70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4" t="s">
        <v>241</v>
      </c>
      <c r="AU235" s="14" t="s">
        <v>84</v>
      </c>
    </row>
    <row r="236" spans="1:65" s="2" customFormat="1" ht="16.5" customHeight="1">
      <c r="A236" s="32"/>
      <c r="B236" s="33"/>
      <c r="C236" s="207" t="s">
        <v>280</v>
      </c>
      <c r="D236" s="207" t="s">
        <v>236</v>
      </c>
      <c r="E236" s="208" t="s">
        <v>319</v>
      </c>
      <c r="F236" s="209" t="s">
        <v>247</v>
      </c>
      <c r="G236" s="210" t="s">
        <v>239</v>
      </c>
      <c r="H236" s="211">
        <v>47</v>
      </c>
      <c r="I236" s="212"/>
      <c r="J236" s="213">
        <f>ROUND(I236*H236,2)</f>
        <v>0</v>
      </c>
      <c r="K236" s="214"/>
      <c r="L236" s="35"/>
      <c r="M236" s="215" t="s">
        <v>1</v>
      </c>
      <c r="N236" s="216" t="s">
        <v>40</v>
      </c>
      <c r="O236" s="69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9" t="s">
        <v>240</v>
      </c>
      <c r="AT236" s="219" t="s">
        <v>236</v>
      </c>
      <c r="AU236" s="219" t="s">
        <v>84</v>
      </c>
      <c r="AY236" s="14" t="s">
        <v>233</v>
      </c>
      <c r="BE236" s="112">
        <f>IF(N236="základní",J236,0)</f>
        <v>0</v>
      </c>
      <c r="BF236" s="112">
        <f>IF(N236="snížená",J236,0)</f>
        <v>0</v>
      </c>
      <c r="BG236" s="112">
        <f>IF(N236="zákl. přenesená",J236,0)</f>
        <v>0</v>
      </c>
      <c r="BH236" s="112">
        <f>IF(N236="sníž. přenesená",J236,0)</f>
        <v>0</v>
      </c>
      <c r="BI236" s="112">
        <f>IF(N236="nulová",J236,0)</f>
        <v>0</v>
      </c>
      <c r="BJ236" s="14" t="s">
        <v>82</v>
      </c>
      <c r="BK236" s="112">
        <f>ROUND(I236*H236,2)</f>
        <v>0</v>
      </c>
      <c r="BL236" s="14" t="s">
        <v>240</v>
      </c>
      <c r="BM236" s="219" t="s">
        <v>320</v>
      </c>
    </row>
    <row r="237" spans="1:65" s="2" customFormat="1" ht="11.25">
      <c r="A237" s="32"/>
      <c r="B237" s="33"/>
      <c r="C237" s="34"/>
      <c r="D237" s="220" t="s">
        <v>241</v>
      </c>
      <c r="E237" s="34"/>
      <c r="F237" s="221" t="s">
        <v>247</v>
      </c>
      <c r="G237" s="34"/>
      <c r="H237" s="34"/>
      <c r="I237" s="176"/>
      <c r="J237" s="34"/>
      <c r="K237" s="34"/>
      <c r="L237" s="35"/>
      <c r="M237" s="222"/>
      <c r="N237" s="223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4" t="s">
        <v>241</v>
      </c>
      <c r="AU237" s="14" t="s">
        <v>84</v>
      </c>
    </row>
    <row r="238" spans="1:65" s="2" customFormat="1" ht="16.5" customHeight="1">
      <c r="A238" s="32"/>
      <c r="B238" s="33"/>
      <c r="C238" s="207" t="s">
        <v>321</v>
      </c>
      <c r="D238" s="207" t="s">
        <v>236</v>
      </c>
      <c r="E238" s="208" t="s">
        <v>322</v>
      </c>
      <c r="F238" s="209" t="s">
        <v>250</v>
      </c>
      <c r="G238" s="210" t="s">
        <v>244</v>
      </c>
      <c r="H238" s="211">
        <v>250</v>
      </c>
      <c r="I238" s="212"/>
      <c r="J238" s="213">
        <f>ROUND(I238*H238,2)</f>
        <v>0</v>
      </c>
      <c r="K238" s="214"/>
      <c r="L238" s="35"/>
      <c r="M238" s="215" t="s">
        <v>1</v>
      </c>
      <c r="N238" s="216" t="s">
        <v>40</v>
      </c>
      <c r="O238" s="69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9" t="s">
        <v>240</v>
      </c>
      <c r="AT238" s="219" t="s">
        <v>236</v>
      </c>
      <c r="AU238" s="219" t="s">
        <v>84</v>
      </c>
      <c r="AY238" s="14" t="s">
        <v>233</v>
      </c>
      <c r="BE238" s="112">
        <f>IF(N238="základní",J238,0)</f>
        <v>0</v>
      </c>
      <c r="BF238" s="112">
        <f>IF(N238="snížená",J238,0)</f>
        <v>0</v>
      </c>
      <c r="BG238" s="112">
        <f>IF(N238="zákl. přenesená",J238,0)</f>
        <v>0</v>
      </c>
      <c r="BH238" s="112">
        <f>IF(N238="sníž. přenesená",J238,0)</f>
        <v>0</v>
      </c>
      <c r="BI238" s="112">
        <f>IF(N238="nulová",J238,0)</f>
        <v>0</v>
      </c>
      <c r="BJ238" s="14" t="s">
        <v>82</v>
      </c>
      <c r="BK238" s="112">
        <f>ROUND(I238*H238,2)</f>
        <v>0</v>
      </c>
      <c r="BL238" s="14" t="s">
        <v>240</v>
      </c>
      <c r="BM238" s="219" t="s">
        <v>323</v>
      </c>
    </row>
    <row r="239" spans="1:65" s="2" customFormat="1" ht="11.25">
      <c r="A239" s="32"/>
      <c r="B239" s="33"/>
      <c r="C239" s="34"/>
      <c r="D239" s="220" t="s">
        <v>241</v>
      </c>
      <c r="E239" s="34"/>
      <c r="F239" s="221" t="s">
        <v>250</v>
      </c>
      <c r="G239" s="34"/>
      <c r="H239" s="34"/>
      <c r="I239" s="176"/>
      <c r="J239" s="34"/>
      <c r="K239" s="34"/>
      <c r="L239" s="35"/>
      <c r="M239" s="222"/>
      <c r="N239" s="223"/>
      <c r="O239" s="69"/>
      <c r="P239" s="69"/>
      <c r="Q239" s="69"/>
      <c r="R239" s="69"/>
      <c r="S239" s="69"/>
      <c r="T239" s="70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4" t="s">
        <v>241</v>
      </c>
      <c r="AU239" s="14" t="s">
        <v>84</v>
      </c>
    </row>
    <row r="240" spans="1:65" s="2" customFormat="1" ht="24.2" customHeight="1">
      <c r="A240" s="32"/>
      <c r="B240" s="33"/>
      <c r="C240" s="207" t="s">
        <v>283</v>
      </c>
      <c r="D240" s="207" t="s">
        <v>236</v>
      </c>
      <c r="E240" s="208" t="s">
        <v>324</v>
      </c>
      <c r="F240" s="209" t="s">
        <v>254</v>
      </c>
      <c r="G240" s="210" t="s">
        <v>239</v>
      </c>
      <c r="H240" s="211">
        <v>28</v>
      </c>
      <c r="I240" s="212"/>
      <c r="J240" s="213">
        <f>ROUND(I240*H240,2)</f>
        <v>0</v>
      </c>
      <c r="K240" s="214"/>
      <c r="L240" s="35"/>
      <c r="M240" s="215" t="s">
        <v>1</v>
      </c>
      <c r="N240" s="216" t="s">
        <v>40</v>
      </c>
      <c r="O240" s="69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9" t="s">
        <v>240</v>
      </c>
      <c r="AT240" s="219" t="s">
        <v>236</v>
      </c>
      <c r="AU240" s="219" t="s">
        <v>84</v>
      </c>
      <c r="AY240" s="14" t="s">
        <v>233</v>
      </c>
      <c r="BE240" s="112">
        <f>IF(N240="základní",J240,0)</f>
        <v>0</v>
      </c>
      <c r="BF240" s="112">
        <f>IF(N240="snížená",J240,0)</f>
        <v>0</v>
      </c>
      <c r="BG240" s="112">
        <f>IF(N240="zákl. přenesená",J240,0)</f>
        <v>0</v>
      </c>
      <c r="BH240" s="112">
        <f>IF(N240="sníž. přenesená",J240,0)</f>
        <v>0</v>
      </c>
      <c r="BI240" s="112">
        <f>IF(N240="nulová",J240,0)</f>
        <v>0</v>
      </c>
      <c r="BJ240" s="14" t="s">
        <v>82</v>
      </c>
      <c r="BK240" s="112">
        <f>ROUND(I240*H240,2)</f>
        <v>0</v>
      </c>
      <c r="BL240" s="14" t="s">
        <v>240</v>
      </c>
      <c r="BM240" s="219" t="s">
        <v>325</v>
      </c>
    </row>
    <row r="241" spans="1:65" s="2" customFormat="1" ht="19.5">
      <c r="A241" s="32"/>
      <c r="B241" s="33"/>
      <c r="C241" s="34"/>
      <c r="D241" s="220" t="s">
        <v>241</v>
      </c>
      <c r="E241" s="34"/>
      <c r="F241" s="221" t="s">
        <v>254</v>
      </c>
      <c r="G241" s="34"/>
      <c r="H241" s="34"/>
      <c r="I241" s="176"/>
      <c r="J241" s="34"/>
      <c r="K241" s="34"/>
      <c r="L241" s="35"/>
      <c r="M241" s="222"/>
      <c r="N241" s="223"/>
      <c r="O241" s="69"/>
      <c r="P241" s="69"/>
      <c r="Q241" s="69"/>
      <c r="R241" s="69"/>
      <c r="S241" s="69"/>
      <c r="T241" s="70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4" t="s">
        <v>241</v>
      </c>
      <c r="AU241" s="14" t="s">
        <v>84</v>
      </c>
    </row>
    <row r="242" spans="1:65" s="12" customFormat="1" ht="22.9" customHeight="1">
      <c r="B242" s="191"/>
      <c r="C242" s="192"/>
      <c r="D242" s="193" t="s">
        <v>74</v>
      </c>
      <c r="E242" s="205" t="s">
        <v>326</v>
      </c>
      <c r="F242" s="205" t="s">
        <v>327</v>
      </c>
      <c r="G242" s="192"/>
      <c r="H242" s="192"/>
      <c r="I242" s="195"/>
      <c r="J242" s="206">
        <f>BK242</f>
        <v>0</v>
      </c>
      <c r="K242" s="192"/>
      <c r="L242" s="197"/>
      <c r="M242" s="198"/>
      <c r="N242" s="199"/>
      <c r="O242" s="199"/>
      <c r="P242" s="200">
        <f>SUM(P243:P252)</f>
        <v>0</v>
      </c>
      <c r="Q242" s="199"/>
      <c r="R242" s="200">
        <f>SUM(R243:R252)</f>
        <v>0</v>
      </c>
      <c r="S242" s="199"/>
      <c r="T242" s="201">
        <f>SUM(T243:T252)</f>
        <v>0</v>
      </c>
      <c r="AR242" s="202" t="s">
        <v>82</v>
      </c>
      <c r="AT242" s="203" t="s">
        <v>74</v>
      </c>
      <c r="AU242" s="203" t="s">
        <v>82</v>
      </c>
      <c r="AY242" s="202" t="s">
        <v>233</v>
      </c>
      <c r="BK242" s="204">
        <f>SUM(BK243:BK252)</f>
        <v>0</v>
      </c>
    </row>
    <row r="243" spans="1:65" s="2" customFormat="1" ht="16.5" customHeight="1">
      <c r="A243" s="32"/>
      <c r="B243" s="33"/>
      <c r="C243" s="207" t="s">
        <v>328</v>
      </c>
      <c r="D243" s="207" t="s">
        <v>236</v>
      </c>
      <c r="E243" s="208" t="s">
        <v>329</v>
      </c>
      <c r="F243" s="209" t="s">
        <v>238</v>
      </c>
      <c r="G243" s="210" t="s">
        <v>239</v>
      </c>
      <c r="H243" s="211">
        <v>47</v>
      </c>
      <c r="I243" s="212"/>
      <c r="J243" s="213">
        <f>ROUND(I243*H243,2)</f>
        <v>0</v>
      </c>
      <c r="K243" s="214"/>
      <c r="L243" s="35"/>
      <c r="M243" s="215" t="s">
        <v>1</v>
      </c>
      <c r="N243" s="216" t="s">
        <v>40</v>
      </c>
      <c r="O243" s="6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9" t="s">
        <v>240</v>
      </c>
      <c r="AT243" s="219" t="s">
        <v>236</v>
      </c>
      <c r="AU243" s="219" t="s">
        <v>84</v>
      </c>
      <c r="AY243" s="14" t="s">
        <v>233</v>
      </c>
      <c r="BE243" s="112">
        <f>IF(N243="základní",J243,0)</f>
        <v>0</v>
      </c>
      <c r="BF243" s="112">
        <f>IF(N243="snížená",J243,0)</f>
        <v>0</v>
      </c>
      <c r="BG243" s="112">
        <f>IF(N243="zákl. přenesená",J243,0)</f>
        <v>0</v>
      </c>
      <c r="BH243" s="112">
        <f>IF(N243="sníž. přenesená",J243,0)</f>
        <v>0</v>
      </c>
      <c r="BI243" s="112">
        <f>IF(N243="nulová",J243,0)</f>
        <v>0</v>
      </c>
      <c r="BJ243" s="14" t="s">
        <v>82</v>
      </c>
      <c r="BK243" s="112">
        <f>ROUND(I243*H243,2)</f>
        <v>0</v>
      </c>
      <c r="BL243" s="14" t="s">
        <v>240</v>
      </c>
      <c r="BM243" s="219" t="s">
        <v>330</v>
      </c>
    </row>
    <row r="244" spans="1:65" s="2" customFormat="1" ht="11.25">
      <c r="A244" s="32"/>
      <c r="B244" s="33"/>
      <c r="C244" s="34"/>
      <c r="D244" s="220" t="s">
        <v>241</v>
      </c>
      <c r="E244" s="34"/>
      <c r="F244" s="221" t="s">
        <v>238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241</v>
      </c>
      <c r="AU244" s="14" t="s">
        <v>84</v>
      </c>
    </row>
    <row r="245" spans="1:65" s="2" customFormat="1" ht="16.5" customHeight="1">
      <c r="A245" s="32"/>
      <c r="B245" s="33"/>
      <c r="C245" s="207" t="s">
        <v>287</v>
      </c>
      <c r="D245" s="207" t="s">
        <v>236</v>
      </c>
      <c r="E245" s="208" t="s">
        <v>331</v>
      </c>
      <c r="F245" s="209" t="s">
        <v>243</v>
      </c>
      <c r="G245" s="210" t="s">
        <v>244</v>
      </c>
      <c r="H245" s="211">
        <v>240</v>
      </c>
      <c r="I245" s="212"/>
      <c r="J245" s="213">
        <f>ROUND(I245*H245,2)</f>
        <v>0</v>
      </c>
      <c r="K245" s="214"/>
      <c r="L245" s="35"/>
      <c r="M245" s="215" t="s">
        <v>1</v>
      </c>
      <c r="N245" s="216" t="s">
        <v>40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240</v>
      </c>
      <c r="AT245" s="219" t="s">
        <v>236</v>
      </c>
      <c r="AU245" s="219" t="s">
        <v>84</v>
      </c>
      <c r="AY245" s="14" t="s">
        <v>233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82</v>
      </c>
      <c r="BK245" s="112">
        <f>ROUND(I245*H245,2)</f>
        <v>0</v>
      </c>
      <c r="BL245" s="14" t="s">
        <v>240</v>
      </c>
      <c r="BM245" s="219" t="s">
        <v>332</v>
      </c>
    </row>
    <row r="246" spans="1:65" s="2" customFormat="1" ht="11.25">
      <c r="A246" s="32"/>
      <c r="B246" s="33"/>
      <c r="C246" s="34"/>
      <c r="D246" s="220" t="s">
        <v>241</v>
      </c>
      <c r="E246" s="34"/>
      <c r="F246" s="221" t="s">
        <v>243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241</v>
      </c>
      <c r="AU246" s="14" t="s">
        <v>84</v>
      </c>
    </row>
    <row r="247" spans="1:65" s="2" customFormat="1" ht="16.5" customHeight="1">
      <c r="A247" s="32"/>
      <c r="B247" s="33"/>
      <c r="C247" s="207" t="s">
        <v>333</v>
      </c>
      <c r="D247" s="207" t="s">
        <v>236</v>
      </c>
      <c r="E247" s="208" t="s">
        <v>334</v>
      </c>
      <c r="F247" s="209" t="s">
        <v>247</v>
      </c>
      <c r="G247" s="210" t="s">
        <v>239</v>
      </c>
      <c r="H247" s="211">
        <v>47</v>
      </c>
      <c r="I247" s="212"/>
      <c r="J247" s="213">
        <f>ROUND(I247*H247,2)</f>
        <v>0</v>
      </c>
      <c r="K247" s="214"/>
      <c r="L247" s="35"/>
      <c r="M247" s="215" t="s">
        <v>1</v>
      </c>
      <c r="N247" s="216" t="s">
        <v>40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240</v>
      </c>
      <c r="AT247" s="219" t="s">
        <v>236</v>
      </c>
      <c r="AU247" s="219" t="s">
        <v>84</v>
      </c>
      <c r="AY247" s="14" t="s">
        <v>233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82</v>
      </c>
      <c r="BK247" s="112">
        <f>ROUND(I247*H247,2)</f>
        <v>0</v>
      </c>
      <c r="BL247" s="14" t="s">
        <v>240</v>
      </c>
      <c r="BM247" s="219" t="s">
        <v>335</v>
      </c>
    </row>
    <row r="248" spans="1:65" s="2" customFormat="1" ht="11.25">
      <c r="A248" s="32"/>
      <c r="B248" s="33"/>
      <c r="C248" s="34"/>
      <c r="D248" s="220" t="s">
        <v>241</v>
      </c>
      <c r="E248" s="34"/>
      <c r="F248" s="221" t="s">
        <v>247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241</v>
      </c>
      <c r="AU248" s="14" t="s">
        <v>84</v>
      </c>
    </row>
    <row r="249" spans="1:65" s="2" customFormat="1" ht="16.5" customHeight="1">
      <c r="A249" s="32"/>
      <c r="B249" s="33"/>
      <c r="C249" s="207" t="s">
        <v>290</v>
      </c>
      <c r="D249" s="207" t="s">
        <v>236</v>
      </c>
      <c r="E249" s="208" t="s">
        <v>336</v>
      </c>
      <c r="F249" s="209" t="s">
        <v>250</v>
      </c>
      <c r="G249" s="210" t="s">
        <v>244</v>
      </c>
      <c r="H249" s="211">
        <v>240</v>
      </c>
      <c r="I249" s="212"/>
      <c r="J249" s="213">
        <f>ROUND(I249*H249,2)</f>
        <v>0</v>
      </c>
      <c r="K249" s="214"/>
      <c r="L249" s="35"/>
      <c r="M249" s="215" t="s">
        <v>1</v>
      </c>
      <c r="N249" s="216" t="s">
        <v>40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240</v>
      </c>
      <c r="AT249" s="219" t="s">
        <v>236</v>
      </c>
      <c r="AU249" s="219" t="s">
        <v>84</v>
      </c>
      <c r="AY249" s="14" t="s">
        <v>233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82</v>
      </c>
      <c r="BK249" s="112">
        <f>ROUND(I249*H249,2)</f>
        <v>0</v>
      </c>
      <c r="BL249" s="14" t="s">
        <v>240</v>
      </c>
      <c r="BM249" s="219" t="s">
        <v>337</v>
      </c>
    </row>
    <row r="250" spans="1:65" s="2" customFormat="1" ht="11.25">
      <c r="A250" s="32"/>
      <c r="B250" s="33"/>
      <c r="C250" s="34"/>
      <c r="D250" s="220" t="s">
        <v>241</v>
      </c>
      <c r="E250" s="34"/>
      <c r="F250" s="221" t="s">
        <v>250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241</v>
      </c>
      <c r="AU250" s="14" t="s">
        <v>84</v>
      </c>
    </row>
    <row r="251" spans="1:65" s="2" customFormat="1" ht="24.2" customHeight="1">
      <c r="A251" s="32"/>
      <c r="B251" s="33"/>
      <c r="C251" s="207" t="s">
        <v>338</v>
      </c>
      <c r="D251" s="207" t="s">
        <v>236</v>
      </c>
      <c r="E251" s="208" t="s">
        <v>339</v>
      </c>
      <c r="F251" s="209" t="s">
        <v>254</v>
      </c>
      <c r="G251" s="210" t="s">
        <v>239</v>
      </c>
      <c r="H251" s="211">
        <v>28</v>
      </c>
      <c r="I251" s="212"/>
      <c r="J251" s="213">
        <f>ROUND(I251*H251,2)</f>
        <v>0</v>
      </c>
      <c r="K251" s="214"/>
      <c r="L251" s="35"/>
      <c r="M251" s="215" t="s">
        <v>1</v>
      </c>
      <c r="N251" s="216" t="s">
        <v>40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240</v>
      </c>
      <c r="AT251" s="219" t="s">
        <v>236</v>
      </c>
      <c r="AU251" s="219" t="s">
        <v>84</v>
      </c>
      <c r="AY251" s="14" t="s">
        <v>233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82</v>
      </c>
      <c r="BK251" s="112">
        <f>ROUND(I251*H251,2)</f>
        <v>0</v>
      </c>
      <c r="BL251" s="14" t="s">
        <v>240</v>
      </c>
      <c r="BM251" s="219" t="s">
        <v>340</v>
      </c>
    </row>
    <row r="252" spans="1:65" s="2" customFormat="1" ht="19.5">
      <c r="A252" s="32"/>
      <c r="B252" s="33"/>
      <c r="C252" s="34"/>
      <c r="D252" s="220" t="s">
        <v>241</v>
      </c>
      <c r="E252" s="34"/>
      <c r="F252" s="221" t="s">
        <v>254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241</v>
      </c>
      <c r="AU252" s="14" t="s">
        <v>84</v>
      </c>
    </row>
    <row r="253" spans="1:65" s="12" customFormat="1" ht="25.9" customHeight="1">
      <c r="B253" s="191"/>
      <c r="C253" s="192"/>
      <c r="D253" s="193" t="s">
        <v>74</v>
      </c>
      <c r="E253" s="194" t="s">
        <v>341</v>
      </c>
      <c r="F253" s="194" t="s">
        <v>342</v>
      </c>
      <c r="G253" s="192"/>
      <c r="H253" s="192"/>
      <c r="I253" s="195"/>
      <c r="J253" s="196">
        <f>BK253</f>
        <v>0</v>
      </c>
      <c r="K253" s="192"/>
      <c r="L253" s="197"/>
      <c r="M253" s="198"/>
      <c r="N253" s="199"/>
      <c r="O253" s="199"/>
      <c r="P253" s="200">
        <f>P254+P263+P272+P281+P290+P299+P308+P317+P326+P335+P344+P353+P362+P371</f>
        <v>0</v>
      </c>
      <c r="Q253" s="199"/>
      <c r="R253" s="200">
        <f>R254+R263+R272+R281+R290+R299+R308+R317+R326+R335+R344+R353+R362+R371</f>
        <v>0</v>
      </c>
      <c r="S253" s="199"/>
      <c r="T253" s="201">
        <f>T254+T263+T272+T281+T290+T299+T308+T317+T326+T335+T344+T353+T362+T371</f>
        <v>0</v>
      </c>
      <c r="AR253" s="202" t="s">
        <v>82</v>
      </c>
      <c r="AT253" s="203" t="s">
        <v>74</v>
      </c>
      <c r="AU253" s="203" t="s">
        <v>75</v>
      </c>
      <c r="AY253" s="202" t="s">
        <v>233</v>
      </c>
      <c r="BK253" s="204">
        <f>BK254+BK263+BK272+BK281+BK290+BK299+BK308+BK317+BK326+BK335+BK344+BK353+BK362+BK371</f>
        <v>0</v>
      </c>
    </row>
    <row r="254" spans="1:65" s="12" customFormat="1" ht="22.9" customHeight="1">
      <c r="B254" s="191"/>
      <c r="C254" s="192"/>
      <c r="D254" s="193" t="s">
        <v>74</v>
      </c>
      <c r="E254" s="205" t="s">
        <v>343</v>
      </c>
      <c r="F254" s="205" t="s">
        <v>344</v>
      </c>
      <c r="G254" s="192"/>
      <c r="H254" s="192"/>
      <c r="I254" s="195"/>
      <c r="J254" s="206">
        <f>BK254</f>
        <v>0</v>
      </c>
      <c r="K254" s="192"/>
      <c r="L254" s="197"/>
      <c r="M254" s="198"/>
      <c r="N254" s="199"/>
      <c r="O254" s="199"/>
      <c r="P254" s="200">
        <f>SUM(P255:P262)</f>
        <v>0</v>
      </c>
      <c r="Q254" s="199"/>
      <c r="R254" s="200">
        <f>SUM(R255:R262)</f>
        <v>0</v>
      </c>
      <c r="S254" s="199"/>
      <c r="T254" s="201">
        <f>SUM(T255:T262)</f>
        <v>0</v>
      </c>
      <c r="AR254" s="202" t="s">
        <v>82</v>
      </c>
      <c r="AT254" s="203" t="s">
        <v>74</v>
      </c>
      <c r="AU254" s="203" t="s">
        <v>82</v>
      </c>
      <c r="AY254" s="202" t="s">
        <v>233</v>
      </c>
      <c r="BK254" s="204">
        <f>SUM(BK255:BK262)</f>
        <v>0</v>
      </c>
    </row>
    <row r="255" spans="1:65" s="2" customFormat="1" ht="24.2" customHeight="1">
      <c r="A255" s="32"/>
      <c r="B255" s="33"/>
      <c r="C255" s="207" t="s">
        <v>292</v>
      </c>
      <c r="D255" s="207" t="s">
        <v>236</v>
      </c>
      <c r="E255" s="208" t="s">
        <v>345</v>
      </c>
      <c r="F255" s="209" t="s">
        <v>346</v>
      </c>
      <c r="G255" s="210" t="s">
        <v>239</v>
      </c>
      <c r="H255" s="211">
        <v>1</v>
      </c>
      <c r="I255" s="212"/>
      <c r="J255" s="213">
        <f>ROUND(I255*H255,2)</f>
        <v>0</v>
      </c>
      <c r="K255" s="214"/>
      <c r="L255" s="35"/>
      <c r="M255" s="215" t="s">
        <v>1</v>
      </c>
      <c r="N255" s="216" t="s">
        <v>40</v>
      </c>
      <c r="O255" s="6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9" t="s">
        <v>240</v>
      </c>
      <c r="AT255" s="219" t="s">
        <v>236</v>
      </c>
      <c r="AU255" s="219" t="s">
        <v>84</v>
      </c>
      <c r="AY255" s="14" t="s">
        <v>233</v>
      </c>
      <c r="BE255" s="112">
        <f>IF(N255="základní",J255,0)</f>
        <v>0</v>
      </c>
      <c r="BF255" s="112">
        <f>IF(N255="snížená",J255,0)</f>
        <v>0</v>
      </c>
      <c r="BG255" s="112">
        <f>IF(N255="zákl. přenesená",J255,0)</f>
        <v>0</v>
      </c>
      <c r="BH255" s="112">
        <f>IF(N255="sníž. přenesená",J255,0)</f>
        <v>0</v>
      </c>
      <c r="BI255" s="112">
        <f>IF(N255="nulová",J255,0)</f>
        <v>0</v>
      </c>
      <c r="BJ255" s="14" t="s">
        <v>82</v>
      </c>
      <c r="BK255" s="112">
        <f>ROUND(I255*H255,2)</f>
        <v>0</v>
      </c>
      <c r="BL255" s="14" t="s">
        <v>240</v>
      </c>
      <c r="BM255" s="219" t="s">
        <v>347</v>
      </c>
    </row>
    <row r="256" spans="1:65" s="2" customFormat="1" ht="19.5">
      <c r="A256" s="32"/>
      <c r="B256" s="33"/>
      <c r="C256" s="34"/>
      <c r="D256" s="220" t="s">
        <v>241</v>
      </c>
      <c r="E256" s="34"/>
      <c r="F256" s="221" t="s">
        <v>346</v>
      </c>
      <c r="G256" s="34"/>
      <c r="H256" s="34"/>
      <c r="I256" s="176"/>
      <c r="J256" s="34"/>
      <c r="K256" s="34"/>
      <c r="L256" s="35"/>
      <c r="M256" s="222"/>
      <c r="N256" s="223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4" t="s">
        <v>241</v>
      </c>
      <c r="AU256" s="14" t="s">
        <v>84</v>
      </c>
    </row>
    <row r="257" spans="1:65" s="2" customFormat="1" ht="24.2" customHeight="1">
      <c r="A257" s="32"/>
      <c r="B257" s="33"/>
      <c r="C257" s="207" t="s">
        <v>348</v>
      </c>
      <c r="D257" s="207" t="s">
        <v>236</v>
      </c>
      <c r="E257" s="208" t="s">
        <v>349</v>
      </c>
      <c r="F257" s="209" t="s">
        <v>350</v>
      </c>
      <c r="G257" s="210" t="s">
        <v>239</v>
      </c>
      <c r="H257" s="211">
        <v>1</v>
      </c>
      <c r="I257" s="212"/>
      <c r="J257" s="213">
        <f>ROUND(I257*H257,2)</f>
        <v>0</v>
      </c>
      <c r="K257" s="214"/>
      <c r="L257" s="35"/>
      <c r="M257" s="215" t="s">
        <v>1</v>
      </c>
      <c r="N257" s="216" t="s">
        <v>40</v>
      </c>
      <c r="O257" s="6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9" t="s">
        <v>240</v>
      </c>
      <c r="AT257" s="219" t="s">
        <v>236</v>
      </c>
      <c r="AU257" s="219" t="s">
        <v>84</v>
      </c>
      <c r="AY257" s="14" t="s">
        <v>233</v>
      </c>
      <c r="BE257" s="112">
        <f>IF(N257="základní",J257,0)</f>
        <v>0</v>
      </c>
      <c r="BF257" s="112">
        <f>IF(N257="snížená",J257,0)</f>
        <v>0</v>
      </c>
      <c r="BG257" s="112">
        <f>IF(N257="zákl. přenesená",J257,0)</f>
        <v>0</v>
      </c>
      <c r="BH257" s="112">
        <f>IF(N257="sníž. přenesená",J257,0)</f>
        <v>0</v>
      </c>
      <c r="BI257" s="112">
        <f>IF(N257="nulová",J257,0)</f>
        <v>0</v>
      </c>
      <c r="BJ257" s="14" t="s">
        <v>82</v>
      </c>
      <c r="BK257" s="112">
        <f>ROUND(I257*H257,2)</f>
        <v>0</v>
      </c>
      <c r="BL257" s="14" t="s">
        <v>240</v>
      </c>
      <c r="BM257" s="219" t="s">
        <v>351</v>
      </c>
    </row>
    <row r="258" spans="1:65" s="2" customFormat="1" ht="19.5">
      <c r="A258" s="32"/>
      <c r="B258" s="33"/>
      <c r="C258" s="34"/>
      <c r="D258" s="220" t="s">
        <v>241</v>
      </c>
      <c r="E258" s="34"/>
      <c r="F258" s="221" t="s">
        <v>350</v>
      </c>
      <c r="G258" s="34"/>
      <c r="H258" s="34"/>
      <c r="I258" s="176"/>
      <c r="J258" s="34"/>
      <c r="K258" s="34"/>
      <c r="L258" s="35"/>
      <c r="M258" s="222"/>
      <c r="N258" s="223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4" t="s">
        <v>241</v>
      </c>
      <c r="AU258" s="14" t="s">
        <v>84</v>
      </c>
    </row>
    <row r="259" spans="1:65" s="2" customFormat="1" ht="16.5" customHeight="1">
      <c r="A259" s="32"/>
      <c r="B259" s="33"/>
      <c r="C259" s="207" t="s">
        <v>295</v>
      </c>
      <c r="D259" s="207" t="s">
        <v>236</v>
      </c>
      <c r="E259" s="208" t="s">
        <v>352</v>
      </c>
      <c r="F259" s="209" t="s">
        <v>353</v>
      </c>
      <c r="G259" s="210" t="s">
        <v>239</v>
      </c>
      <c r="H259" s="211">
        <v>1</v>
      </c>
      <c r="I259" s="212"/>
      <c r="J259" s="213">
        <f>ROUND(I259*H259,2)</f>
        <v>0</v>
      </c>
      <c r="K259" s="214"/>
      <c r="L259" s="35"/>
      <c r="M259" s="215" t="s">
        <v>1</v>
      </c>
      <c r="N259" s="216" t="s">
        <v>40</v>
      </c>
      <c r="O259" s="69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19" t="s">
        <v>240</v>
      </c>
      <c r="AT259" s="219" t="s">
        <v>236</v>
      </c>
      <c r="AU259" s="219" t="s">
        <v>84</v>
      </c>
      <c r="AY259" s="14" t="s">
        <v>233</v>
      </c>
      <c r="BE259" s="112">
        <f>IF(N259="základní",J259,0)</f>
        <v>0</v>
      </c>
      <c r="BF259" s="112">
        <f>IF(N259="snížená",J259,0)</f>
        <v>0</v>
      </c>
      <c r="BG259" s="112">
        <f>IF(N259="zákl. přenesená",J259,0)</f>
        <v>0</v>
      </c>
      <c r="BH259" s="112">
        <f>IF(N259="sníž. přenesená",J259,0)</f>
        <v>0</v>
      </c>
      <c r="BI259" s="112">
        <f>IF(N259="nulová",J259,0)</f>
        <v>0</v>
      </c>
      <c r="BJ259" s="14" t="s">
        <v>82</v>
      </c>
      <c r="BK259" s="112">
        <f>ROUND(I259*H259,2)</f>
        <v>0</v>
      </c>
      <c r="BL259" s="14" t="s">
        <v>240</v>
      </c>
      <c r="BM259" s="219" t="s">
        <v>354</v>
      </c>
    </row>
    <row r="260" spans="1:65" s="2" customFormat="1" ht="11.25">
      <c r="A260" s="32"/>
      <c r="B260" s="33"/>
      <c r="C260" s="34"/>
      <c r="D260" s="220" t="s">
        <v>241</v>
      </c>
      <c r="E260" s="34"/>
      <c r="F260" s="221" t="s">
        <v>353</v>
      </c>
      <c r="G260" s="34"/>
      <c r="H260" s="34"/>
      <c r="I260" s="176"/>
      <c r="J260" s="34"/>
      <c r="K260" s="34"/>
      <c r="L260" s="35"/>
      <c r="M260" s="222"/>
      <c r="N260" s="223"/>
      <c r="O260" s="69"/>
      <c r="P260" s="69"/>
      <c r="Q260" s="69"/>
      <c r="R260" s="69"/>
      <c r="S260" s="69"/>
      <c r="T260" s="70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4" t="s">
        <v>241</v>
      </c>
      <c r="AU260" s="14" t="s">
        <v>84</v>
      </c>
    </row>
    <row r="261" spans="1:65" s="2" customFormat="1" ht="24.2" customHeight="1">
      <c r="A261" s="32"/>
      <c r="B261" s="33"/>
      <c r="C261" s="207" t="s">
        <v>355</v>
      </c>
      <c r="D261" s="207" t="s">
        <v>236</v>
      </c>
      <c r="E261" s="208" t="s">
        <v>356</v>
      </c>
      <c r="F261" s="209" t="s">
        <v>357</v>
      </c>
      <c r="G261" s="210" t="s">
        <v>358</v>
      </c>
      <c r="H261" s="211">
        <v>1</v>
      </c>
      <c r="I261" s="212"/>
      <c r="J261" s="213">
        <f>ROUND(I261*H261,2)</f>
        <v>0</v>
      </c>
      <c r="K261" s="214"/>
      <c r="L261" s="35"/>
      <c r="M261" s="215" t="s">
        <v>1</v>
      </c>
      <c r="N261" s="216" t="s">
        <v>40</v>
      </c>
      <c r="O261" s="69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9" t="s">
        <v>240</v>
      </c>
      <c r="AT261" s="219" t="s">
        <v>236</v>
      </c>
      <c r="AU261" s="219" t="s">
        <v>84</v>
      </c>
      <c r="AY261" s="14" t="s">
        <v>233</v>
      </c>
      <c r="BE261" s="112">
        <f>IF(N261="základní",J261,0)</f>
        <v>0</v>
      </c>
      <c r="BF261" s="112">
        <f>IF(N261="snížená",J261,0)</f>
        <v>0</v>
      </c>
      <c r="BG261" s="112">
        <f>IF(N261="zákl. přenesená",J261,0)</f>
        <v>0</v>
      </c>
      <c r="BH261" s="112">
        <f>IF(N261="sníž. přenesená",J261,0)</f>
        <v>0</v>
      </c>
      <c r="BI261" s="112">
        <f>IF(N261="nulová",J261,0)</f>
        <v>0</v>
      </c>
      <c r="BJ261" s="14" t="s">
        <v>82</v>
      </c>
      <c r="BK261" s="112">
        <f>ROUND(I261*H261,2)</f>
        <v>0</v>
      </c>
      <c r="BL261" s="14" t="s">
        <v>240</v>
      </c>
      <c r="BM261" s="219" t="s">
        <v>359</v>
      </c>
    </row>
    <row r="262" spans="1:65" s="2" customFormat="1" ht="11.25">
      <c r="A262" s="32"/>
      <c r="B262" s="33"/>
      <c r="C262" s="34"/>
      <c r="D262" s="220" t="s">
        <v>241</v>
      </c>
      <c r="E262" s="34"/>
      <c r="F262" s="221" t="s">
        <v>357</v>
      </c>
      <c r="G262" s="34"/>
      <c r="H262" s="34"/>
      <c r="I262" s="176"/>
      <c r="J262" s="34"/>
      <c r="K262" s="34"/>
      <c r="L262" s="35"/>
      <c r="M262" s="222"/>
      <c r="N262" s="223"/>
      <c r="O262" s="69"/>
      <c r="P262" s="69"/>
      <c r="Q262" s="69"/>
      <c r="R262" s="69"/>
      <c r="S262" s="69"/>
      <c r="T262" s="70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4" t="s">
        <v>241</v>
      </c>
      <c r="AU262" s="14" t="s">
        <v>84</v>
      </c>
    </row>
    <row r="263" spans="1:65" s="12" customFormat="1" ht="22.9" customHeight="1">
      <c r="B263" s="191"/>
      <c r="C263" s="192"/>
      <c r="D263" s="193" t="s">
        <v>74</v>
      </c>
      <c r="E263" s="205" t="s">
        <v>360</v>
      </c>
      <c r="F263" s="205" t="s">
        <v>361</v>
      </c>
      <c r="G263" s="192"/>
      <c r="H263" s="192"/>
      <c r="I263" s="195"/>
      <c r="J263" s="206">
        <f>BK263</f>
        <v>0</v>
      </c>
      <c r="K263" s="192"/>
      <c r="L263" s="197"/>
      <c r="M263" s="198"/>
      <c r="N263" s="199"/>
      <c r="O263" s="199"/>
      <c r="P263" s="200">
        <f>SUM(P264:P271)</f>
        <v>0</v>
      </c>
      <c r="Q263" s="199"/>
      <c r="R263" s="200">
        <f>SUM(R264:R271)</f>
        <v>0</v>
      </c>
      <c r="S263" s="199"/>
      <c r="T263" s="201">
        <f>SUM(T264:T271)</f>
        <v>0</v>
      </c>
      <c r="AR263" s="202" t="s">
        <v>82</v>
      </c>
      <c r="AT263" s="203" t="s">
        <v>74</v>
      </c>
      <c r="AU263" s="203" t="s">
        <v>82</v>
      </c>
      <c r="AY263" s="202" t="s">
        <v>233</v>
      </c>
      <c r="BK263" s="204">
        <f>SUM(BK264:BK271)</f>
        <v>0</v>
      </c>
    </row>
    <row r="264" spans="1:65" s="2" customFormat="1" ht="24.2" customHeight="1">
      <c r="A264" s="32"/>
      <c r="B264" s="33"/>
      <c r="C264" s="207" t="s">
        <v>297</v>
      </c>
      <c r="D264" s="207" t="s">
        <v>236</v>
      </c>
      <c r="E264" s="208" t="s">
        <v>362</v>
      </c>
      <c r="F264" s="209" t="s">
        <v>346</v>
      </c>
      <c r="G264" s="210" t="s">
        <v>239</v>
      </c>
      <c r="H264" s="211">
        <v>1</v>
      </c>
      <c r="I264" s="212"/>
      <c r="J264" s="213">
        <f>ROUND(I264*H264,2)</f>
        <v>0</v>
      </c>
      <c r="K264" s="214"/>
      <c r="L264" s="35"/>
      <c r="M264" s="215" t="s">
        <v>1</v>
      </c>
      <c r="N264" s="216" t="s">
        <v>40</v>
      </c>
      <c r="O264" s="69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9" t="s">
        <v>240</v>
      </c>
      <c r="AT264" s="219" t="s">
        <v>236</v>
      </c>
      <c r="AU264" s="219" t="s">
        <v>84</v>
      </c>
      <c r="AY264" s="14" t="s">
        <v>233</v>
      </c>
      <c r="BE264" s="112">
        <f>IF(N264="základní",J264,0)</f>
        <v>0</v>
      </c>
      <c r="BF264" s="112">
        <f>IF(N264="snížená",J264,0)</f>
        <v>0</v>
      </c>
      <c r="BG264" s="112">
        <f>IF(N264="zákl. přenesená",J264,0)</f>
        <v>0</v>
      </c>
      <c r="BH264" s="112">
        <f>IF(N264="sníž. přenesená",J264,0)</f>
        <v>0</v>
      </c>
      <c r="BI264" s="112">
        <f>IF(N264="nulová",J264,0)</f>
        <v>0</v>
      </c>
      <c r="BJ264" s="14" t="s">
        <v>82</v>
      </c>
      <c r="BK264" s="112">
        <f>ROUND(I264*H264,2)</f>
        <v>0</v>
      </c>
      <c r="BL264" s="14" t="s">
        <v>240</v>
      </c>
      <c r="BM264" s="219" t="s">
        <v>363</v>
      </c>
    </row>
    <row r="265" spans="1:65" s="2" customFormat="1" ht="19.5">
      <c r="A265" s="32"/>
      <c r="B265" s="33"/>
      <c r="C265" s="34"/>
      <c r="D265" s="220" t="s">
        <v>241</v>
      </c>
      <c r="E265" s="34"/>
      <c r="F265" s="221" t="s">
        <v>346</v>
      </c>
      <c r="G265" s="34"/>
      <c r="H265" s="34"/>
      <c r="I265" s="176"/>
      <c r="J265" s="34"/>
      <c r="K265" s="34"/>
      <c r="L265" s="35"/>
      <c r="M265" s="222"/>
      <c r="N265" s="223"/>
      <c r="O265" s="69"/>
      <c r="P265" s="69"/>
      <c r="Q265" s="69"/>
      <c r="R265" s="69"/>
      <c r="S265" s="69"/>
      <c r="T265" s="70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4" t="s">
        <v>241</v>
      </c>
      <c r="AU265" s="14" t="s">
        <v>84</v>
      </c>
    </row>
    <row r="266" spans="1:65" s="2" customFormat="1" ht="24.2" customHeight="1">
      <c r="A266" s="32"/>
      <c r="B266" s="33"/>
      <c r="C266" s="207" t="s">
        <v>364</v>
      </c>
      <c r="D266" s="207" t="s">
        <v>236</v>
      </c>
      <c r="E266" s="208" t="s">
        <v>365</v>
      </c>
      <c r="F266" s="209" t="s">
        <v>350</v>
      </c>
      <c r="G266" s="210" t="s">
        <v>239</v>
      </c>
      <c r="H266" s="211">
        <v>1</v>
      </c>
      <c r="I266" s="212"/>
      <c r="J266" s="213">
        <f>ROUND(I266*H266,2)</f>
        <v>0</v>
      </c>
      <c r="K266" s="214"/>
      <c r="L266" s="35"/>
      <c r="M266" s="215" t="s">
        <v>1</v>
      </c>
      <c r="N266" s="216" t="s">
        <v>40</v>
      </c>
      <c r="O266" s="69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9" t="s">
        <v>240</v>
      </c>
      <c r="AT266" s="219" t="s">
        <v>236</v>
      </c>
      <c r="AU266" s="219" t="s">
        <v>84</v>
      </c>
      <c r="AY266" s="14" t="s">
        <v>233</v>
      </c>
      <c r="BE266" s="112">
        <f>IF(N266="základní",J266,0)</f>
        <v>0</v>
      </c>
      <c r="BF266" s="112">
        <f>IF(N266="snížená",J266,0)</f>
        <v>0</v>
      </c>
      <c r="BG266" s="112">
        <f>IF(N266="zákl. přenesená",J266,0)</f>
        <v>0</v>
      </c>
      <c r="BH266" s="112">
        <f>IF(N266="sníž. přenesená",J266,0)</f>
        <v>0</v>
      </c>
      <c r="BI266" s="112">
        <f>IF(N266="nulová",J266,0)</f>
        <v>0</v>
      </c>
      <c r="BJ266" s="14" t="s">
        <v>82</v>
      </c>
      <c r="BK266" s="112">
        <f>ROUND(I266*H266,2)</f>
        <v>0</v>
      </c>
      <c r="BL266" s="14" t="s">
        <v>240</v>
      </c>
      <c r="BM266" s="219" t="s">
        <v>366</v>
      </c>
    </row>
    <row r="267" spans="1:65" s="2" customFormat="1" ht="19.5">
      <c r="A267" s="32"/>
      <c r="B267" s="33"/>
      <c r="C267" s="34"/>
      <c r="D267" s="220" t="s">
        <v>241</v>
      </c>
      <c r="E267" s="34"/>
      <c r="F267" s="221" t="s">
        <v>350</v>
      </c>
      <c r="G267" s="34"/>
      <c r="H267" s="34"/>
      <c r="I267" s="176"/>
      <c r="J267" s="34"/>
      <c r="K267" s="34"/>
      <c r="L267" s="35"/>
      <c r="M267" s="222"/>
      <c r="N267" s="223"/>
      <c r="O267" s="69"/>
      <c r="P267" s="69"/>
      <c r="Q267" s="69"/>
      <c r="R267" s="69"/>
      <c r="S267" s="69"/>
      <c r="T267" s="70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4" t="s">
        <v>241</v>
      </c>
      <c r="AU267" s="14" t="s">
        <v>84</v>
      </c>
    </row>
    <row r="268" spans="1:65" s="2" customFormat="1" ht="16.5" customHeight="1">
      <c r="A268" s="32"/>
      <c r="B268" s="33"/>
      <c r="C268" s="207" t="s">
        <v>301</v>
      </c>
      <c r="D268" s="207" t="s">
        <v>236</v>
      </c>
      <c r="E268" s="208" t="s">
        <v>367</v>
      </c>
      <c r="F268" s="209" t="s">
        <v>353</v>
      </c>
      <c r="G268" s="210" t="s">
        <v>239</v>
      </c>
      <c r="H268" s="211">
        <v>1</v>
      </c>
      <c r="I268" s="212"/>
      <c r="J268" s="213">
        <f>ROUND(I268*H268,2)</f>
        <v>0</v>
      </c>
      <c r="K268" s="214"/>
      <c r="L268" s="35"/>
      <c r="M268" s="215" t="s">
        <v>1</v>
      </c>
      <c r="N268" s="216" t="s">
        <v>40</v>
      </c>
      <c r="O268" s="69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9" t="s">
        <v>240</v>
      </c>
      <c r="AT268" s="219" t="s">
        <v>236</v>
      </c>
      <c r="AU268" s="219" t="s">
        <v>84</v>
      </c>
      <c r="AY268" s="14" t="s">
        <v>233</v>
      </c>
      <c r="BE268" s="112">
        <f>IF(N268="základní",J268,0)</f>
        <v>0</v>
      </c>
      <c r="BF268" s="112">
        <f>IF(N268="snížená",J268,0)</f>
        <v>0</v>
      </c>
      <c r="BG268" s="112">
        <f>IF(N268="zákl. přenesená",J268,0)</f>
        <v>0</v>
      </c>
      <c r="BH268" s="112">
        <f>IF(N268="sníž. přenesená",J268,0)</f>
        <v>0</v>
      </c>
      <c r="BI268" s="112">
        <f>IF(N268="nulová",J268,0)</f>
        <v>0</v>
      </c>
      <c r="BJ268" s="14" t="s">
        <v>82</v>
      </c>
      <c r="BK268" s="112">
        <f>ROUND(I268*H268,2)</f>
        <v>0</v>
      </c>
      <c r="BL268" s="14" t="s">
        <v>240</v>
      </c>
      <c r="BM268" s="219" t="s">
        <v>368</v>
      </c>
    </row>
    <row r="269" spans="1:65" s="2" customFormat="1" ht="11.25">
      <c r="A269" s="32"/>
      <c r="B269" s="33"/>
      <c r="C269" s="34"/>
      <c r="D269" s="220" t="s">
        <v>241</v>
      </c>
      <c r="E269" s="34"/>
      <c r="F269" s="221" t="s">
        <v>353</v>
      </c>
      <c r="G269" s="34"/>
      <c r="H269" s="34"/>
      <c r="I269" s="176"/>
      <c r="J269" s="34"/>
      <c r="K269" s="34"/>
      <c r="L269" s="35"/>
      <c r="M269" s="222"/>
      <c r="N269" s="223"/>
      <c r="O269" s="69"/>
      <c r="P269" s="69"/>
      <c r="Q269" s="69"/>
      <c r="R269" s="69"/>
      <c r="S269" s="69"/>
      <c r="T269" s="7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4" t="s">
        <v>241</v>
      </c>
      <c r="AU269" s="14" t="s">
        <v>84</v>
      </c>
    </row>
    <row r="270" spans="1:65" s="2" customFormat="1" ht="24.2" customHeight="1">
      <c r="A270" s="32"/>
      <c r="B270" s="33"/>
      <c r="C270" s="207" t="s">
        <v>369</v>
      </c>
      <c r="D270" s="207" t="s">
        <v>236</v>
      </c>
      <c r="E270" s="208" t="s">
        <v>370</v>
      </c>
      <c r="F270" s="209" t="s">
        <v>357</v>
      </c>
      <c r="G270" s="210" t="s">
        <v>358</v>
      </c>
      <c r="H270" s="211">
        <v>1</v>
      </c>
      <c r="I270" s="212"/>
      <c r="J270" s="213">
        <f>ROUND(I270*H270,2)</f>
        <v>0</v>
      </c>
      <c r="K270" s="214"/>
      <c r="L270" s="35"/>
      <c r="M270" s="215" t="s">
        <v>1</v>
      </c>
      <c r="N270" s="216" t="s">
        <v>40</v>
      </c>
      <c r="O270" s="69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9" t="s">
        <v>240</v>
      </c>
      <c r="AT270" s="219" t="s">
        <v>236</v>
      </c>
      <c r="AU270" s="219" t="s">
        <v>84</v>
      </c>
      <c r="AY270" s="14" t="s">
        <v>233</v>
      </c>
      <c r="BE270" s="112">
        <f>IF(N270="základní",J270,0)</f>
        <v>0</v>
      </c>
      <c r="BF270" s="112">
        <f>IF(N270="snížená",J270,0)</f>
        <v>0</v>
      </c>
      <c r="BG270" s="112">
        <f>IF(N270="zákl. přenesená",J270,0)</f>
        <v>0</v>
      </c>
      <c r="BH270" s="112">
        <f>IF(N270="sníž. přenesená",J270,0)</f>
        <v>0</v>
      </c>
      <c r="BI270" s="112">
        <f>IF(N270="nulová",J270,0)</f>
        <v>0</v>
      </c>
      <c r="BJ270" s="14" t="s">
        <v>82</v>
      </c>
      <c r="BK270" s="112">
        <f>ROUND(I270*H270,2)</f>
        <v>0</v>
      </c>
      <c r="BL270" s="14" t="s">
        <v>240</v>
      </c>
      <c r="BM270" s="219" t="s">
        <v>371</v>
      </c>
    </row>
    <row r="271" spans="1:65" s="2" customFormat="1" ht="11.25">
      <c r="A271" s="32"/>
      <c r="B271" s="33"/>
      <c r="C271" s="34"/>
      <c r="D271" s="220" t="s">
        <v>241</v>
      </c>
      <c r="E271" s="34"/>
      <c r="F271" s="221" t="s">
        <v>357</v>
      </c>
      <c r="G271" s="34"/>
      <c r="H271" s="34"/>
      <c r="I271" s="176"/>
      <c r="J271" s="34"/>
      <c r="K271" s="34"/>
      <c r="L271" s="35"/>
      <c r="M271" s="222"/>
      <c r="N271" s="223"/>
      <c r="O271" s="69"/>
      <c r="P271" s="69"/>
      <c r="Q271" s="69"/>
      <c r="R271" s="69"/>
      <c r="S271" s="69"/>
      <c r="T271" s="70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4" t="s">
        <v>241</v>
      </c>
      <c r="AU271" s="14" t="s">
        <v>84</v>
      </c>
    </row>
    <row r="272" spans="1:65" s="12" customFormat="1" ht="22.9" customHeight="1">
      <c r="B272" s="191"/>
      <c r="C272" s="192"/>
      <c r="D272" s="193" t="s">
        <v>74</v>
      </c>
      <c r="E272" s="205" t="s">
        <v>372</v>
      </c>
      <c r="F272" s="205" t="s">
        <v>373</v>
      </c>
      <c r="G272" s="192"/>
      <c r="H272" s="192"/>
      <c r="I272" s="195"/>
      <c r="J272" s="206">
        <f>BK272</f>
        <v>0</v>
      </c>
      <c r="K272" s="192"/>
      <c r="L272" s="197"/>
      <c r="M272" s="198"/>
      <c r="N272" s="199"/>
      <c r="O272" s="199"/>
      <c r="P272" s="200">
        <f>SUM(P273:P280)</f>
        <v>0</v>
      </c>
      <c r="Q272" s="199"/>
      <c r="R272" s="200">
        <f>SUM(R273:R280)</f>
        <v>0</v>
      </c>
      <c r="S272" s="199"/>
      <c r="T272" s="201">
        <f>SUM(T273:T280)</f>
        <v>0</v>
      </c>
      <c r="AR272" s="202" t="s">
        <v>82</v>
      </c>
      <c r="AT272" s="203" t="s">
        <v>74</v>
      </c>
      <c r="AU272" s="203" t="s">
        <v>82</v>
      </c>
      <c r="AY272" s="202" t="s">
        <v>233</v>
      </c>
      <c r="BK272" s="204">
        <f>SUM(BK273:BK280)</f>
        <v>0</v>
      </c>
    </row>
    <row r="273" spans="1:65" s="2" customFormat="1" ht="24.2" customHeight="1">
      <c r="A273" s="32"/>
      <c r="B273" s="33"/>
      <c r="C273" s="207" t="s">
        <v>303</v>
      </c>
      <c r="D273" s="207" t="s">
        <v>236</v>
      </c>
      <c r="E273" s="208" t="s">
        <v>374</v>
      </c>
      <c r="F273" s="209" t="s">
        <v>346</v>
      </c>
      <c r="G273" s="210" t="s">
        <v>239</v>
      </c>
      <c r="H273" s="211">
        <v>1</v>
      </c>
      <c r="I273" s="212"/>
      <c r="J273" s="213">
        <f>ROUND(I273*H273,2)</f>
        <v>0</v>
      </c>
      <c r="K273" s="214"/>
      <c r="L273" s="35"/>
      <c r="M273" s="215" t="s">
        <v>1</v>
      </c>
      <c r="N273" s="216" t="s">
        <v>40</v>
      </c>
      <c r="O273" s="69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9" t="s">
        <v>240</v>
      </c>
      <c r="AT273" s="219" t="s">
        <v>236</v>
      </c>
      <c r="AU273" s="219" t="s">
        <v>84</v>
      </c>
      <c r="AY273" s="14" t="s">
        <v>233</v>
      </c>
      <c r="BE273" s="112">
        <f>IF(N273="základní",J273,0)</f>
        <v>0</v>
      </c>
      <c r="BF273" s="112">
        <f>IF(N273="snížená",J273,0)</f>
        <v>0</v>
      </c>
      <c r="BG273" s="112">
        <f>IF(N273="zákl. přenesená",J273,0)</f>
        <v>0</v>
      </c>
      <c r="BH273" s="112">
        <f>IF(N273="sníž. přenesená",J273,0)</f>
        <v>0</v>
      </c>
      <c r="BI273" s="112">
        <f>IF(N273="nulová",J273,0)</f>
        <v>0</v>
      </c>
      <c r="BJ273" s="14" t="s">
        <v>82</v>
      </c>
      <c r="BK273" s="112">
        <f>ROUND(I273*H273,2)</f>
        <v>0</v>
      </c>
      <c r="BL273" s="14" t="s">
        <v>240</v>
      </c>
      <c r="BM273" s="219" t="s">
        <v>375</v>
      </c>
    </row>
    <row r="274" spans="1:65" s="2" customFormat="1" ht="19.5">
      <c r="A274" s="32"/>
      <c r="B274" s="33"/>
      <c r="C274" s="34"/>
      <c r="D274" s="220" t="s">
        <v>241</v>
      </c>
      <c r="E274" s="34"/>
      <c r="F274" s="221" t="s">
        <v>346</v>
      </c>
      <c r="G274" s="34"/>
      <c r="H274" s="34"/>
      <c r="I274" s="176"/>
      <c r="J274" s="34"/>
      <c r="K274" s="34"/>
      <c r="L274" s="35"/>
      <c r="M274" s="222"/>
      <c r="N274" s="223"/>
      <c r="O274" s="69"/>
      <c r="P274" s="69"/>
      <c r="Q274" s="69"/>
      <c r="R274" s="69"/>
      <c r="S274" s="69"/>
      <c r="T274" s="70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4" t="s">
        <v>241</v>
      </c>
      <c r="AU274" s="14" t="s">
        <v>84</v>
      </c>
    </row>
    <row r="275" spans="1:65" s="2" customFormat="1" ht="24.2" customHeight="1">
      <c r="A275" s="32"/>
      <c r="B275" s="33"/>
      <c r="C275" s="207" t="s">
        <v>376</v>
      </c>
      <c r="D275" s="207" t="s">
        <v>236</v>
      </c>
      <c r="E275" s="208" t="s">
        <v>377</v>
      </c>
      <c r="F275" s="209" t="s">
        <v>350</v>
      </c>
      <c r="G275" s="210" t="s">
        <v>239</v>
      </c>
      <c r="H275" s="211">
        <v>1</v>
      </c>
      <c r="I275" s="212"/>
      <c r="J275" s="213">
        <f>ROUND(I275*H275,2)</f>
        <v>0</v>
      </c>
      <c r="K275" s="214"/>
      <c r="L275" s="35"/>
      <c r="M275" s="215" t="s">
        <v>1</v>
      </c>
      <c r="N275" s="216" t="s">
        <v>40</v>
      </c>
      <c r="O275" s="69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19" t="s">
        <v>240</v>
      </c>
      <c r="AT275" s="219" t="s">
        <v>236</v>
      </c>
      <c r="AU275" s="219" t="s">
        <v>84</v>
      </c>
      <c r="AY275" s="14" t="s">
        <v>233</v>
      </c>
      <c r="BE275" s="112">
        <f>IF(N275="základní",J275,0)</f>
        <v>0</v>
      </c>
      <c r="BF275" s="112">
        <f>IF(N275="snížená",J275,0)</f>
        <v>0</v>
      </c>
      <c r="BG275" s="112">
        <f>IF(N275="zákl. přenesená",J275,0)</f>
        <v>0</v>
      </c>
      <c r="BH275" s="112">
        <f>IF(N275="sníž. přenesená",J275,0)</f>
        <v>0</v>
      </c>
      <c r="BI275" s="112">
        <f>IF(N275="nulová",J275,0)</f>
        <v>0</v>
      </c>
      <c r="BJ275" s="14" t="s">
        <v>82</v>
      </c>
      <c r="BK275" s="112">
        <f>ROUND(I275*H275,2)</f>
        <v>0</v>
      </c>
      <c r="BL275" s="14" t="s">
        <v>240</v>
      </c>
      <c r="BM275" s="219" t="s">
        <v>378</v>
      </c>
    </row>
    <row r="276" spans="1:65" s="2" customFormat="1" ht="19.5">
      <c r="A276" s="32"/>
      <c r="B276" s="33"/>
      <c r="C276" s="34"/>
      <c r="D276" s="220" t="s">
        <v>241</v>
      </c>
      <c r="E276" s="34"/>
      <c r="F276" s="221" t="s">
        <v>350</v>
      </c>
      <c r="G276" s="34"/>
      <c r="H276" s="34"/>
      <c r="I276" s="176"/>
      <c r="J276" s="34"/>
      <c r="K276" s="34"/>
      <c r="L276" s="35"/>
      <c r="M276" s="222"/>
      <c r="N276" s="223"/>
      <c r="O276" s="69"/>
      <c r="P276" s="69"/>
      <c r="Q276" s="69"/>
      <c r="R276" s="69"/>
      <c r="S276" s="69"/>
      <c r="T276" s="70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4" t="s">
        <v>241</v>
      </c>
      <c r="AU276" s="14" t="s">
        <v>84</v>
      </c>
    </row>
    <row r="277" spans="1:65" s="2" customFormat="1" ht="16.5" customHeight="1">
      <c r="A277" s="32"/>
      <c r="B277" s="33"/>
      <c r="C277" s="207" t="s">
        <v>306</v>
      </c>
      <c r="D277" s="207" t="s">
        <v>236</v>
      </c>
      <c r="E277" s="208" t="s">
        <v>379</v>
      </c>
      <c r="F277" s="209" t="s">
        <v>353</v>
      </c>
      <c r="G277" s="210" t="s">
        <v>239</v>
      </c>
      <c r="H277" s="211">
        <v>1</v>
      </c>
      <c r="I277" s="212"/>
      <c r="J277" s="213">
        <f>ROUND(I277*H277,2)</f>
        <v>0</v>
      </c>
      <c r="K277" s="214"/>
      <c r="L277" s="35"/>
      <c r="M277" s="215" t="s">
        <v>1</v>
      </c>
      <c r="N277" s="216" t="s">
        <v>40</v>
      </c>
      <c r="O277" s="69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19" t="s">
        <v>240</v>
      </c>
      <c r="AT277" s="219" t="s">
        <v>236</v>
      </c>
      <c r="AU277" s="219" t="s">
        <v>84</v>
      </c>
      <c r="AY277" s="14" t="s">
        <v>233</v>
      </c>
      <c r="BE277" s="112">
        <f>IF(N277="základní",J277,0)</f>
        <v>0</v>
      </c>
      <c r="BF277" s="112">
        <f>IF(N277="snížená",J277,0)</f>
        <v>0</v>
      </c>
      <c r="BG277" s="112">
        <f>IF(N277="zákl. přenesená",J277,0)</f>
        <v>0</v>
      </c>
      <c r="BH277" s="112">
        <f>IF(N277="sníž. přenesená",J277,0)</f>
        <v>0</v>
      </c>
      <c r="BI277" s="112">
        <f>IF(N277="nulová",J277,0)</f>
        <v>0</v>
      </c>
      <c r="BJ277" s="14" t="s">
        <v>82</v>
      </c>
      <c r="BK277" s="112">
        <f>ROUND(I277*H277,2)</f>
        <v>0</v>
      </c>
      <c r="BL277" s="14" t="s">
        <v>240</v>
      </c>
      <c r="BM277" s="219" t="s">
        <v>380</v>
      </c>
    </row>
    <row r="278" spans="1:65" s="2" customFormat="1" ht="11.25">
      <c r="A278" s="32"/>
      <c r="B278" s="33"/>
      <c r="C278" s="34"/>
      <c r="D278" s="220" t="s">
        <v>241</v>
      </c>
      <c r="E278" s="34"/>
      <c r="F278" s="221" t="s">
        <v>353</v>
      </c>
      <c r="G278" s="34"/>
      <c r="H278" s="34"/>
      <c r="I278" s="176"/>
      <c r="J278" s="34"/>
      <c r="K278" s="34"/>
      <c r="L278" s="35"/>
      <c r="M278" s="222"/>
      <c r="N278" s="223"/>
      <c r="O278" s="69"/>
      <c r="P278" s="69"/>
      <c r="Q278" s="69"/>
      <c r="R278" s="69"/>
      <c r="S278" s="69"/>
      <c r="T278" s="70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4" t="s">
        <v>241</v>
      </c>
      <c r="AU278" s="14" t="s">
        <v>84</v>
      </c>
    </row>
    <row r="279" spans="1:65" s="2" customFormat="1" ht="24.2" customHeight="1">
      <c r="A279" s="32"/>
      <c r="B279" s="33"/>
      <c r="C279" s="207" t="s">
        <v>381</v>
      </c>
      <c r="D279" s="207" t="s">
        <v>236</v>
      </c>
      <c r="E279" s="208" t="s">
        <v>382</v>
      </c>
      <c r="F279" s="209" t="s">
        <v>357</v>
      </c>
      <c r="G279" s="210" t="s">
        <v>358</v>
      </c>
      <c r="H279" s="211">
        <v>1</v>
      </c>
      <c r="I279" s="212"/>
      <c r="J279" s="213">
        <f>ROUND(I279*H279,2)</f>
        <v>0</v>
      </c>
      <c r="K279" s="214"/>
      <c r="L279" s="35"/>
      <c r="M279" s="215" t="s">
        <v>1</v>
      </c>
      <c r="N279" s="216" t="s">
        <v>40</v>
      </c>
      <c r="O279" s="69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9" t="s">
        <v>240</v>
      </c>
      <c r="AT279" s="219" t="s">
        <v>236</v>
      </c>
      <c r="AU279" s="219" t="s">
        <v>84</v>
      </c>
      <c r="AY279" s="14" t="s">
        <v>233</v>
      </c>
      <c r="BE279" s="112">
        <f>IF(N279="základní",J279,0)</f>
        <v>0</v>
      </c>
      <c r="BF279" s="112">
        <f>IF(N279="snížená",J279,0)</f>
        <v>0</v>
      </c>
      <c r="BG279" s="112">
        <f>IF(N279="zákl. přenesená",J279,0)</f>
        <v>0</v>
      </c>
      <c r="BH279" s="112">
        <f>IF(N279="sníž. přenesená",J279,0)</f>
        <v>0</v>
      </c>
      <c r="BI279" s="112">
        <f>IF(N279="nulová",J279,0)</f>
        <v>0</v>
      </c>
      <c r="BJ279" s="14" t="s">
        <v>82</v>
      </c>
      <c r="BK279" s="112">
        <f>ROUND(I279*H279,2)</f>
        <v>0</v>
      </c>
      <c r="BL279" s="14" t="s">
        <v>240</v>
      </c>
      <c r="BM279" s="219" t="s">
        <v>383</v>
      </c>
    </row>
    <row r="280" spans="1:65" s="2" customFormat="1" ht="11.25">
      <c r="A280" s="32"/>
      <c r="B280" s="33"/>
      <c r="C280" s="34"/>
      <c r="D280" s="220" t="s">
        <v>241</v>
      </c>
      <c r="E280" s="34"/>
      <c r="F280" s="221" t="s">
        <v>357</v>
      </c>
      <c r="G280" s="34"/>
      <c r="H280" s="34"/>
      <c r="I280" s="176"/>
      <c r="J280" s="34"/>
      <c r="K280" s="34"/>
      <c r="L280" s="35"/>
      <c r="M280" s="222"/>
      <c r="N280" s="223"/>
      <c r="O280" s="69"/>
      <c r="P280" s="69"/>
      <c r="Q280" s="69"/>
      <c r="R280" s="69"/>
      <c r="S280" s="69"/>
      <c r="T280" s="70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4" t="s">
        <v>241</v>
      </c>
      <c r="AU280" s="14" t="s">
        <v>84</v>
      </c>
    </row>
    <row r="281" spans="1:65" s="12" customFormat="1" ht="22.9" customHeight="1">
      <c r="B281" s="191"/>
      <c r="C281" s="192"/>
      <c r="D281" s="193" t="s">
        <v>74</v>
      </c>
      <c r="E281" s="205" t="s">
        <v>384</v>
      </c>
      <c r="F281" s="205" t="s">
        <v>385</v>
      </c>
      <c r="G281" s="192"/>
      <c r="H281" s="192"/>
      <c r="I281" s="195"/>
      <c r="J281" s="206">
        <f>BK281</f>
        <v>0</v>
      </c>
      <c r="K281" s="192"/>
      <c r="L281" s="197"/>
      <c r="M281" s="198"/>
      <c r="N281" s="199"/>
      <c r="O281" s="199"/>
      <c r="P281" s="200">
        <f>SUM(P282:P289)</f>
        <v>0</v>
      </c>
      <c r="Q281" s="199"/>
      <c r="R281" s="200">
        <f>SUM(R282:R289)</f>
        <v>0</v>
      </c>
      <c r="S281" s="199"/>
      <c r="T281" s="201">
        <f>SUM(T282:T289)</f>
        <v>0</v>
      </c>
      <c r="AR281" s="202" t="s">
        <v>82</v>
      </c>
      <c r="AT281" s="203" t="s">
        <v>74</v>
      </c>
      <c r="AU281" s="203" t="s">
        <v>82</v>
      </c>
      <c r="AY281" s="202" t="s">
        <v>233</v>
      </c>
      <c r="BK281" s="204">
        <f>SUM(BK282:BK289)</f>
        <v>0</v>
      </c>
    </row>
    <row r="282" spans="1:65" s="2" customFormat="1" ht="24.2" customHeight="1">
      <c r="A282" s="32"/>
      <c r="B282" s="33"/>
      <c r="C282" s="207" t="s">
        <v>308</v>
      </c>
      <c r="D282" s="207" t="s">
        <v>236</v>
      </c>
      <c r="E282" s="208" t="s">
        <v>386</v>
      </c>
      <c r="F282" s="209" t="s">
        <v>346</v>
      </c>
      <c r="G282" s="210" t="s">
        <v>239</v>
      </c>
      <c r="H282" s="211">
        <v>1</v>
      </c>
      <c r="I282" s="212"/>
      <c r="J282" s="213">
        <f>ROUND(I282*H282,2)</f>
        <v>0</v>
      </c>
      <c r="K282" s="214"/>
      <c r="L282" s="35"/>
      <c r="M282" s="215" t="s">
        <v>1</v>
      </c>
      <c r="N282" s="216" t="s">
        <v>40</v>
      </c>
      <c r="O282" s="69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19" t="s">
        <v>240</v>
      </c>
      <c r="AT282" s="219" t="s">
        <v>236</v>
      </c>
      <c r="AU282" s="219" t="s">
        <v>84</v>
      </c>
      <c r="AY282" s="14" t="s">
        <v>233</v>
      </c>
      <c r="BE282" s="112">
        <f>IF(N282="základní",J282,0)</f>
        <v>0</v>
      </c>
      <c r="BF282" s="112">
        <f>IF(N282="snížená",J282,0)</f>
        <v>0</v>
      </c>
      <c r="BG282" s="112">
        <f>IF(N282="zákl. přenesená",J282,0)</f>
        <v>0</v>
      </c>
      <c r="BH282" s="112">
        <f>IF(N282="sníž. přenesená",J282,0)</f>
        <v>0</v>
      </c>
      <c r="BI282" s="112">
        <f>IF(N282="nulová",J282,0)</f>
        <v>0</v>
      </c>
      <c r="BJ282" s="14" t="s">
        <v>82</v>
      </c>
      <c r="BK282" s="112">
        <f>ROUND(I282*H282,2)</f>
        <v>0</v>
      </c>
      <c r="BL282" s="14" t="s">
        <v>240</v>
      </c>
      <c r="BM282" s="219" t="s">
        <v>387</v>
      </c>
    </row>
    <row r="283" spans="1:65" s="2" customFormat="1" ht="19.5">
      <c r="A283" s="32"/>
      <c r="B283" s="33"/>
      <c r="C283" s="34"/>
      <c r="D283" s="220" t="s">
        <v>241</v>
      </c>
      <c r="E283" s="34"/>
      <c r="F283" s="221" t="s">
        <v>346</v>
      </c>
      <c r="G283" s="34"/>
      <c r="H283" s="34"/>
      <c r="I283" s="176"/>
      <c r="J283" s="34"/>
      <c r="K283" s="34"/>
      <c r="L283" s="35"/>
      <c r="M283" s="222"/>
      <c r="N283" s="223"/>
      <c r="O283" s="69"/>
      <c r="P283" s="69"/>
      <c r="Q283" s="69"/>
      <c r="R283" s="69"/>
      <c r="S283" s="69"/>
      <c r="T283" s="70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4" t="s">
        <v>241</v>
      </c>
      <c r="AU283" s="14" t="s">
        <v>84</v>
      </c>
    </row>
    <row r="284" spans="1:65" s="2" customFormat="1" ht="24.2" customHeight="1">
      <c r="A284" s="32"/>
      <c r="B284" s="33"/>
      <c r="C284" s="207" t="s">
        <v>388</v>
      </c>
      <c r="D284" s="207" t="s">
        <v>236</v>
      </c>
      <c r="E284" s="208" t="s">
        <v>389</v>
      </c>
      <c r="F284" s="209" t="s">
        <v>350</v>
      </c>
      <c r="G284" s="210" t="s">
        <v>239</v>
      </c>
      <c r="H284" s="211">
        <v>1</v>
      </c>
      <c r="I284" s="212"/>
      <c r="J284" s="213">
        <f>ROUND(I284*H284,2)</f>
        <v>0</v>
      </c>
      <c r="K284" s="214"/>
      <c r="L284" s="35"/>
      <c r="M284" s="215" t="s">
        <v>1</v>
      </c>
      <c r="N284" s="216" t="s">
        <v>40</v>
      </c>
      <c r="O284" s="69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219" t="s">
        <v>240</v>
      </c>
      <c r="AT284" s="219" t="s">
        <v>236</v>
      </c>
      <c r="AU284" s="219" t="s">
        <v>84</v>
      </c>
      <c r="AY284" s="14" t="s">
        <v>233</v>
      </c>
      <c r="BE284" s="112">
        <f>IF(N284="základní",J284,0)</f>
        <v>0</v>
      </c>
      <c r="BF284" s="112">
        <f>IF(N284="snížená",J284,0)</f>
        <v>0</v>
      </c>
      <c r="BG284" s="112">
        <f>IF(N284="zákl. přenesená",J284,0)</f>
        <v>0</v>
      </c>
      <c r="BH284" s="112">
        <f>IF(N284="sníž. přenesená",J284,0)</f>
        <v>0</v>
      </c>
      <c r="BI284" s="112">
        <f>IF(N284="nulová",J284,0)</f>
        <v>0</v>
      </c>
      <c r="BJ284" s="14" t="s">
        <v>82</v>
      </c>
      <c r="BK284" s="112">
        <f>ROUND(I284*H284,2)</f>
        <v>0</v>
      </c>
      <c r="BL284" s="14" t="s">
        <v>240</v>
      </c>
      <c r="BM284" s="219" t="s">
        <v>390</v>
      </c>
    </row>
    <row r="285" spans="1:65" s="2" customFormat="1" ht="19.5">
      <c r="A285" s="32"/>
      <c r="B285" s="33"/>
      <c r="C285" s="34"/>
      <c r="D285" s="220" t="s">
        <v>241</v>
      </c>
      <c r="E285" s="34"/>
      <c r="F285" s="221" t="s">
        <v>350</v>
      </c>
      <c r="G285" s="34"/>
      <c r="H285" s="34"/>
      <c r="I285" s="176"/>
      <c r="J285" s="34"/>
      <c r="K285" s="34"/>
      <c r="L285" s="35"/>
      <c r="M285" s="222"/>
      <c r="N285" s="223"/>
      <c r="O285" s="69"/>
      <c r="P285" s="69"/>
      <c r="Q285" s="69"/>
      <c r="R285" s="69"/>
      <c r="S285" s="69"/>
      <c r="T285" s="70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4" t="s">
        <v>241</v>
      </c>
      <c r="AU285" s="14" t="s">
        <v>84</v>
      </c>
    </row>
    <row r="286" spans="1:65" s="2" customFormat="1" ht="16.5" customHeight="1">
      <c r="A286" s="32"/>
      <c r="B286" s="33"/>
      <c r="C286" s="207" t="s">
        <v>311</v>
      </c>
      <c r="D286" s="207" t="s">
        <v>236</v>
      </c>
      <c r="E286" s="208" t="s">
        <v>391</v>
      </c>
      <c r="F286" s="209" t="s">
        <v>353</v>
      </c>
      <c r="G286" s="210" t="s">
        <v>239</v>
      </c>
      <c r="H286" s="211">
        <v>1</v>
      </c>
      <c r="I286" s="212"/>
      <c r="J286" s="213">
        <f>ROUND(I286*H286,2)</f>
        <v>0</v>
      </c>
      <c r="K286" s="214"/>
      <c r="L286" s="35"/>
      <c r="M286" s="215" t="s">
        <v>1</v>
      </c>
      <c r="N286" s="216" t="s">
        <v>40</v>
      </c>
      <c r="O286" s="69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219" t="s">
        <v>240</v>
      </c>
      <c r="AT286" s="219" t="s">
        <v>236</v>
      </c>
      <c r="AU286" s="219" t="s">
        <v>84</v>
      </c>
      <c r="AY286" s="14" t="s">
        <v>233</v>
      </c>
      <c r="BE286" s="112">
        <f>IF(N286="základní",J286,0)</f>
        <v>0</v>
      </c>
      <c r="BF286" s="112">
        <f>IF(N286="snížená",J286,0)</f>
        <v>0</v>
      </c>
      <c r="BG286" s="112">
        <f>IF(N286="zákl. přenesená",J286,0)</f>
        <v>0</v>
      </c>
      <c r="BH286" s="112">
        <f>IF(N286="sníž. přenesená",J286,0)</f>
        <v>0</v>
      </c>
      <c r="BI286" s="112">
        <f>IF(N286="nulová",J286,0)</f>
        <v>0</v>
      </c>
      <c r="BJ286" s="14" t="s">
        <v>82</v>
      </c>
      <c r="BK286" s="112">
        <f>ROUND(I286*H286,2)</f>
        <v>0</v>
      </c>
      <c r="BL286" s="14" t="s">
        <v>240</v>
      </c>
      <c r="BM286" s="219" t="s">
        <v>392</v>
      </c>
    </row>
    <row r="287" spans="1:65" s="2" customFormat="1" ht="11.25">
      <c r="A287" s="32"/>
      <c r="B287" s="33"/>
      <c r="C287" s="34"/>
      <c r="D287" s="220" t="s">
        <v>241</v>
      </c>
      <c r="E287" s="34"/>
      <c r="F287" s="221" t="s">
        <v>353</v>
      </c>
      <c r="G287" s="34"/>
      <c r="H287" s="34"/>
      <c r="I287" s="176"/>
      <c r="J287" s="34"/>
      <c r="K287" s="34"/>
      <c r="L287" s="35"/>
      <c r="M287" s="222"/>
      <c r="N287" s="223"/>
      <c r="O287" s="69"/>
      <c r="P287" s="69"/>
      <c r="Q287" s="69"/>
      <c r="R287" s="69"/>
      <c r="S287" s="69"/>
      <c r="T287" s="70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4" t="s">
        <v>241</v>
      </c>
      <c r="AU287" s="14" t="s">
        <v>84</v>
      </c>
    </row>
    <row r="288" spans="1:65" s="2" customFormat="1" ht="24.2" customHeight="1">
      <c r="A288" s="32"/>
      <c r="B288" s="33"/>
      <c r="C288" s="207" t="s">
        <v>393</v>
      </c>
      <c r="D288" s="207" t="s">
        <v>236</v>
      </c>
      <c r="E288" s="208" t="s">
        <v>394</v>
      </c>
      <c r="F288" s="209" t="s">
        <v>357</v>
      </c>
      <c r="G288" s="210" t="s">
        <v>358</v>
      </c>
      <c r="H288" s="211">
        <v>1</v>
      </c>
      <c r="I288" s="212"/>
      <c r="J288" s="213">
        <f>ROUND(I288*H288,2)</f>
        <v>0</v>
      </c>
      <c r="K288" s="214"/>
      <c r="L288" s="35"/>
      <c r="M288" s="215" t="s">
        <v>1</v>
      </c>
      <c r="N288" s="216" t="s">
        <v>40</v>
      </c>
      <c r="O288" s="69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219" t="s">
        <v>240</v>
      </c>
      <c r="AT288" s="219" t="s">
        <v>236</v>
      </c>
      <c r="AU288" s="219" t="s">
        <v>84</v>
      </c>
      <c r="AY288" s="14" t="s">
        <v>233</v>
      </c>
      <c r="BE288" s="112">
        <f>IF(N288="základní",J288,0)</f>
        <v>0</v>
      </c>
      <c r="BF288" s="112">
        <f>IF(N288="snížená",J288,0)</f>
        <v>0</v>
      </c>
      <c r="BG288" s="112">
        <f>IF(N288="zákl. přenesená",J288,0)</f>
        <v>0</v>
      </c>
      <c r="BH288" s="112">
        <f>IF(N288="sníž. přenesená",J288,0)</f>
        <v>0</v>
      </c>
      <c r="BI288" s="112">
        <f>IF(N288="nulová",J288,0)</f>
        <v>0</v>
      </c>
      <c r="BJ288" s="14" t="s">
        <v>82</v>
      </c>
      <c r="BK288" s="112">
        <f>ROUND(I288*H288,2)</f>
        <v>0</v>
      </c>
      <c r="BL288" s="14" t="s">
        <v>240</v>
      </c>
      <c r="BM288" s="219" t="s">
        <v>395</v>
      </c>
    </row>
    <row r="289" spans="1:65" s="2" customFormat="1" ht="11.25">
      <c r="A289" s="32"/>
      <c r="B289" s="33"/>
      <c r="C289" s="34"/>
      <c r="D289" s="220" t="s">
        <v>241</v>
      </c>
      <c r="E289" s="34"/>
      <c r="F289" s="221" t="s">
        <v>357</v>
      </c>
      <c r="G289" s="34"/>
      <c r="H289" s="34"/>
      <c r="I289" s="176"/>
      <c r="J289" s="34"/>
      <c r="K289" s="34"/>
      <c r="L289" s="35"/>
      <c r="M289" s="222"/>
      <c r="N289" s="223"/>
      <c r="O289" s="69"/>
      <c r="P289" s="69"/>
      <c r="Q289" s="69"/>
      <c r="R289" s="69"/>
      <c r="S289" s="69"/>
      <c r="T289" s="70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4" t="s">
        <v>241</v>
      </c>
      <c r="AU289" s="14" t="s">
        <v>84</v>
      </c>
    </row>
    <row r="290" spans="1:65" s="12" customFormat="1" ht="22.9" customHeight="1">
      <c r="B290" s="191"/>
      <c r="C290" s="192"/>
      <c r="D290" s="193" t="s">
        <v>74</v>
      </c>
      <c r="E290" s="205" t="s">
        <v>396</v>
      </c>
      <c r="F290" s="205" t="s">
        <v>397</v>
      </c>
      <c r="G290" s="192"/>
      <c r="H290" s="192"/>
      <c r="I290" s="195"/>
      <c r="J290" s="206">
        <f>BK290</f>
        <v>0</v>
      </c>
      <c r="K290" s="192"/>
      <c r="L290" s="197"/>
      <c r="M290" s="198"/>
      <c r="N290" s="199"/>
      <c r="O290" s="199"/>
      <c r="P290" s="200">
        <f>SUM(P291:P298)</f>
        <v>0</v>
      </c>
      <c r="Q290" s="199"/>
      <c r="R290" s="200">
        <f>SUM(R291:R298)</f>
        <v>0</v>
      </c>
      <c r="S290" s="199"/>
      <c r="T290" s="201">
        <f>SUM(T291:T298)</f>
        <v>0</v>
      </c>
      <c r="AR290" s="202" t="s">
        <v>82</v>
      </c>
      <c r="AT290" s="203" t="s">
        <v>74</v>
      </c>
      <c r="AU290" s="203" t="s">
        <v>82</v>
      </c>
      <c r="AY290" s="202" t="s">
        <v>233</v>
      </c>
      <c r="BK290" s="204">
        <f>SUM(BK291:BK298)</f>
        <v>0</v>
      </c>
    </row>
    <row r="291" spans="1:65" s="2" customFormat="1" ht="24.2" customHeight="1">
      <c r="A291" s="32"/>
      <c r="B291" s="33"/>
      <c r="C291" s="207" t="s">
        <v>315</v>
      </c>
      <c r="D291" s="207" t="s">
        <v>236</v>
      </c>
      <c r="E291" s="208" t="s">
        <v>398</v>
      </c>
      <c r="F291" s="209" t="s">
        <v>346</v>
      </c>
      <c r="G291" s="210" t="s">
        <v>239</v>
      </c>
      <c r="H291" s="211">
        <v>1</v>
      </c>
      <c r="I291" s="212"/>
      <c r="J291" s="213">
        <f>ROUND(I291*H291,2)</f>
        <v>0</v>
      </c>
      <c r="K291" s="214"/>
      <c r="L291" s="35"/>
      <c r="M291" s="215" t="s">
        <v>1</v>
      </c>
      <c r="N291" s="216" t="s">
        <v>40</v>
      </c>
      <c r="O291" s="69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9" t="s">
        <v>240</v>
      </c>
      <c r="AT291" s="219" t="s">
        <v>236</v>
      </c>
      <c r="AU291" s="219" t="s">
        <v>84</v>
      </c>
      <c r="AY291" s="14" t="s">
        <v>233</v>
      </c>
      <c r="BE291" s="112">
        <f>IF(N291="základní",J291,0)</f>
        <v>0</v>
      </c>
      <c r="BF291" s="112">
        <f>IF(N291="snížená",J291,0)</f>
        <v>0</v>
      </c>
      <c r="BG291" s="112">
        <f>IF(N291="zákl. přenesená",J291,0)</f>
        <v>0</v>
      </c>
      <c r="BH291" s="112">
        <f>IF(N291="sníž. přenesená",J291,0)</f>
        <v>0</v>
      </c>
      <c r="BI291" s="112">
        <f>IF(N291="nulová",J291,0)</f>
        <v>0</v>
      </c>
      <c r="BJ291" s="14" t="s">
        <v>82</v>
      </c>
      <c r="BK291" s="112">
        <f>ROUND(I291*H291,2)</f>
        <v>0</v>
      </c>
      <c r="BL291" s="14" t="s">
        <v>240</v>
      </c>
      <c r="BM291" s="219" t="s">
        <v>399</v>
      </c>
    </row>
    <row r="292" spans="1:65" s="2" customFormat="1" ht="19.5">
      <c r="A292" s="32"/>
      <c r="B292" s="33"/>
      <c r="C292" s="34"/>
      <c r="D292" s="220" t="s">
        <v>241</v>
      </c>
      <c r="E292" s="34"/>
      <c r="F292" s="221" t="s">
        <v>346</v>
      </c>
      <c r="G292" s="34"/>
      <c r="H292" s="34"/>
      <c r="I292" s="176"/>
      <c r="J292" s="34"/>
      <c r="K292" s="34"/>
      <c r="L292" s="35"/>
      <c r="M292" s="222"/>
      <c r="N292" s="223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4" t="s">
        <v>241</v>
      </c>
      <c r="AU292" s="14" t="s">
        <v>84</v>
      </c>
    </row>
    <row r="293" spans="1:65" s="2" customFormat="1" ht="24.2" customHeight="1">
      <c r="A293" s="32"/>
      <c r="B293" s="33"/>
      <c r="C293" s="207" t="s">
        <v>400</v>
      </c>
      <c r="D293" s="207" t="s">
        <v>236</v>
      </c>
      <c r="E293" s="208" t="s">
        <v>401</v>
      </c>
      <c r="F293" s="209" t="s">
        <v>350</v>
      </c>
      <c r="G293" s="210" t="s">
        <v>239</v>
      </c>
      <c r="H293" s="211">
        <v>1</v>
      </c>
      <c r="I293" s="212"/>
      <c r="J293" s="213">
        <f>ROUND(I293*H293,2)</f>
        <v>0</v>
      </c>
      <c r="K293" s="214"/>
      <c r="L293" s="35"/>
      <c r="M293" s="215" t="s">
        <v>1</v>
      </c>
      <c r="N293" s="216" t="s">
        <v>40</v>
      </c>
      <c r="O293" s="69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9" t="s">
        <v>240</v>
      </c>
      <c r="AT293" s="219" t="s">
        <v>236</v>
      </c>
      <c r="AU293" s="219" t="s">
        <v>84</v>
      </c>
      <c r="AY293" s="14" t="s">
        <v>233</v>
      </c>
      <c r="BE293" s="112">
        <f>IF(N293="základní",J293,0)</f>
        <v>0</v>
      </c>
      <c r="BF293" s="112">
        <f>IF(N293="snížená",J293,0)</f>
        <v>0</v>
      </c>
      <c r="BG293" s="112">
        <f>IF(N293="zákl. přenesená",J293,0)</f>
        <v>0</v>
      </c>
      <c r="BH293" s="112">
        <f>IF(N293="sníž. přenesená",J293,0)</f>
        <v>0</v>
      </c>
      <c r="BI293" s="112">
        <f>IF(N293="nulová",J293,0)</f>
        <v>0</v>
      </c>
      <c r="BJ293" s="14" t="s">
        <v>82</v>
      </c>
      <c r="BK293" s="112">
        <f>ROUND(I293*H293,2)</f>
        <v>0</v>
      </c>
      <c r="BL293" s="14" t="s">
        <v>240</v>
      </c>
      <c r="BM293" s="219" t="s">
        <v>402</v>
      </c>
    </row>
    <row r="294" spans="1:65" s="2" customFormat="1" ht="19.5">
      <c r="A294" s="32"/>
      <c r="B294" s="33"/>
      <c r="C294" s="34"/>
      <c r="D294" s="220" t="s">
        <v>241</v>
      </c>
      <c r="E294" s="34"/>
      <c r="F294" s="221" t="s">
        <v>350</v>
      </c>
      <c r="G294" s="34"/>
      <c r="H294" s="34"/>
      <c r="I294" s="176"/>
      <c r="J294" s="34"/>
      <c r="K294" s="34"/>
      <c r="L294" s="35"/>
      <c r="M294" s="222"/>
      <c r="N294" s="223"/>
      <c r="O294" s="69"/>
      <c r="P294" s="69"/>
      <c r="Q294" s="69"/>
      <c r="R294" s="69"/>
      <c r="S294" s="69"/>
      <c r="T294" s="70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4" t="s">
        <v>241</v>
      </c>
      <c r="AU294" s="14" t="s">
        <v>84</v>
      </c>
    </row>
    <row r="295" spans="1:65" s="2" customFormat="1" ht="16.5" customHeight="1">
      <c r="A295" s="32"/>
      <c r="B295" s="33"/>
      <c r="C295" s="207" t="s">
        <v>318</v>
      </c>
      <c r="D295" s="207" t="s">
        <v>236</v>
      </c>
      <c r="E295" s="208" t="s">
        <v>403</v>
      </c>
      <c r="F295" s="209" t="s">
        <v>353</v>
      </c>
      <c r="G295" s="210" t="s">
        <v>239</v>
      </c>
      <c r="H295" s="211">
        <v>1</v>
      </c>
      <c r="I295" s="212"/>
      <c r="J295" s="213">
        <f>ROUND(I295*H295,2)</f>
        <v>0</v>
      </c>
      <c r="K295" s="214"/>
      <c r="L295" s="35"/>
      <c r="M295" s="215" t="s">
        <v>1</v>
      </c>
      <c r="N295" s="216" t="s">
        <v>40</v>
      </c>
      <c r="O295" s="69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9" t="s">
        <v>240</v>
      </c>
      <c r="AT295" s="219" t="s">
        <v>236</v>
      </c>
      <c r="AU295" s="219" t="s">
        <v>84</v>
      </c>
      <c r="AY295" s="14" t="s">
        <v>233</v>
      </c>
      <c r="BE295" s="112">
        <f>IF(N295="základní",J295,0)</f>
        <v>0</v>
      </c>
      <c r="BF295" s="112">
        <f>IF(N295="snížená",J295,0)</f>
        <v>0</v>
      </c>
      <c r="BG295" s="112">
        <f>IF(N295="zákl. přenesená",J295,0)</f>
        <v>0</v>
      </c>
      <c r="BH295" s="112">
        <f>IF(N295="sníž. přenesená",J295,0)</f>
        <v>0</v>
      </c>
      <c r="BI295" s="112">
        <f>IF(N295="nulová",J295,0)</f>
        <v>0</v>
      </c>
      <c r="BJ295" s="14" t="s">
        <v>82</v>
      </c>
      <c r="BK295" s="112">
        <f>ROUND(I295*H295,2)</f>
        <v>0</v>
      </c>
      <c r="BL295" s="14" t="s">
        <v>240</v>
      </c>
      <c r="BM295" s="219" t="s">
        <v>404</v>
      </c>
    </row>
    <row r="296" spans="1:65" s="2" customFormat="1" ht="11.25">
      <c r="A296" s="32"/>
      <c r="B296" s="33"/>
      <c r="C296" s="34"/>
      <c r="D296" s="220" t="s">
        <v>241</v>
      </c>
      <c r="E296" s="34"/>
      <c r="F296" s="221" t="s">
        <v>353</v>
      </c>
      <c r="G296" s="34"/>
      <c r="H296" s="34"/>
      <c r="I296" s="176"/>
      <c r="J296" s="34"/>
      <c r="K296" s="34"/>
      <c r="L296" s="35"/>
      <c r="M296" s="222"/>
      <c r="N296" s="223"/>
      <c r="O296" s="69"/>
      <c r="P296" s="69"/>
      <c r="Q296" s="69"/>
      <c r="R296" s="69"/>
      <c r="S296" s="69"/>
      <c r="T296" s="70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4" t="s">
        <v>241</v>
      </c>
      <c r="AU296" s="14" t="s">
        <v>84</v>
      </c>
    </row>
    <row r="297" spans="1:65" s="2" customFormat="1" ht="24.2" customHeight="1">
      <c r="A297" s="32"/>
      <c r="B297" s="33"/>
      <c r="C297" s="207" t="s">
        <v>405</v>
      </c>
      <c r="D297" s="207" t="s">
        <v>236</v>
      </c>
      <c r="E297" s="208" t="s">
        <v>406</v>
      </c>
      <c r="F297" s="209" t="s">
        <v>357</v>
      </c>
      <c r="G297" s="210" t="s">
        <v>358</v>
      </c>
      <c r="H297" s="211">
        <v>1</v>
      </c>
      <c r="I297" s="212"/>
      <c r="J297" s="213">
        <f>ROUND(I297*H297,2)</f>
        <v>0</v>
      </c>
      <c r="K297" s="214"/>
      <c r="L297" s="35"/>
      <c r="M297" s="215" t="s">
        <v>1</v>
      </c>
      <c r="N297" s="216" t="s">
        <v>40</v>
      </c>
      <c r="O297" s="69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19" t="s">
        <v>240</v>
      </c>
      <c r="AT297" s="219" t="s">
        <v>236</v>
      </c>
      <c r="AU297" s="219" t="s">
        <v>84</v>
      </c>
      <c r="AY297" s="14" t="s">
        <v>233</v>
      </c>
      <c r="BE297" s="112">
        <f>IF(N297="základní",J297,0)</f>
        <v>0</v>
      </c>
      <c r="BF297" s="112">
        <f>IF(N297="snížená",J297,0)</f>
        <v>0</v>
      </c>
      <c r="BG297" s="112">
        <f>IF(N297="zákl. přenesená",J297,0)</f>
        <v>0</v>
      </c>
      <c r="BH297" s="112">
        <f>IF(N297="sníž. přenesená",J297,0)</f>
        <v>0</v>
      </c>
      <c r="BI297" s="112">
        <f>IF(N297="nulová",J297,0)</f>
        <v>0</v>
      </c>
      <c r="BJ297" s="14" t="s">
        <v>82</v>
      </c>
      <c r="BK297" s="112">
        <f>ROUND(I297*H297,2)</f>
        <v>0</v>
      </c>
      <c r="BL297" s="14" t="s">
        <v>240</v>
      </c>
      <c r="BM297" s="219" t="s">
        <v>407</v>
      </c>
    </row>
    <row r="298" spans="1:65" s="2" customFormat="1" ht="11.25">
      <c r="A298" s="32"/>
      <c r="B298" s="33"/>
      <c r="C298" s="34"/>
      <c r="D298" s="220" t="s">
        <v>241</v>
      </c>
      <c r="E298" s="34"/>
      <c r="F298" s="221" t="s">
        <v>357</v>
      </c>
      <c r="G298" s="34"/>
      <c r="H298" s="34"/>
      <c r="I298" s="176"/>
      <c r="J298" s="34"/>
      <c r="K298" s="34"/>
      <c r="L298" s="35"/>
      <c r="M298" s="222"/>
      <c r="N298" s="223"/>
      <c r="O298" s="69"/>
      <c r="P298" s="69"/>
      <c r="Q298" s="69"/>
      <c r="R298" s="69"/>
      <c r="S298" s="69"/>
      <c r="T298" s="70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4" t="s">
        <v>241</v>
      </c>
      <c r="AU298" s="14" t="s">
        <v>84</v>
      </c>
    </row>
    <row r="299" spans="1:65" s="12" customFormat="1" ht="22.9" customHeight="1">
      <c r="B299" s="191"/>
      <c r="C299" s="192"/>
      <c r="D299" s="193" t="s">
        <v>74</v>
      </c>
      <c r="E299" s="205" t="s">
        <v>408</v>
      </c>
      <c r="F299" s="205" t="s">
        <v>409</v>
      </c>
      <c r="G299" s="192"/>
      <c r="H299" s="192"/>
      <c r="I299" s="195"/>
      <c r="J299" s="206">
        <f>BK299</f>
        <v>0</v>
      </c>
      <c r="K299" s="192"/>
      <c r="L299" s="197"/>
      <c r="M299" s="198"/>
      <c r="N299" s="199"/>
      <c r="O299" s="199"/>
      <c r="P299" s="200">
        <f>SUM(P300:P307)</f>
        <v>0</v>
      </c>
      <c r="Q299" s="199"/>
      <c r="R299" s="200">
        <f>SUM(R300:R307)</f>
        <v>0</v>
      </c>
      <c r="S299" s="199"/>
      <c r="T299" s="201">
        <f>SUM(T300:T307)</f>
        <v>0</v>
      </c>
      <c r="AR299" s="202" t="s">
        <v>82</v>
      </c>
      <c r="AT299" s="203" t="s">
        <v>74</v>
      </c>
      <c r="AU299" s="203" t="s">
        <v>82</v>
      </c>
      <c r="AY299" s="202" t="s">
        <v>233</v>
      </c>
      <c r="BK299" s="204">
        <f>SUM(BK300:BK307)</f>
        <v>0</v>
      </c>
    </row>
    <row r="300" spans="1:65" s="2" customFormat="1" ht="24.2" customHeight="1">
      <c r="A300" s="32"/>
      <c r="B300" s="33"/>
      <c r="C300" s="207" t="s">
        <v>320</v>
      </c>
      <c r="D300" s="207" t="s">
        <v>236</v>
      </c>
      <c r="E300" s="208" t="s">
        <v>410</v>
      </c>
      <c r="F300" s="209" t="s">
        <v>346</v>
      </c>
      <c r="G300" s="210" t="s">
        <v>239</v>
      </c>
      <c r="H300" s="211">
        <v>1</v>
      </c>
      <c r="I300" s="212"/>
      <c r="J300" s="213">
        <f>ROUND(I300*H300,2)</f>
        <v>0</v>
      </c>
      <c r="K300" s="214"/>
      <c r="L300" s="35"/>
      <c r="M300" s="215" t="s">
        <v>1</v>
      </c>
      <c r="N300" s="216" t="s">
        <v>40</v>
      </c>
      <c r="O300" s="69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19" t="s">
        <v>240</v>
      </c>
      <c r="AT300" s="219" t="s">
        <v>236</v>
      </c>
      <c r="AU300" s="219" t="s">
        <v>84</v>
      </c>
      <c r="AY300" s="14" t="s">
        <v>233</v>
      </c>
      <c r="BE300" s="112">
        <f>IF(N300="základní",J300,0)</f>
        <v>0</v>
      </c>
      <c r="BF300" s="112">
        <f>IF(N300="snížená",J300,0)</f>
        <v>0</v>
      </c>
      <c r="BG300" s="112">
        <f>IF(N300="zákl. přenesená",J300,0)</f>
        <v>0</v>
      </c>
      <c r="BH300" s="112">
        <f>IF(N300="sníž. přenesená",J300,0)</f>
        <v>0</v>
      </c>
      <c r="BI300" s="112">
        <f>IF(N300="nulová",J300,0)</f>
        <v>0</v>
      </c>
      <c r="BJ300" s="14" t="s">
        <v>82</v>
      </c>
      <c r="BK300" s="112">
        <f>ROUND(I300*H300,2)</f>
        <v>0</v>
      </c>
      <c r="BL300" s="14" t="s">
        <v>240</v>
      </c>
      <c r="BM300" s="219" t="s">
        <v>411</v>
      </c>
    </row>
    <row r="301" spans="1:65" s="2" customFormat="1" ht="19.5">
      <c r="A301" s="32"/>
      <c r="B301" s="33"/>
      <c r="C301" s="34"/>
      <c r="D301" s="220" t="s">
        <v>241</v>
      </c>
      <c r="E301" s="34"/>
      <c r="F301" s="221" t="s">
        <v>346</v>
      </c>
      <c r="G301" s="34"/>
      <c r="H301" s="34"/>
      <c r="I301" s="176"/>
      <c r="J301" s="34"/>
      <c r="K301" s="34"/>
      <c r="L301" s="35"/>
      <c r="M301" s="222"/>
      <c r="N301" s="223"/>
      <c r="O301" s="69"/>
      <c r="P301" s="69"/>
      <c r="Q301" s="69"/>
      <c r="R301" s="69"/>
      <c r="S301" s="69"/>
      <c r="T301" s="70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4" t="s">
        <v>241</v>
      </c>
      <c r="AU301" s="14" t="s">
        <v>84</v>
      </c>
    </row>
    <row r="302" spans="1:65" s="2" customFormat="1" ht="24.2" customHeight="1">
      <c r="A302" s="32"/>
      <c r="B302" s="33"/>
      <c r="C302" s="207" t="s">
        <v>412</v>
      </c>
      <c r="D302" s="207" t="s">
        <v>236</v>
      </c>
      <c r="E302" s="208" t="s">
        <v>413</v>
      </c>
      <c r="F302" s="209" t="s">
        <v>350</v>
      </c>
      <c r="G302" s="210" t="s">
        <v>239</v>
      </c>
      <c r="H302" s="211">
        <v>1</v>
      </c>
      <c r="I302" s="212"/>
      <c r="J302" s="213">
        <f>ROUND(I302*H302,2)</f>
        <v>0</v>
      </c>
      <c r="K302" s="214"/>
      <c r="L302" s="35"/>
      <c r="M302" s="215" t="s">
        <v>1</v>
      </c>
      <c r="N302" s="216" t="s">
        <v>40</v>
      </c>
      <c r="O302" s="69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9" t="s">
        <v>240</v>
      </c>
      <c r="AT302" s="219" t="s">
        <v>236</v>
      </c>
      <c r="AU302" s="219" t="s">
        <v>84</v>
      </c>
      <c r="AY302" s="14" t="s">
        <v>233</v>
      </c>
      <c r="BE302" s="112">
        <f>IF(N302="základní",J302,0)</f>
        <v>0</v>
      </c>
      <c r="BF302" s="112">
        <f>IF(N302="snížená",J302,0)</f>
        <v>0</v>
      </c>
      <c r="BG302" s="112">
        <f>IF(N302="zákl. přenesená",J302,0)</f>
        <v>0</v>
      </c>
      <c r="BH302" s="112">
        <f>IF(N302="sníž. přenesená",J302,0)</f>
        <v>0</v>
      </c>
      <c r="BI302" s="112">
        <f>IF(N302="nulová",J302,0)</f>
        <v>0</v>
      </c>
      <c r="BJ302" s="14" t="s">
        <v>82</v>
      </c>
      <c r="BK302" s="112">
        <f>ROUND(I302*H302,2)</f>
        <v>0</v>
      </c>
      <c r="BL302" s="14" t="s">
        <v>240</v>
      </c>
      <c r="BM302" s="219" t="s">
        <v>414</v>
      </c>
    </row>
    <row r="303" spans="1:65" s="2" customFormat="1" ht="19.5">
      <c r="A303" s="32"/>
      <c r="B303" s="33"/>
      <c r="C303" s="34"/>
      <c r="D303" s="220" t="s">
        <v>241</v>
      </c>
      <c r="E303" s="34"/>
      <c r="F303" s="221" t="s">
        <v>350</v>
      </c>
      <c r="G303" s="34"/>
      <c r="H303" s="34"/>
      <c r="I303" s="176"/>
      <c r="J303" s="34"/>
      <c r="K303" s="34"/>
      <c r="L303" s="35"/>
      <c r="M303" s="222"/>
      <c r="N303" s="223"/>
      <c r="O303" s="69"/>
      <c r="P303" s="69"/>
      <c r="Q303" s="69"/>
      <c r="R303" s="69"/>
      <c r="S303" s="69"/>
      <c r="T303" s="70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4" t="s">
        <v>241</v>
      </c>
      <c r="AU303" s="14" t="s">
        <v>84</v>
      </c>
    </row>
    <row r="304" spans="1:65" s="2" customFormat="1" ht="16.5" customHeight="1">
      <c r="A304" s="32"/>
      <c r="B304" s="33"/>
      <c r="C304" s="207" t="s">
        <v>323</v>
      </c>
      <c r="D304" s="207" t="s">
        <v>236</v>
      </c>
      <c r="E304" s="208" t="s">
        <v>415</v>
      </c>
      <c r="F304" s="209" t="s">
        <v>353</v>
      </c>
      <c r="G304" s="210" t="s">
        <v>239</v>
      </c>
      <c r="H304" s="211">
        <v>1</v>
      </c>
      <c r="I304" s="212"/>
      <c r="J304" s="213">
        <f>ROUND(I304*H304,2)</f>
        <v>0</v>
      </c>
      <c r="K304" s="214"/>
      <c r="L304" s="35"/>
      <c r="M304" s="215" t="s">
        <v>1</v>
      </c>
      <c r="N304" s="216" t="s">
        <v>40</v>
      </c>
      <c r="O304" s="69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9" t="s">
        <v>240</v>
      </c>
      <c r="AT304" s="219" t="s">
        <v>236</v>
      </c>
      <c r="AU304" s="219" t="s">
        <v>84</v>
      </c>
      <c r="AY304" s="14" t="s">
        <v>233</v>
      </c>
      <c r="BE304" s="112">
        <f>IF(N304="základní",J304,0)</f>
        <v>0</v>
      </c>
      <c r="BF304" s="112">
        <f>IF(N304="snížená",J304,0)</f>
        <v>0</v>
      </c>
      <c r="BG304" s="112">
        <f>IF(N304="zákl. přenesená",J304,0)</f>
        <v>0</v>
      </c>
      <c r="BH304" s="112">
        <f>IF(N304="sníž. přenesená",J304,0)</f>
        <v>0</v>
      </c>
      <c r="BI304" s="112">
        <f>IF(N304="nulová",J304,0)</f>
        <v>0</v>
      </c>
      <c r="BJ304" s="14" t="s">
        <v>82</v>
      </c>
      <c r="BK304" s="112">
        <f>ROUND(I304*H304,2)</f>
        <v>0</v>
      </c>
      <c r="BL304" s="14" t="s">
        <v>240</v>
      </c>
      <c r="BM304" s="219" t="s">
        <v>416</v>
      </c>
    </row>
    <row r="305" spans="1:65" s="2" customFormat="1" ht="11.25">
      <c r="A305" s="32"/>
      <c r="B305" s="33"/>
      <c r="C305" s="34"/>
      <c r="D305" s="220" t="s">
        <v>241</v>
      </c>
      <c r="E305" s="34"/>
      <c r="F305" s="221" t="s">
        <v>353</v>
      </c>
      <c r="G305" s="34"/>
      <c r="H305" s="34"/>
      <c r="I305" s="176"/>
      <c r="J305" s="34"/>
      <c r="K305" s="34"/>
      <c r="L305" s="35"/>
      <c r="M305" s="222"/>
      <c r="N305" s="223"/>
      <c r="O305" s="69"/>
      <c r="P305" s="69"/>
      <c r="Q305" s="69"/>
      <c r="R305" s="69"/>
      <c r="S305" s="69"/>
      <c r="T305" s="70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4" t="s">
        <v>241</v>
      </c>
      <c r="AU305" s="14" t="s">
        <v>84</v>
      </c>
    </row>
    <row r="306" spans="1:65" s="2" customFormat="1" ht="24.2" customHeight="1">
      <c r="A306" s="32"/>
      <c r="B306" s="33"/>
      <c r="C306" s="207" t="s">
        <v>417</v>
      </c>
      <c r="D306" s="207" t="s">
        <v>236</v>
      </c>
      <c r="E306" s="208" t="s">
        <v>418</v>
      </c>
      <c r="F306" s="209" t="s">
        <v>357</v>
      </c>
      <c r="G306" s="210" t="s">
        <v>358</v>
      </c>
      <c r="H306" s="211">
        <v>1</v>
      </c>
      <c r="I306" s="212"/>
      <c r="J306" s="213">
        <f>ROUND(I306*H306,2)</f>
        <v>0</v>
      </c>
      <c r="K306" s="214"/>
      <c r="L306" s="35"/>
      <c r="M306" s="215" t="s">
        <v>1</v>
      </c>
      <c r="N306" s="216" t="s">
        <v>40</v>
      </c>
      <c r="O306" s="69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19" t="s">
        <v>240</v>
      </c>
      <c r="AT306" s="219" t="s">
        <v>236</v>
      </c>
      <c r="AU306" s="219" t="s">
        <v>84</v>
      </c>
      <c r="AY306" s="14" t="s">
        <v>233</v>
      </c>
      <c r="BE306" s="112">
        <f>IF(N306="základní",J306,0)</f>
        <v>0</v>
      </c>
      <c r="BF306" s="112">
        <f>IF(N306="snížená",J306,0)</f>
        <v>0</v>
      </c>
      <c r="BG306" s="112">
        <f>IF(N306="zákl. přenesená",J306,0)</f>
        <v>0</v>
      </c>
      <c r="BH306" s="112">
        <f>IF(N306="sníž. přenesená",J306,0)</f>
        <v>0</v>
      </c>
      <c r="BI306" s="112">
        <f>IF(N306="nulová",J306,0)</f>
        <v>0</v>
      </c>
      <c r="BJ306" s="14" t="s">
        <v>82</v>
      </c>
      <c r="BK306" s="112">
        <f>ROUND(I306*H306,2)</f>
        <v>0</v>
      </c>
      <c r="BL306" s="14" t="s">
        <v>240</v>
      </c>
      <c r="BM306" s="219" t="s">
        <v>419</v>
      </c>
    </row>
    <row r="307" spans="1:65" s="2" customFormat="1" ht="11.25">
      <c r="A307" s="32"/>
      <c r="B307" s="33"/>
      <c r="C307" s="34"/>
      <c r="D307" s="220" t="s">
        <v>241</v>
      </c>
      <c r="E307" s="34"/>
      <c r="F307" s="221" t="s">
        <v>357</v>
      </c>
      <c r="G307" s="34"/>
      <c r="H307" s="34"/>
      <c r="I307" s="176"/>
      <c r="J307" s="34"/>
      <c r="K307" s="34"/>
      <c r="L307" s="35"/>
      <c r="M307" s="222"/>
      <c r="N307" s="223"/>
      <c r="O307" s="69"/>
      <c r="P307" s="69"/>
      <c r="Q307" s="69"/>
      <c r="R307" s="69"/>
      <c r="S307" s="69"/>
      <c r="T307" s="70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4" t="s">
        <v>241</v>
      </c>
      <c r="AU307" s="14" t="s">
        <v>84</v>
      </c>
    </row>
    <row r="308" spans="1:65" s="12" customFormat="1" ht="22.9" customHeight="1">
      <c r="B308" s="191"/>
      <c r="C308" s="192"/>
      <c r="D308" s="193" t="s">
        <v>74</v>
      </c>
      <c r="E308" s="205" t="s">
        <v>420</v>
      </c>
      <c r="F308" s="205" t="s">
        <v>421</v>
      </c>
      <c r="G308" s="192"/>
      <c r="H308" s="192"/>
      <c r="I308" s="195"/>
      <c r="J308" s="206">
        <f>BK308</f>
        <v>0</v>
      </c>
      <c r="K308" s="192"/>
      <c r="L308" s="197"/>
      <c r="M308" s="198"/>
      <c r="N308" s="199"/>
      <c r="O308" s="199"/>
      <c r="P308" s="200">
        <f>SUM(P309:P316)</f>
        <v>0</v>
      </c>
      <c r="Q308" s="199"/>
      <c r="R308" s="200">
        <f>SUM(R309:R316)</f>
        <v>0</v>
      </c>
      <c r="S308" s="199"/>
      <c r="T308" s="201">
        <f>SUM(T309:T316)</f>
        <v>0</v>
      </c>
      <c r="AR308" s="202" t="s">
        <v>82</v>
      </c>
      <c r="AT308" s="203" t="s">
        <v>74</v>
      </c>
      <c r="AU308" s="203" t="s">
        <v>82</v>
      </c>
      <c r="AY308" s="202" t="s">
        <v>233</v>
      </c>
      <c r="BK308" s="204">
        <f>SUM(BK309:BK316)</f>
        <v>0</v>
      </c>
    </row>
    <row r="309" spans="1:65" s="2" customFormat="1" ht="24.2" customHeight="1">
      <c r="A309" s="32"/>
      <c r="B309" s="33"/>
      <c r="C309" s="207" t="s">
        <v>325</v>
      </c>
      <c r="D309" s="207" t="s">
        <v>236</v>
      </c>
      <c r="E309" s="208" t="s">
        <v>422</v>
      </c>
      <c r="F309" s="209" t="s">
        <v>346</v>
      </c>
      <c r="G309" s="210" t="s">
        <v>239</v>
      </c>
      <c r="H309" s="211">
        <v>1</v>
      </c>
      <c r="I309" s="212"/>
      <c r="J309" s="213">
        <f>ROUND(I309*H309,2)</f>
        <v>0</v>
      </c>
      <c r="K309" s="214"/>
      <c r="L309" s="35"/>
      <c r="M309" s="215" t="s">
        <v>1</v>
      </c>
      <c r="N309" s="216" t="s">
        <v>40</v>
      </c>
      <c r="O309" s="69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219" t="s">
        <v>240</v>
      </c>
      <c r="AT309" s="219" t="s">
        <v>236</v>
      </c>
      <c r="AU309" s="219" t="s">
        <v>84</v>
      </c>
      <c r="AY309" s="14" t="s">
        <v>233</v>
      </c>
      <c r="BE309" s="112">
        <f>IF(N309="základní",J309,0)</f>
        <v>0</v>
      </c>
      <c r="BF309" s="112">
        <f>IF(N309="snížená",J309,0)</f>
        <v>0</v>
      </c>
      <c r="BG309" s="112">
        <f>IF(N309="zákl. přenesená",J309,0)</f>
        <v>0</v>
      </c>
      <c r="BH309" s="112">
        <f>IF(N309="sníž. přenesená",J309,0)</f>
        <v>0</v>
      </c>
      <c r="BI309" s="112">
        <f>IF(N309="nulová",J309,0)</f>
        <v>0</v>
      </c>
      <c r="BJ309" s="14" t="s">
        <v>82</v>
      </c>
      <c r="BK309" s="112">
        <f>ROUND(I309*H309,2)</f>
        <v>0</v>
      </c>
      <c r="BL309" s="14" t="s">
        <v>240</v>
      </c>
      <c r="BM309" s="219" t="s">
        <v>423</v>
      </c>
    </row>
    <row r="310" spans="1:65" s="2" customFormat="1" ht="19.5">
      <c r="A310" s="32"/>
      <c r="B310" s="33"/>
      <c r="C310" s="34"/>
      <c r="D310" s="220" t="s">
        <v>241</v>
      </c>
      <c r="E310" s="34"/>
      <c r="F310" s="221" t="s">
        <v>346</v>
      </c>
      <c r="G310" s="34"/>
      <c r="H310" s="34"/>
      <c r="I310" s="176"/>
      <c r="J310" s="34"/>
      <c r="K310" s="34"/>
      <c r="L310" s="35"/>
      <c r="M310" s="222"/>
      <c r="N310" s="223"/>
      <c r="O310" s="69"/>
      <c r="P310" s="69"/>
      <c r="Q310" s="69"/>
      <c r="R310" s="69"/>
      <c r="S310" s="69"/>
      <c r="T310" s="70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4" t="s">
        <v>241</v>
      </c>
      <c r="AU310" s="14" t="s">
        <v>84</v>
      </c>
    </row>
    <row r="311" spans="1:65" s="2" customFormat="1" ht="24.2" customHeight="1">
      <c r="A311" s="32"/>
      <c r="B311" s="33"/>
      <c r="C311" s="207" t="s">
        <v>424</v>
      </c>
      <c r="D311" s="207" t="s">
        <v>236</v>
      </c>
      <c r="E311" s="208" t="s">
        <v>425</v>
      </c>
      <c r="F311" s="209" t="s">
        <v>350</v>
      </c>
      <c r="G311" s="210" t="s">
        <v>239</v>
      </c>
      <c r="H311" s="211">
        <v>1</v>
      </c>
      <c r="I311" s="212"/>
      <c r="J311" s="213">
        <f>ROUND(I311*H311,2)</f>
        <v>0</v>
      </c>
      <c r="K311" s="214"/>
      <c r="L311" s="35"/>
      <c r="M311" s="215" t="s">
        <v>1</v>
      </c>
      <c r="N311" s="216" t="s">
        <v>40</v>
      </c>
      <c r="O311" s="69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219" t="s">
        <v>240</v>
      </c>
      <c r="AT311" s="219" t="s">
        <v>236</v>
      </c>
      <c r="AU311" s="219" t="s">
        <v>84</v>
      </c>
      <c r="AY311" s="14" t="s">
        <v>233</v>
      </c>
      <c r="BE311" s="112">
        <f>IF(N311="základní",J311,0)</f>
        <v>0</v>
      </c>
      <c r="BF311" s="112">
        <f>IF(N311="snížená",J311,0)</f>
        <v>0</v>
      </c>
      <c r="BG311" s="112">
        <f>IF(N311="zákl. přenesená",J311,0)</f>
        <v>0</v>
      </c>
      <c r="BH311" s="112">
        <f>IF(N311="sníž. přenesená",J311,0)</f>
        <v>0</v>
      </c>
      <c r="BI311" s="112">
        <f>IF(N311="nulová",J311,0)</f>
        <v>0</v>
      </c>
      <c r="BJ311" s="14" t="s">
        <v>82</v>
      </c>
      <c r="BK311" s="112">
        <f>ROUND(I311*H311,2)</f>
        <v>0</v>
      </c>
      <c r="BL311" s="14" t="s">
        <v>240</v>
      </c>
      <c r="BM311" s="219" t="s">
        <v>426</v>
      </c>
    </row>
    <row r="312" spans="1:65" s="2" customFormat="1" ht="19.5">
      <c r="A312" s="32"/>
      <c r="B312" s="33"/>
      <c r="C312" s="34"/>
      <c r="D312" s="220" t="s">
        <v>241</v>
      </c>
      <c r="E312" s="34"/>
      <c r="F312" s="221" t="s">
        <v>350</v>
      </c>
      <c r="G312" s="34"/>
      <c r="H312" s="34"/>
      <c r="I312" s="176"/>
      <c r="J312" s="34"/>
      <c r="K312" s="34"/>
      <c r="L312" s="35"/>
      <c r="M312" s="222"/>
      <c r="N312" s="223"/>
      <c r="O312" s="69"/>
      <c r="P312" s="69"/>
      <c r="Q312" s="69"/>
      <c r="R312" s="69"/>
      <c r="S312" s="69"/>
      <c r="T312" s="70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4" t="s">
        <v>241</v>
      </c>
      <c r="AU312" s="14" t="s">
        <v>84</v>
      </c>
    </row>
    <row r="313" spans="1:65" s="2" customFormat="1" ht="16.5" customHeight="1">
      <c r="A313" s="32"/>
      <c r="B313" s="33"/>
      <c r="C313" s="207" t="s">
        <v>330</v>
      </c>
      <c r="D313" s="207" t="s">
        <v>236</v>
      </c>
      <c r="E313" s="208" t="s">
        <v>427</v>
      </c>
      <c r="F313" s="209" t="s">
        <v>353</v>
      </c>
      <c r="G313" s="210" t="s">
        <v>239</v>
      </c>
      <c r="H313" s="211">
        <v>1</v>
      </c>
      <c r="I313" s="212"/>
      <c r="J313" s="213">
        <f>ROUND(I313*H313,2)</f>
        <v>0</v>
      </c>
      <c r="K313" s="214"/>
      <c r="L313" s="35"/>
      <c r="M313" s="215" t="s">
        <v>1</v>
      </c>
      <c r="N313" s="216" t="s">
        <v>40</v>
      </c>
      <c r="O313" s="69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19" t="s">
        <v>240</v>
      </c>
      <c r="AT313" s="219" t="s">
        <v>236</v>
      </c>
      <c r="AU313" s="219" t="s">
        <v>84</v>
      </c>
      <c r="AY313" s="14" t="s">
        <v>233</v>
      </c>
      <c r="BE313" s="112">
        <f>IF(N313="základní",J313,0)</f>
        <v>0</v>
      </c>
      <c r="BF313" s="112">
        <f>IF(N313="snížená",J313,0)</f>
        <v>0</v>
      </c>
      <c r="BG313" s="112">
        <f>IF(N313="zákl. přenesená",J313,0)</f>
        <v>0</v>
      </c>
      <c r="BH313" s="112">
        <f>IF(N313="sníž. přenesená",J313,0)</f>
        <v>0</v>
      </c>
      <c r="BI313" s="112">
        <f>IF(N313="nulová",J313,0)</f>
        <v>0</v>
      </c>
      <c r="BJ313" s="14" t="s">
        <v>82</v>
      </c>
      <c r="BK313" s="112">
        <f>ROUND(I313*H313,2)</f>
        <v>0</v>
      </c>
      <c r="BL313" s="14" t="s">
        <v>240</v>
      </c>
      <c r="BM313" s="219" t="s">
        <v>428</v>
      </c>
    </row>
    <row r="314" spans="1:65" s="2" customFormat="1" ht="11.25">
      <c r="A314" s="32"/>
      <c r="B314" s="33"/>
      <c r="C314" s="34"/>
      <c r="D314" s="220" t="s">
        <v>241</v>
      </c>
      <c r="E314" s="34"/>
      <c r="F314" s="221" t="s">
        <v>353</v>
      </c>
      <c r="G314" s="34"/>
      <c r="H314" s="34"/>
      <c r="I314" s="176"/>
      <c r="J314" s="34"/>
      <c r="K314" s="34"/>
      <c r="L314" s="35"/>
      <c r="M314" s="222"/>
      <c r="N314" s="223"/>
      <c r="O314" s="69"/>
      <c r="P314" s="69"/>
      <c r="Q314" s="69"/>
      <c r="R314" s="69"/>
      <c r="S314" s="69"/>
      <c r="T314" s="70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4" t="s">
        <v>241</v>
      </c>
      <c r="AU314" s="14" t="s">
        <v>84</v>
      </c>
    </row>
    <row r="315" spans="1:65" s="2" customFormat="1" ht="24.2" customHeight="1">
      <c r="A315" s="32"/>
      <c r="B315" s="33"/>
      <c r="C315" s="207" t="s">
        <v>429</v>
      </c>
      <c r="D315" s="207" t="s">
        <v>236</v>
      </c>
      <c r="E315" s="208" t="s">
        <v>430</v>
      </c>
      <c r="F315" s="209" t="s">
        <v>357</v>
      </c>
      <c r="G315" s="210" t="s">
        <v>358</v>
      </c>
      <c r="H315" s="211">
        <v>1</v>
      </c>
      <c r="I315" s="212"/>
      <c r="J315" s="213">
        <f>ROUND(I315*H315,2)</f>
        <v>0</v>
      </c>
      <c r="K315" s="214"/>
      <c r="L315" s="35"/>
      <c r="M315" s="215" t="s">
        <v>1</v>
      </c>
      <c r="N315" s="216" t="s">
        <v>40</v>
      </c>
      <c r="O315" s="69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219" t="s">
        <v>240</v>
      </c>
      <c r="AT315" s="219" t="s">
        <v>236</v>
      </c>
      <c r="AU315" s="219" t="s">
        <v>84</v>
      </c>
      <c r="AY315" s="14" t="s">
        <v>233</v>
      </c>
      <c r="BE315" s="112">
        <f>IF(N315="základní",J315,0)</f>
        <v>0</v>
      </c>
      <c r="BF315" s="112">
        <f>IF(N315="snížená",J315,0)</f>
        <v>0</v>
      </c>
      <c r="BG315" s="112">
        <f>IF(N315="zákl. přenesená",J315,0)</f>
        <v>0</v>
      </c>
      <c r="BH315" s="112">
        <f>IF(N315="sníž. přenesená",J315,0)</f>
        <v>0</v>
      </c>
      <c r="BI315" s="112">
        <f>IF(N315="nulová",J315,0)</f>
        <v>0</v>
      </c>
      <c r="BJ315" s="14" t="s">
        <v>82</v>
      </c>
      <c r="BK315" s="112">
        <f>ROUND(I315*H315,2)</f>
        <v>0</v>
      </c>
      <c r="BL315" s="14" t="s">
        <v>240</v>
      </c>
      <c r="BM315" s="219" t="s">
        <v>431</v>
      </c>
    </row>
    <row r="316" spans="1:65" s="2" customFormat="1" ht="11.25">
      <c r="A316" s="32"/>
      <c r="B316" s="33"/>
      <c r="C316" s="34"/>
      <c r="D316" s="220" t="s">
        <v>241</v>
      </c>
      <c r="E316" s="34"/>
      <c r="F316" s="221" t="s">
        <v>357</v>
      </c>
      <c r="G316" s="34"/>
      <c r="H316" s="34"/>
      <c r="I316" s="176"/>
      <c r="J316" s="34"/>
      <c r="K316" s="34"/>
      <c r="L316" s="35"/>
      <c r="M316" s="222"/>
      <c r="N316" s="223"/>
      <c r="O316" s="69"/>
      <c r="P316" s="69"/>
      <c r="Q316" s="69"/>
      <c r="R316" s="69"/>
      <c r="S316" s="69"/>
      <c r="T316" s="70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4" t="s">
        <v>241</v>
      </c>
      <c r="AU316" s="14" t="s">
        <v>84</v>
      </c>
    </row>
    <row r="317" spans="1:65" s="12" customFormat="1" ht="22.9" customHeight="1">
      <c r="B317" s="191"/>
      <c r="C317" s="192"/>
      <c r="D317" s="193" t="s">
        <v>74</v>
      </c>
      <c r="E317" s="205" t="s">
        <v>432</v>
      </c>
      <c r="F317" s="205" t="s">
        <v>433</v>
      </c>
      <c r="G317" s="192"/>
      <c r="H317" s="192"/>
      <c r="I317" s="195"/>
      <c r="J317" s="206">
        <f>BK317</f>
        <v>0</v>
      </c>
      <c r="K317" s="192"/>
      <c r="L317" s="197"/>
      <c r="M317" s="198"/>
      <c r="N317" s="199"/>
      <c r="O317" s="199"/>
      <c r="P317" s="200">
        <f>SUM(P318:P325)</f>
        <v>0</v>
      </c>
      <c r="Q317" s="199"/>
      <c r="R317" s="200">
        <f>SUM(R318:R325)</f>
        <v>0</v>
      </c>
      <c r="S317" s="199"/>
      <c r="T317" s="201">
        <f>SUM(T318:T325)</f>
        <v>0</v>
      </c>
      <c r="AR317" s="202" t="s">
        <v>82</v>
      </c>
      <c r="AT317" s="203" t="s">
        <v>74</v>
      </c>
      <c r="AU317" s="203" t="s">
        <v>82</v>
      </c>
      <c r="AY317" s="202" t="s">
        <v>233</v>
      </c>
      <c r="BK317" s="204">
        <f>SUM(BK318:BK325)</f>
        <v>0</v>
      </c>
    </row>
    <row r="318" spans="1:65" s="2" customFormat="1" ht="24.2" customHeight="1">
      <c r="A318" s="32"/>
      <c r="B318" s="33"/>
      <c r="C318" s="207" t="s">
        <v>332</v>
      </c>
      <c r="D318" s="207" t="s">
        <v>236</v>
      </c>
      <c r="E318" s="208" t="s">
        <v>434</v>
      </c>
      <c r="F318" s="209" t="s">
        <v>346</v>
      </c>
      <c r="G318" s="210" t="s">
        <v>239</v>
      </c>
      <c r="H318" s="211">
        <v>1</v>
      </c>
      <c r="I318" s="212"/>
      <c r="J318" s="213">
        <f>ROUND(I318*H318,2)</f>
        <v>0</v>
      </c>
      <c r="K318" s="214"/>
      <c r="L318" s="35"/>
      <c r="M318" s="215" t="s">
        <v>1</v>
      </c>
      <c r="N318" s="216" t="s">
        <v>40</v>
      </c>
      <c r="O318" s="69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19" t="s">
        <v>240</v>
      </c>
      <c r="AT318" s="219" t="s">
        <v>236</v>
      </c>
      <c r="AU318" s="219" t="s">
        <v>84</v>
      </c>
      <c r="AY318" s="14" t="s">
        <v>233</v>
      </c>
      <c r="BE318" s="112">
        <f>IF(N318="základní",J318,0)</f>
        <v>0</v>
      </c>
      <c r="BF318" s="112">
        <f>IF(N318="snížená",J318,0)</f>
        <v>0</v>
      </c>
      <c r="BG318" s="112">
        <f>IF(N318="zákl. přenesená",J318,0)</f>
        <v>0</v>
      </c>
      <c r="BH318" s="112">
        <f>IF(N318="sníž. přenesená",J318,0)</f>
        <v>0</v>
      </c>
      <c r="BI318" s="112">
        <f>IF(N318="nulová",J318,0)</f>
        <v>0</v>
      </c>
      <c r="BJ318" s="14" t="s">
        <v>82</v>
      </c>
      <c r="BK318" s="112">
        <f>ROUND(I318*H318,2)</f>
        <v>0</v>
      </c>
      <c r="BL318" s="14" t="s">
        <v>240</v>
      </c>
      <c r="BM318" s="219" t="s">
        <v>435</v>
      </c>
    </row>
    <row r="319" spans="1:65" s="2" customFormat="1" ht="19.5">
      <c r="A319" s="32"/>
      <c r="B319" s="33"/>
      <c r="C319" s="34"/>
      <c r="D319" s="220" t="s">
        <v>241</v>
      </c>
      <c r="E319" s="34"/>
      <c r="F319" s="221" t="s">
        <v>346</v>
      </c>
      <c r="G319" s="34"/>
      <c r="H319" s="34"/>
      <c r="I319" s="176"/>
      <c r="J319" s="34"/>
      <c r="K319" s="34"/>
      <c r="L319" s="35"/>
      <c r="M319" s="222"/>
      <c r="N319" s="223"/>
      <c r="O319" s="69"/>
      <c r="P319" s="69"/>
      <c r="Q319" s="69"/>
      <c r="R319" s="69"/>
      <c r="S319" s="69"/>
      <c r="T319" s="70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4" t="s">
        <v>241</v>
      </c>
      <c r="AU319" s="14" t="s">
        <v>84</v>
      </c>
    </row>
    <row r="320" spans="1:65" s="2" customFormat="1" ht="24.2" customHeight="1">
      <c r="A320" s="32"/>
      <c r="B320" s="33"/>
      <c r="C320" s="207" t="s">
        <v>436</v>
      </c>
      <c r="D320" s="207" t="s">
        <v>236</v>
      </c>
      <c r="E320" s="208" t="s">
        <v>437</v>
      </c>
      <c r="F320" s="209" t="s">
        <v>350</v>
      </c>
      <c r="G320" s="210" t="s">
        <v>239</v>
      </c>
      <c r="H320" s="211">
        <v>1</v>
      </c>
      <c r="I320" s="212"/>
      <c r="J320" s="213">
        <f>ROUND(I320*H320,2)</f>
        <v>0</v>
      </c>
      <c r="K320" s="214"/>
      <c r="L320" s="35"/>
      <c r="M320" s="215" t="s">
        <v>1</v>
      </c>
      <c r="N320" s="216" t="s">
        <v>40</v>
      </c>
      <c r="O320" s="69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219" t="s">
        <v>240</v>
      </c>
      <c r="AT320" s="219" t="s">
        <v>236</v>
      </c>
      <c r="AU320" s="219" t="s">
        <v>84</v>
      </c>
      <c r="AY320" s="14" t="s">
        <v>233</v>
      </c>
      <c r="BE320" s="112">
        <f>IF(N320="základní",J320,0)</f>
        <v>0</v>
      </c>
      <c r="BF320" s="112">
        <f>IF(N320="snížená",J320,0)</f>
        <v>0</v>
      </c>
      <c r="BG320" s="112">
        <f>IF(N320="zákl. přenesená",J320,0)</f>
        <v>0</v>
      </c>
      <c r="BH320" s="112">
        <f>IF(N320="sníž. přenesená",J320,0)</f>
        <v>0</v>
      </c>
      <c r="BI320" s="112">
        <f>IF(N320="nulová",J320,0)</f>
        <v>0</v>
      </c>
      <c r="BJ320" s="14" t="s">
        <v>82</v>
      </c>
      <c r="BK320" s="112">
        <f>ROUND(I320*H320,2)</f>
        <v>0</v>
      </c>
      <c r="BL320" s="14" t="s">
        <v>240</v>
      </c>
      <c r="BM320" s="219" t="s">
        <v>438</v>
      </c>
    </row>
    <row r="321" spans="1:65" s="2" customFormat="1" ht="19.5">
      <c r="A321" s="32"/>
      <c r="B321" s="33"/>
      <c r="C321" s="34"/>
      <c r="D321" s="220" t="s">
        <v>241</v>
      </c>
      <c r="E321" s="34"/>
      <c r="F321" s="221" t="s">
        <v>350</v>
      </c>
      <c r="G321" s="34"/>
      <c r="H321" s="34"/>
      <c r="I321" s="176"/>
      <c r="J321" s="34"/>
      <c r="K321" s="34"/>
      <c r="L321" s="35"/>
      <c r="M321" s="222"/>
      <c r="N321" s="223"/>
      <c r="O321" s="69"/>
      <c r="P321" s="69"/>
      <c r="Q321" s="69"/>
      <c r="R321" s="69"/>
      <c r="S321" s="69"/>
      <c r="T321" s="70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4" t="s">
        <v>241</v>
      </c>
      <c r="AU321" s="14" t="s">
        <v>84</v>
      </c>
    </row>
    <row r="322" spans="1:65" s="2" customFormat="1" ht="16.5" customHeight="1">
      <c r="A322" s="32"/>
      <c r="B322" s="33"/>
      <c r="C322" s="207" t="s">
        <v>335</v>
      </c>
      <c r="D322" s="207" t="s">
        <v>236</v>
      </c>
      <c r="E322" s="208" t="s">
        <v>439</v>
      </c>
      <c r="F322" s="209" t="s">
        <v>353</v>
      </c>
      <c r="G322" s="210" t="s">
        <v>239</v>
      </c>
      <c r="H322" s="211">
        <v>1</v>
      </c>
      <c r="I322" s="212"/>
      <c r="J322" s="213">
        <f>ROUND(I322*H322,2)</f>
        <v>0</v>
      </c>
      <c r="K322" s="214"/>
      <c r="L322" s="35"/>
      <c r="M322" s="215" t="s">
        <v>1</v>
      </c>
      <c r="N322" s="216" t="s">
        <v>40</v>
      </c>
      <c r="O322" s="69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219" t="s">
        <v>240</v>
      </c>
      <c r="AT322" s="219" t="s">
        <v>236</v>
      </c>
      <c r="AU322" s="219" t="s">
        <v>84</v>
      </c>
      <c r="AY322" s="14" t="s">
        <v>233</v>
      </c>
      <c r="BE322" s="112">
        <f>IF(N322="základní",J322,0)</f>
        <v>0</v>
      </c>
      <c r="BF322" s="112">
        <f>IF(N322="snížená",J322,0)</f>
        <v>0</v>
      </c>
      <c r="BG322" s="112">
        <f>IF(N322="zákl. přenesená",J322,0)</f>
        <v>0</v>
      </c>
      <c r="BH322" s="112">
        <f>IF(N322="sníž. přenesená",J322,0)</f>
        <v>0</v>
      </c>
      <c r="BI322" s="112">
        <f>IF(N322="nulová",J322,0)</f>
        <v>0</v>
      </c>
      <c r="BJ322" s="14" t="s">
        <v>82</v>
      </c>
      <c r="BK322" s="112">
        <f>ROUND(I322*H322,2)</f>
        <v>0</v>
      </c>
      <c r="BL322" s="14" t="s">
        <v>240</v>
      </c>
      <c r="BM322" s="219" t="s">
        <v>440</v>
      </c>
    </row>
    <row r="323" spans="1:65" s="2" customFormat="1" ht="11.25">
      <c r="A323" s="32"/>
      <c r="B323" s="33"/>
      <c r="C323" s="34"/>
      <c r="D323" s="220" t="s">
        <v>241</v>
      </c>
      <c r="E323" s="34"/>
      <c r="F323" s="221" t="s">
        <v>353</v>
      </c>
      <c r="G323" s="34"/>
      <c r="H323" s="34"/>
      <c r="I323" s="176"/>
      <c r="J323" s="34"/>
      <c r="K323" s="34"/>
      <c r="L323" s="35"/>
      <c r="M323" s="222"/>
      <c r="N323" s="223"/>
      <c r="O323" s="69"/>
      <c r="P323" s="69"/>
      <c r="Q323" s="69"/>
      <c r="R323" s="69"/>
      <c r="S323" s="69"/>
      <c r="T323" s="70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4" t="s">
        <v>241</v>
      </c>
      <c r="AU323" s="14" t="s">
        <v>84</v>
      </c>
    </row>
    <row r="324" spans="1:65" s="2" customFormat="1" ht="24.2" customHeight="1">
      <c r="A324" s="32"/>
      <c r="B324" s="33"/>
      <c r="C324" s="207" t="s">
        <v>441</v>
      </c>
      <c r="D324" s="207" t="s">
        <v>236</v>
      </c>
      <c r="E324" s="208" t="s">
        <v>442</v>
      </c>
      <c r="F324" s="209" t="s">
        <v>357</v>
      </c>
      <c r="G324" s="210" t="s">
        <v>358</v>
      </c>
      <c r="H324" s="211">
        <v>1</v>
      </c>
      <c r="I324" s="212"/>
      <c r="J324" s="213">
        <f>ROUND(I324*H324,2)</f>
        <v>0</v>
      </c>
      <c r="K324" s="214"/>
      <c r="L324" s="35"/>
      <c r="M324" s="215" t="s">
        <v>1</v>
      </c>
      <c r="N324" s="216" t="s">
        <v>40</v>
      </c>
      <c r="O324" s="69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219" t="s">
        <v>240</v>
      </c>
      <c r="AT324" s="219" t="s">
        <v>236</v>
      </c>
      <c r="AU324" s="219" t="s">
        <v>84</v>
      </c>
      <c r="AY324" s="14" t="s">
        <v>233</v>
      </c>
      <c r="BE324" s="112">
        <f>IF(N324="základní",J324,0)</f>
        <v>0</v>
      </c>
      <c r="BF324" s="112">
        <f>IF(N324="snížená",J324,0)</f>
        <v>0</v>
      </c>
      <c r="BG324" s="112">
        <f>IF(N324="zákl. přenesená",J324,0)</f>
        <v>0</v>
      </c>
      <c r="BH324" s="112">
        <f>IF(N324="sníž. přenesená",J324,0)</f>
        <v>0</v>
      </c>
      <c r="BI324" s="112">
        <f>IF(N324="nulová",J324,0)</f>
        <v>0</v>
      </c>
      <c r="BJ324" s="14" t="s">
        <v>82</v>
      </c>
      <c r="BK324" s="112">
        <f>ROUND(I324*H324,2)</f>
        <v>0</v>
      </c>
      <c r="BL324" s="14" t="s">
        <v>240</v>
      </c>
      <c r="BM324" s="219" t="s">
        <v>443</v>
      </c>
    </row>
    <row r="325" spans="1:65" s="2" customFormat="1" ht="11.25">
      <c r="A325" s="32"/>
      <c r="B325" s="33"/>
      <c r="C325" s="34"/>
      <c r="D325" s="220" t="s">
        <v>241</v>
      </c>
      <c r="E325" s="34"/>
      <c r="F325" s="221" t="s">
        <v>357</v>
      </c>
      <c r="G325" s="34"/>
      <c r="H325" s="34"/>
      <c r="I325" s="176"/>
      <c r="J325" s="34"/>
      <c r="K325" s="34"/>
      <c r="L325" s="35"/>
      <c r="M325" s="222"/>
      <c r="N325" s="223"/>
      <c r="O325" s="69"/>
      <c r="P325" s="69"/>
      <c r="Q325" s="69"/>
      <c r="R325" s="69"/>
      <c r="S325" s="69"/>
      <c r="T325" s="70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4" t="s">
        <v>241</v>
      </c>
      <c r="AU325" s="14" t="s">
        <v>84</v>
      </c>
    </row>
    <row r="326" spans="1:65" s="12" customFormat="1" ht="22.9" customHeight="1">
      <c r="B326" s="191"/>
      <c r="C326" s="192"/>
      <c r="D326" s="193" t="s">
        <v>74</v>
      </c>
      <c r="E326" s="205" t="s">
        <v>444</v>
      </c>
      <c r="F326" s="205" t="s">
        <v>445</v>
      </c>
      <c r="G326" s="192"/>
      <c r="H326" s="192"/>
      <c r="I326" s="195"/>
      <c r="J326" s="206">
        <f>BK326</f>
        <v>0</v>
      </c>
      <c r="K326" s="192"/>
      <c r="L326" s="197"/>
      <c r="M326" s="198"/>
      <c r="N326" s="199"/>
      <c r="O326" s="199"/>
      <c r="P326" s="200">
        <f>SUM(P327:P334)</f>
        <v>0</v>
      </c>
      <c r="Q326" s="199"/>
      <c r="R326" s="200">
        <f>SUM(R327:R334)</f>
        <v>0</v>
      </c>
      <c r="S326" s="199"/>
      <c r="T326" s="201">
        <f>SUM(T327:T334)</f>
        <v>0</v>
      </c>
      <c r="AR326" s="202" t="s">
        <v>82</v>
      </c>
      <c r="AT326" s="203" t="s">
        <v>74</v>
      </c>
      <c r="AU326" s="203" t="s">
        <v>82</v>
      </c>
      <c r="AY326" s="202" t="s">
        <v>233</v>
      </c>
      <c r="BK326" s="204">
        <f>SUM(BK327:BK334)</f>
        <v>0</v>
      </c>
    </row>
    <row r="327" spans="1:65" s="2" customFormat="1" ht="24.2" customHeight="1">
      <c r="A327" s="32"/>
      <c r="B327" s="33"/>
      <c r="C327" s="207" t="s">
        <v>337</v>
      </c>
      <c r="D327" s="207" t="s">
        <v>236</v>
      </c>
      <c r="E327" s="208" t="s">
        <v>446</v>
      </c>
      <c r="F327" s="209" t="s">
        <v>346</v>
      </c>
      <c r="G327" s="210" t="s">
        <v>239</v>
      </c>
      <c r="H327" s="211">
        <v>1</v>
      </c>
      <c r="I327" s="212"/>
      <c r="J327" s="213">
        <f>ROUND(I327*H327,2)</f>
        <v>0</v>
      </c>
      <c r="K327" s="214"/>
      <c r="L327" s="35"/>
      <c r="M327" s="215" t="s">
        <v>1</v>
      </c>
      <c r="N327" s="216" t="s">
        <v>40</v>
      </c>
      <c r="O327" s="69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219" t="s">
        <v>240</v>
      </c>
      <c r="AT327" s="219" t="s">
        <v>236</v>
      </c>
      <c r="AU327" s="219" t="s">
        <v>84</v>
      </c>
      <c r="AY327" s="14" t="s">
        <v>233</v>
      </c>
      <c r="BE327" s="112">
        <f>IF(N327="základní",J327,0)</f>
        <v>0</v>
      </c>
      <c r="BF327" s="112">
        <f>IF(N327="snížená",J327,0)</f>
        <v>0</v>
      </c>
      <c r="BG327" s="112">
        <f>IF(N327="zákl. přenesená",J327,0)</f>
        <v>0</v>
      </c>
      <c r="BH327" s="112">
        <f>IF(N327="sníž. přenesená",J327,0)</f>
        <v>0</v>
      </c>
      <c r="BI327" s="112">
        <f>IF(N327="nulová",J327,0)</f>
        <v>0</v>
      </c>
      <c r="BJ327" s="14" t="s">
        <v>82</v>
      </c>
      <c r="BK327" s="112">
        <f>ROUND(I327*H327,2)</f>
        <v>0</v>
      </c>
      <c r="BL327" s="14" t="s">
        <v>240</v>
      </c>
      <c r="BM327" s="219" t="s">
        <v>447</v>
      </c>
    </row>
    <row r="328" spans="1:65" s="2" customFormat="1" ht="19.5">
      <c r="A328" s="32"/>
      <c r="B328" s="33"/>
      <c r="C328" s="34"/>
      <c r="D328" s="220" t="s">
        <v>241</v>
      </c>
      <c r="E328" s="34"/>
      <c r="F328" s="221" t="s">
        <v>346</v>
      </c>
      <c r="G328" s="34"/>
      <c r="H328" s="34"/>
      <c r="I328" s="176"/>
      <c r="J328" s="34"/>
      <c r="K328" s="34"/>
      <c r="L328" s="35"/>
      <c r="M328" s="222"/>
      <c r="N328" s="223"/>
      <c r="O328" s="69"/>
      <c r="P328" s="69"/>
      <c r="Q328" s="69"/>
      <c r="R328" s="69"/>
      <c r="S328" s="69"/>
      <c r="T328" s="70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4" t="s">
        <v>241</v>
      </c>
      <c r="AU328" s="14" t="s">
        <v>84</v>
      </c>
    </row>
    <row r="329" spans="1:65" s="2" customFormat="1" ht="24.2" customHeight="1">
      <c r="A329" s="32"/>
      <c r="B329" s="33"/>
      <c r="C329" s="207" t="s">
        <v>448</v>
      </c>
      <c r="D329" s="207" t="s">
        <v>236</v>
      </c>
      <c r="E329" s="208" t="s">
        <v>449</v>
      </c>
      <c r="F329" s="209" t="s">
        <v>350</v>
      </c>
      <c r="G329" s="210" t="s">
        <v>239</v>
      </c>
      <c r="H329" s="211">
        <v>1</v>
      </c>
      <c r="I329" s="212"/>
      <c r="J329" s="213">
        <f>ROUND(I329*H329,2)</f>
        <v>0</v>
      </c>
      <c r="K329" s="214"/>
      <c r="L329" s="35"/>
      <c r="M329" s="215" t="s">
        <v>1</v>
      </c>
      <c r="N329" s="216" t="s">
        <v>40</v>
      </c>
      <c r="O329" s="69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219" t="s">
        <v>240</v>
      </c>
      <c r="AT329" s="219" t="s">
        <v>236</v>
      </c>
      <c r="AU329" s="219" t="s">
        <v>84</v>
      </c>
      <c r="AY329" s="14" t="s">
        <v>233</v>
      </c>
      <c r="BE329" s="112">
        <f>IF(N329="základní",J329,0)</f>
        <v>0</v>
      </c>
      <c r="BF329" s="112">
        <f>IF(N329="snížená",J329,0)</f>
        <v>0</v>
      </c>
      <c r="BG329" s="112">
        <f>IF(N329="zákl. přenesená",J329,0)</f>
        <v>0</v>
      </c>
      <c r="BH329" s="112">
        <f>IF(N329="sníž. přenesená",J329,0)</f>
        <v>0</v>
      </c>
      <c r="BI329" s="112">
        <f>IF(N329="nulová",J329,0)</f>
        <v>0</v>
      </c>
      <c r="BJ329" s="14" t="s">
        <v>82</v>
      </c>
      <c r="BK329" s="112">
        <f>ROUND(I329*H329,2)</f>
        <v>0</v>
      </c>
      <c r="BL329" s="14" t="s">
        <v>240</v>
      </c>
      <c r="BM329" s="219" t="s">
        <v>450</v>
      </c>
    </row>
    <row r="330" spans="1:65" s="2" customFormat="1" ht="19.5">
      <c r="A330" s="32"/>
      <c r="B330" s="33"/>
      <c r="C330" s="34"/>
      <c r="D330" s="220" t="s">
        <v>241</v>
      </c>
      <c r="E330" s="34"/>
      <c r="F330" s="221" t="s">
        <v>350</v>
      </c>
      <c r="G330" s="34"/>
      <c r="H330" s="34"/>
      <c r="I330" s="176"/>
      <c r="J330" s="34"/>
      <c r="K330" s="34"/>
      <c r="L330" s="35"/>
      <c r="M330" s="222"/>
      <c r="N330" s="223"/>
      <c r="O330" s="69"/>
      <c r="P330" s="69"/>
      <c r="Q330" s="69"/>
      <c r="R330" s="69"/>
      <c r="S330" s="69"/>
      <c r="T330" s="70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4" t="s">
        <v>241</v>
      </c>
      <c r="AU330" s="14" t="s">
        <v>84</v>
      </c>
    </row>
    <row r="331" spans="1:65" s="2" customFormat="1" ht="16.5" customHeight="1">
      <c r="A331" s="32"/>
      <c r="B331" s="33"/>
      <c r="C331" s="207" t="s">
        <v>340</v>
      </c>
      <c r="D331" s="207" t="s">
        <v>236</v>
      </c>
      <c r="E331" s="208" t="s">
        <v>451</v>
      </c>
      <c r="F331" s="209" t="s">
        <v>353</v>
      </c>
      <c r="G331" s="210" t="s">
        <v>239</v>
      </c>
      <c r="H331" s="211">
        <v>1</v>
      </c>
      <c r="I331" s="212"/>
      <c r="J331" s="213">
        <f>ROUND(I331*H331,2)</f>
        <v>0</v>
      </c>
      <c r="K331" s="214"/>
      <c r="L331" s="35"/>
      <c r="M331" s="215" t="s">
        <v>1</v>
      </c>
      <c r="N331" s="216" t="s">
        <v>40</v>
      </c>
      <c r="O331" s="69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219" t="s">
        <v>240</v>
      </c>
      <c r="AT331" s="219" t="s">
        <v>236</v>
      </c>
      <c r="AU331" s="219" t="s">
        <v>84</v>
      </c>
      <c r="AY331" s="14" t="s">
        <v>233</v>
      </c>
      <c r="BE331" s="112">
        <f>IF(N331="základní",J331,0)</f>
        <v>0</v>
      </c>
      <c r="BF331" s="112">
        <f>IF(N331="snížená",J331,0)</f>
        <v>0</v>
      </c>
      <c r="BG331" s="112">
        <f>IF(N331="zákl. přenesená",J331,0)</f>
        <v>0</v>
      </c>
      <c r="BH331" s="112">
        <f>IF(N331="sníž. přenesená",J331,0)</f>
        <v>0</v>
      </c>
      <c r="BI331" s="112">
        <f>IF(N331="nulová",J331,0)</f>
        <v>0</v>
      </c>
      <c r="BJ331" s="14" t="s">
        <v>82</v>
      </c>
      <c r="BK331" s="112">
        <f>ROUND(I331*H331,2)</f>
        <v>0</v>
      </c>
      <c r="BL331" s="14" t="s">
        <v>240</v>
      </c>
      <c r="BM331" s="219" t="s">
        <v>452</v>
      </c>
    </row>
    <row r="332" spans="1:65" s="2" customFormat="1" ht="11.25">
      <c r="A332" s="32"/>
      <c r="B332" s="33"/>
      <c r="C332" s="34"/>
      <c r="D332" s="220" t="s">
        <v>241</v>
      </c>
      <c r="E332" s="34"/>
      <c r="F332" s="221" t="s">
        <v>353</v>
      </c>
      <c r="G332" s="34"/>
      <c r="H332" s="34"/>
      <c r="I332" s="176"/>
      <c r="J332" s="34"/>
      <c r="K332" s="34"/>
      <c r="L332" s="35"/>
      <c r="M332" s="222"/>
      <c r="N332" s="223"/>
      <c r="O332" s="69"/>
      <c r="P332" s="69"/>
      <c r="Q332" s="69"/>
      <c r="R332" s="69"/>
      <c r="S332" s="69"/>
      <c r="T332" s="70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4" t="s">
        <v>241</v>
      </c>
      <c r="AU332" s="14" t="s">
        <v>84</v>
      </c>
    </row>
    <row r="333" spans="1:65" s="2" customFormat="1" ht="24.2" customHeight="1">
      <c r="A333" s="32"/>
      <c r="B333" s="33"/>
      <c r="C333" s="207" t="s">
        <v>453</v>
      </c>
      <c r="D333" s="207" t="s">
        <v>236</v>
      </c>
      <c r="E333" s="208" t="s">
        <v>454</v>
      </c>
      <c r="F333" s="209" t="s">
        <v>357</v>
      </c>
      <c r="G333" s="210" t="s">
        <v>358</v>
      </c>
      <c r="H333" s="211">
        <v>1</v>
      </c>
      <c r="I333" s="212"/>
      <c r="J333" s="213">
        <f>ROUND(I333*H333,2)</f>
        <v>0</v>
      </c>
      <c r="K333" s="214"/>
      <c r="L333" s="35"/>
      <c r="M333" s="215" t="s">
        <v>1</v>
      </c>
      <c r="N333" s="216" t="s">
        <v>40</v>
      </c>
      <c r="O333" s="69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219" t="s">
        <v>240</v>
      </c>
      <c r="AT333" s="219" t="s">
        <v>236</v>
      </c>
      <c r="AU333" s="219" t="s">
        <v>84</v>
      </c>
      <c r="AY333" s="14" t="s">
        <v>233</v>
      </c>
      <c r="BE333" s="112">
        <f>IF(N333="základní",J333,0)</f>
        <v>0</v>
      </c>
      <c r="BF333" s="112">
        <f>IF(N333="snížená",J333,0)</f>
        <v>0</v>
      </c>
      <c r="BG333" s="112">
        <f>IF(N333="zákl. přenesená",J333,0)</f>
        <v>0</v>
      </c>
      <c r="BH333" s="112">
        <f>IF(N333="sníž. přenesená",J333,0)</f>
        <v>0</v>
      </c>
      <c r="BI333" s="112">
        <f>IF(N333="nulová",J333,0)</f>
        <v>0</v>
      </c>
      <c r="BJ333" s="14" t="s">
        <v>82</v>
      </c>
      <c r="BK333" s="112">
        <f>ROUND(I333*H333,2)</f>
        <v>0</v>
      </c>
      <c r="BL333" s="14" t="s">
        <v>240</v>
      </c>
      <c r="BM333" s="219" t="s">
        <v>455</v>
      </c>
    </row>
    <row r="334" spans="1:65" s="2" customFormat="1" ht="11.25">
      <c r="A334" s="32"/>
      <c r="B334" s="33"/>
      <c r="C334" s="34"/>
      <c r="D334" s="220" t="s">
        <v>241</v>
      </c>
      <c r="E334" s="34"/>
      <c r="F334" s="221" t="s">
        <v>357</v>
      </c>
      <c r="G334" s="34"/>
      <c r="H334" s="34"/>
      <c r="I334" s="176"/>
      <c r="J334" s="34"/>
      <c r="K334" s="34"/>
      <c r="L334" s="35"/>
      <c r="M334" s="222"/>
      <c r="N334" s="223"/>
      <c r="O334" s="69"/>
      <c r="P334" s="69"/>
      <c r="Q334" s="69"/>
      <c r="R334" s="69"/>
      <c r="S334" s="69"/>
      <c r="T334" s="70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T334" s="14" t="s">
        <v>241</v>
      </c>
      <c r="AU334" s="14" t="s">
        <v>84</v>
      </c>
    </row>
    <row r="335" spans="1:65" s="12" customFormat="1" ht="22.9" customHeight="1">
      <c r="B335" s="191"/>
      <c r="C335" s="192"/>
      <c r="D335" s="193" t="s">
        <v>74</v>
      </c>
      <c r="E335" s="205" t="s">
        <v>456</v>
      </c>
      <c r="F335" s="205" t="s">
        <v>457</v>
      </c>
      <c r="G335" s="192"/>
      <c r="H335" s="192"/>
      <c r="I335" s="195"/>
      <c r="J335" s="206">
        <f>BK335</f>
        <v>0</v>
      </c>
      <c r="K335" s="192"/>
      <c r="L335" s="197"/>
      <c r="M335" s="198"/>
      <c r="N335" s="199"/>
      <c r="O335" s="199"/>
      <c r="P335" s="200">
        <f>SUM(P336:P343)</f>
        <v>0</v>
      </c>
      <c r="Q335" s="199"/>
      <c r="R335" s="200">
        <f>SUM(R336:R343)</f>
        <v>0</v>
      </c>
      <c r="S335" s="199"/>
      <c r="T335" s="201">
        <f>SUM(T336:T343)</f>
        <v>0</v>
      </c>
      <c r="AR335" s="202" t="s">
        <v>82</v>
      </c>
      <c r="AT335" s="203" t="s">
        <v>74</v>
      </c>
      <c r="AU335" s="203" t="s">
        <v>82</v>
      </c>
      <c r="AY335" s="202" t="s">
        <v>233</v>
      </c>
      <c r="BK335" s="204">
        <f>SUM(BK336:BK343)</f>
        <v>0</v>
      </c>
    </row>
    <row r="336" spans="1:65" s="2" customFormat="1" ht="24.2" customHeight="1">
      <c r="A336" s="32"/>
      <c r="B336" s="33"/>
      <c r="C336" s="207" t="s">
        <v>347</v>
      </c>
      <c r="D336" s="207" t="s">
        <v>236</v>
      </c>
      <c r="E336" s="208" t="s">
        <v>458</v>
      </c>
      <c r="F336" s="209" t="s">
        <v>346</v>
      </c>
      <c r="G336" s="210" t="s">
        <v>239</v>
      </c>
      <c r="H336" s="211">
        <v>1</v>
      </c>
      <c r="I336" s="212"/>
      <c r="J336" s="213">
        <f>ROUND(I336*H336,2)</f>
        <v>0</v>
      </c>
      <c r="K336" s="214"/>
      <c r="L336" s="35"/>
      <c r="M336" s="215" t="s">
        <v>1</v>
      </c>
      <c r="N336" s="216" t="s">
        <v>40</v>
      </c>
      <c r="O336" s="69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219" t="s">
        <v>240</v>
      </c>
      <c r="AT336" s="219" t="s">
        <v>236</v>
      </c>
      <c r="AU336" s="219" t="s">
        <v>84</v>
      </c>
      <c r="AY336" s="14" t="s">
        <v>233</v>
      </c>
      <c r="BE336" s="112">
        <f>IF(N336="základní",J336,0)</f>
        <v>0</v>
      </c>
      <c r="BF336" s="112">
        <f>IF(N336="snížená",J336,0)</f>
        <v>0</v>
      </c>
      <c r="BG336" s="112">
        <f>IF(N336="zákl. přenesená",J336,0)</f>
        <v>0</v>
      </c>
      <c r="BH336" s="112">
        <f>IF(N336="sníž. přenesená",J336,0)</f>
        <v>0</v>
      </c>
      <c r="BI336" s="112">
        <f>IF(N336="nulová",J336,0)</f>
        <v>0</v>
      </c>
      <c r="BJ336" s="14" t="s">
        <v>82</v>
      </c>
      <c r="BK336" s="112">
        <f>ROUND(I336*H336,2)</f>
        <v>0</v>
      </c>
      <c r="BL336" s="14" t="s">
        <v>240</v>
      </c>
      <c r="BM336" s="219" t="s">
        <v>459</v>
      </c>
    </row>
    <row r="337" spans="1:65" s="2" customFormat="1" ht="19.5">
      <c r="A337" s="32"/>
      <c r="B337" s="33"/>
      <c r="C337" s="34"/>
      <c r="D337" s="220" t="s">
        <v>241</v>
      </c>
      <c r="E337" s="34"/>
      <c r="F337" s="221" t="s">
        <v>346</v>
      </c>
      <c r="G337" s="34"/>
      <c r="H337" s="34"/>
      <c r="I337" s="176"/>
      <c r="J337" s="34"/>
      <c r="K337" s="34"/>
      <c r="L337" s="35"/>
      <c r="M337" s="222"/>
      <c r="N337" s="223"/>
      <c r="O337" s="69"/>
      <c r="P337" s="69"/>
      <c r="Q337" s="69"/>
      <c r="R337" s="69"/>
      <c r="S337" s="69"/>
      <c r="T337" s="70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T337" s="14" t="s">
        <v>241</v>
      </c>
      <c r="AU337" s="14" t="s">
        <v>84</v>
      </c>
    </row>
    <row r="338" spans="1:65" s="2" customFormat="1" ht="24.2" customHeight="1">
      <c r="A338" s="32"/>
      <c r="B338" s="33"/>
      <c r="C338" s="207" t="s">
        <v>460</v>
      </c>
      <c r="D338" s="207" t="s">
        <v>236</v>
      </c>
      <c r="E338" s="208" t="s">
        <v>461</v>
      </c>
      <c r="F338" s="209" t="s">
        <v>350</v>
      </c>
      <c r="G338" s="210" t="s">
        <v>239</v>
      </c>
      <c r="H338" s="211">
        <v>1</v>
      </c>
      <c r="I338" s="212"/>
      <c r="J338" s="213">
        <f>ROUND(I338*H338,2)</f>
        <v>0</v>
      </c>
      <c r="K338" s="214"/>
      <c r="L338" s="35"/>
      <c r="M338" s="215" t="s">
        <v>1</v>
      </c>
      <c r="N338" s="216" t="s">
        <v>40</v>
      </c>
      <c r="O338" s="69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219" t="s">
        <v>240</v>
      </c>
      <c r="AT338" s="219" t="s">
        <v>236</v>
      </c>
      <c r="AU338" s="219" t="s">
        <v>84</v>
      </c>
      <c r="AY338" s="14" t="s">
        <v>233</v>
      </c>
      <c r="BE338" s="112">
        <f>IF(N338="základní",J338,0)</f>
        <v>0</v>
      </c>
      <c r="BF338" s="112">
        <f>IF(N338="snížená",J338,0)</f>
        <v>0</v>
      </c>
      <c r="BG338" s="112">
        <f>IF(N338="zákl. přenesená",J338,0)</f>
        <v>0</v>
      </c>
      <c r="BH338" s="112">
        <f>IF(N338="sníž. přenesená",J338,0)</f>
        <v>0</v>
      </c>
      <c r="BI338" s="112">
        <f>IF(N338="nulová",J338,0)</f>
        <v>0</v>
      </c>
      <c r="BJ338" s="14" t="s">
        <v>82</v>
      </c>
      <c r="BK338" s="112">
        <f>ROUND(I338*H338,2)</f>
        <v>0</v>
      </c>
      <c r="BL338" s="14" t="s">
        <v>240</v>
      </c>
      <c r="BM338" s="219" t="s">
        <v>462</v>
      </c>
    </row>
    <row r="339" spans="1:65" s="2" customFormat="1" ht="19.5">
      <c r="A339" s="32"/>
      <c r="B339" s="33"/>
      <c r="C339" s="34"/>
      <c r="D339" s="220" t="s">
        <v>241</v>
      </c>
      <c r="E339" s="34"/>
      <c r="F339" s="221" t="s">
        <v>350</v>
      </c>
      <c r="G339" s="34"/>
      <c r="H339" s="34"/>
      <c r="I339" s="176"/>
      <c r="J339" s="34"/>
      <c r="K339" s="34"/>
      <c r="L339" s="35"/>
      <c r="M339" s="222"/>
      <c r="N339" s="223"/>
      <c r="O339" s="69"/>
      <c r="P339" s="69"/>
      <c r="Q339" s="69"/>
      <c r="R339" s="69"/>
      <c r="S339" s="69"/>
      <c r="T339" s="70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4" t="s">
        <v>241</v>
      </c>
      <c r="AU339" s="14" t="s">
        <v>84</v>
      </c>
    </row>
    <row r="340" spans="1:65" s="2" customFormat="1" ht="16.5" customHeight="1">
      <c r="A340" s="32"/>
      <c r="B340" s="33"/>
      <c r="C340" s="207" t="s">
        <v>351</v>
      </c>
      <c r="D340" s="207" t="s">
        <v>236</v>
      </c>
      <c r="E340" s="208" t="s">
        <v>463</v>
      </c>
      <c r="F340" s="209" t="s">
        <v>353</v>
      </c>
      <c r="G340" s="210" t="s">
        <v>239</v>
      </c>
      <c r="H340" s="211">
        <v>1</v>
      </c>
      <c r="I340" s="212"/>
      <c r="J340" s="213">
        <f>ROUND(I340*H340,2)</f>
        <v>0</v>
      </c>
      <c r="K340" s="214"/>
      <c r="L340" s="35"/>
      <c r="M340" s="215" t="s">
        <v>1</v>
      </c>
      <c r="N340" s="216" t="s">
        <v>40</v>
      </c>
      <c r="O340" s="69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219" t="s">
        <v>240</v>
      </c>
      <c r="AT340" s="219" t="s">
        <v>236</v>
      </c>
      <c r="AU340" s="219" t="s">
        <v>84</v>
      </c>
      <c r="AY340" s="14" t="s">
        <v>233</v>
      </c>
      <c r="BE340" s="112">
        <f>IF(N340="základní",J340,0)</f>
        <v>0</v>
      </c>
      <c r="BF340" s="112">
        <f>IF(N340="snížená",J340,0)</f>
        <v>0</v>
      </c>
      <c r="BG340" s="112">
        <f>IF(N340="zákl. přenesená",J340,0)</f>
        <v>0</v>
      </c>
      <c r="BH340" s="112">
        <f>IF(N340="sníž. přenesená",J340,0)</f>
        <v>0</v>
      </c>
      <c r="BI340" s="112">
        <f>IF(N340="nulová",J340,0)</f>
        <v>0</v>
      </c>
      <c r="BJ340" s="14" t="s">
        <v>82</v>
      </c>
      <c r="BK340" s="112">
        <f>ROUND(I340*H340,2)</f>
        <v>0</v>
      </c>
      <c r="BL340" s="14" t="s">
        <v>240</v>
      </c>
      <c r="BM340" s="219" t="s">
        <v>464</v>
      </c>
    </row>
    <row r="341" spans="1:65" s="2" customFormat="1" ht="11.25">
      <c r="A341" s="32"/>
      <c r="B341" s="33"/>
      <c r="C341" s="34"/>
      <c r="D341" s="220" t="s">
        <v>241</v>
      </c>
      <c r="E341" s="34"/>
      <c r="F341" s="221" t="s">
        <v>353</v>
      </c>
      <c r="G341" s="34"/>
      <c r="H341" s="34"/>
      <c r="I341" s="176"/>
      <c r="J341" s="34"/>
      <c r="K341" s="34"/>
      <c r="L341" s="35"/>
      <c r="M341" s="222"/>
      <c r="N341" s="223"/>
      <c r="O341" s="69"/>
      <c r="P341" s="69"/>
      <c r="Q341" s="69"/>
      <c r="R341" s="69"/>
      <c r="S341" s="69"/>
      <c r="T341" s="70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T341" s="14" t="s">
        <v>241</v>
      </c>
      <c r="AU341" s="14" t="s">
        <v>84</v>
      </c>
    </row>
    <row r="342" spans="1:65" s="2" customFormat="1" ht="24.2" customHeight="1">
      <c r="A342" s="32"/>
      <c r="B342" s="33"/>
      <c r="C342" s="207" t="s">
        <v>465</v>
      </c>
      <c r="D342" s="207" t="s">
        <v>236</v>
      </c>
      <c r="E342" s="208" t="s">
        <v>466</v>
      </c>
      <c r="F342" s="209" t="s">
        <v>357</v>
      </c>
      <c r="G342" s="210" t="s">
        <v>358</v>
      </c>
      <c r="H342" s="211">
        <v>1</v>
      </c>
      <c r="I342" s="212"/>
      <c r="J342" s="213">
        <f>ROUND(I342*H342,2)</f>
        <v>0</v>
      </c>
      <c r="K342" s="214"/>
      <c r="L342" s="35"/>
      <c r="M342" s="215" t="s">
        <v>1</v>
      </c>
      <c r="N342" s="216" t="s">
        <v>40</v>
      </c>
      <c r="O342" s="69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219" t="s">
        <v>240</v>
      </c>
      <c r="AT342" s="219" t="s">
        <v>236</v>
      </c>
      <c r="AU342" s="219" t="s">
        <v>84</v>
      </c>
      <c r="AY342" s="14" t="s">
        <v>233</v>
      </c>
      <c r="BE342" s="112">
        <f>IF(N342="základní",J342,0)</f>
        <v>0</v>
      </c>
      <c r="BF342" s="112">
        <f>IF(N342="snížená",J342,0)</f>
        <v>0</v>
      </c>
      <c r="BG342" s="112">
        <f>IF(N342="zákl. přenesená",J342,0)</f>
        <v>0</v>
      </c>
      <c r="BH342" s="112">
        <f>IF(N342="sníž. přenesená",J342,0)</f>
        <v>0</v>
      </c>
      <c r="BI342" s="112">
        <f>IF(N342="nulová",J342,0)</f>
        <v>0</v>
      </c>
      <c r="BJ342" s="14" t="s">
        <v>82</v>
      </c>
      <c r="BK342" s="112">
        <f>ROUND(I342*H342,2)</f>
        <v>0</v>
      </c>
      <c r="BL342" s="14" t="s">
        <v>240</v>
      </c>
      <c r="BM342" s="219" t="s">
        <v>467</v>
      </c>
    </row>
    <row r="343" spans="1:65" s="2" customFormat="1" ht="11.25">
      <c r="A343" s="32"/>
      <c r="B343" s="33"/>
      <c r="C343" s="34"/>
      <c r="D343" s="220" t="s">
        <v>241</v>
      </c>
      <c r="E343" s="34"/>
      <c r="F343" s="221" t="s">
        <v>357</v>
      </c>
      <c r="G343" s="34"/>
      <c r="H343" s="34"/>
      <c r="I343" s="176"/>
      <c r="J343" s="34"/>
      <c r="K343" s="34"/>
      <c r="L343" s="35"/>
      <c r="M343" s="222"/>
      <c r="N343" s="223"/>
      <c r="O343" s="69"/>
      <c r="P343" s="69"/>
      <c r="Q343" s="69"/>
      <c r="R343" s="69"/>
      <c r="S343" s="69"/>
      <c r="T343" s="70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T343" s="14" t="s">
        <v>241</v>
      </c>
      <c r="AU343" s="14" t="s">
        <v>84</v>
      </c>
    </row>
    <row r="344" spans="1:65" s="12" customFormat="1" ht="22.9" customHeight="1">
      <c r="B344" s="191"/>
      <c r="C344" s="192"/>
      <c r="D344" s="193" t="s">
        <v>74</v>
      </c>
      <c r="E344" s="205" t="s">
        <v>468</v>
      </c>
      <c r="F344" s="205" t="s">
        <v>469</v>
      </c>
      <c r="G344" s="192"/>
      <c r="H344" s="192"/>
      <c r="I344" s="195"/>
      <c r="J344" s="206">
        <f>BK344</f>
        <v>0</v>
      </c>
      <c r="K344" s="192"/>
      <c r="L344" s="197"/>
      <c r="M344" s="198"/>
      <c r="N344" s="199"/>
      <c r="O344" s="199"/>
      <c r="P344" s="200">
        <f>SUM(P345:P352)</f>
        <v>0</v>
      </c>
      <c r="Q344" s="199"/>
      <c r="R344" s="200">
        <f>SUM(R345:R352)</f>
        <v>0</v>
      </c>
      <c r="S344" s="199"/>
      <c r="T344" s="201">
        <f>SUM(T345:T352)</f>
        <v>0</v>
      </c>
      <c r="AR344" s="202" t="s">
        <v>82</v>
      </c>
      <c r="AT344" s="203" t="s">
        <v>74</v>
      </c>
      <c r="AU344" s="203" t="s">
        <v>82</v>
      </c>
      <c r="AY344" s="202" t="s">
        <v>233</v>
      </c>
      <c r="BK344" s="204">
        <f>SUM(BK345:BK352)</f>
        <v>0</v>
      </c>
    </row>
    <row r="345" spans="1:65" s="2" customFormat="1" ht="24.2" customHeight="1">
      <c r="A345" s="32"/>
      <c r="B345" s="33"/>
      <c r="C345" s="207" t="s">
        <v>354</v>
      </c>
      <c r="D345" s="207" t="s">
        <v>236</v>
      </c>
      <c r="E345" s="208" t="s">
        <v>470</v>
      </c>
      <c r="F345" s="209" t="s">
        <v>346</v>
      </c>
      <c r="G345" s="210" t="s">
        <v>239</v>
      </c>
      <c r="H345" s="211">
        <v>1</v>
      </c>
      <c r="I345" s="212"/>
      <c r="J345" s="213">
        <f>ROUND(I345*H345,2)</f>
        <v>0</v>
      </c>
      <c r="K345" s="214"/>
      <c r="L345" s="35"/>
      <c r="M345" s="215" t="s">
        <v>1</v>
      </c>
      <c r="N345" s="216" t="s">
        <v>40</v>
      </c>
      <c r="O345" s="69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219" t="s">
        <v>240</v>
      </c>
      <c r="AT345" s="219" t="s">
        <v>236</v>
      </c>
      <c r="AU345" s="219" t="s">
        <v>84</v>
      </c>
      <c r="AY345" s="14" t="s">
        <v>233</v>
      </c>
      <c r="BE345" s="112">
        <f>IF(N345="základní",J345,0)</f>
        <v>0</v>
      </c>
      <c r="BF345" s="112">
        <f>IF(N345="snížená",J345,0)</f>
        <v>0</v>
      </c>
      <c r="BG345" s="112">
        <f>IF(N345="zákl. přenesená",J345,0)</f>
        <v>0</v>
      </c>
      <c r="BH345" s="112">
        <f>IF(N345="sníž. přenesená",J345,0)</f>
        <v>0</v>
      </c>
      <c r="BI345" s="112">
        <f>IF(N345="nulová",J345,0)</f>
        <v>0</v>
      </c>
      <c r="BJ345" s="14" t="s">
        <v>82</v>
      </c>
      <c r="BK345" s="112">
        <f>ROUND(I345*H345,2)</f>
        <v>0</v>
      </c>
      <c r="BL345" s="14" t="s">
        <v>240</v>
      </c>
      <c r="BM345" s="219" t="s">
        <v>471</v>
      </c>
    </row>
    <row r="346" spans="1:65" s="2" customFormat="1" ht="19.5">
      <c r="A346" s="32"/>
      <c r="B346" s="33"/>
      <c r="C346" s="34"/>
      <c r="D346" s="220" t="s">
        <v>241</v>
      </c>
      <c r="E346" s="34"/>
      <c r="F346" s="221" t="s">
        <v>346</v>
      </c>
      <c r="G346" s="34"/>
      <c r="H346" s="34"/>
      <c r="I346" s="176"/>
      <c r="J346" s="34"/>
      <c r="K346" s="34"/>
      <c r="L346" s="35"/>
      <c r="M346" s="222"/>
      <c r="N346" s="223"/>
      <c r="O346" s="69"/>
      <c r="P346" s="69"/>
      <c r="Q346" s="69"/>
      <c r="R346" s="69"/>
      <c r="S346" s="69"/>
      <c r="T346" s="70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4" t="s">
        <v>241</v>
      </c>
      <c r="AU346" s="14" t="s">
        <v>84</v>
      </c>
    </row>
    <row r="347" spans="1:65" s="2" customFormat="1" ht="24.2" customHeight="1">
      <c r="A347" s="32"/>
      <c r="B347" s="33"/>
      <c r="C347" s="207" t="s">
        <v>472</v>
      </c>
      <c r="D347" s="207" t="s">
        <v>236</v>
      </c>
      <c r="E347" s="208" t="s">
        <v>473</v>
      </c>
      <c r="F347" s="209" t="s">
        <v>350</v>
      </c>
      <c r="G347" s="210" t="s">
        <v>239</v>
      </c>
      <c r="H347" s="211">
        <v>1</v>
      </c>
      <c r="I347" s="212"/>
      <c r="J347" s="213">
        <f>ROUND(I347*H347,2)</f>
        <v>0</v>
      </c>
      <c r="K347" s="214"/>
      <c r="L347" s="35"/>
      <c r="M347" s="215" t="s">
        <v>1</v>
      </c>
      <c r="N347" s="216" t="s">
        <v>40</v>
      </c>
      <c r="O347" s="69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219" t="s">
        <v>240</v>
      </c>
      <c r="AT347" s="219" t="s">
        <v>236</v>
      </c>
      <c r="AU347" s="219" t="s">
        <v>84</v>
      </c>
      <c r="AY347" s="14" t="s">
        <v>233</v>
      </c>
      <c r="BE347" s="112">
        <f>IF(N347="základní",J347,0)</f>
        <v>0</v>
      </c>
      <c r="BF347" s="112">
        <f>IF(N347="snížená",J347,0)</f>
        <v>0</v>
      </c>
      <c r="BG347" s="112">
        <f>IF(N347="zákl. přenesená",J347,0)</f>
        <v>0</v>
      </c>
      <c r="BH347" s="112">
        <f>IF(N347="sníž. přenesená",J347,0)</f>
        <v>0</v>
      </c>
      <c r="BI347" s="112">
        <f>IF(N347="nulová",J347,0)</f>
        <v>0</v>
      </c>
      <c r="BJ347" s="14" t="s">
        <v>82</v>
      </c>
      <c r="BK347" s="112">
        <f>ROUND(I347*H347,2)</f>
        <v>0</v>
      </c>
      <c r="BL347" s="14" t="s">
        <v>240</v>
      </c>
      <c r="BM347" s="219" t="s">
        <v>474</v>
      </c>
    </row>
    <row r="348" spans="1:65" s="2" customFormat="1" ht="19.5">
      <c r="A348" s="32"/>
      <c r="B348" s="33"/>
      <c r="C348" s="34"/>
      <c r="D348" s="220" t="s">
        <v>241</v>
      </c>
      <c r="E348" s="34"/>
      <c r="F348" s="221" t="s">
        <v>350</v>
      </c>
      <c r="G348" s="34"/>
      <c r="H348" s="34"/>
      <c r="I348" s="176"/>
      <c r="J348" s="34"/>
      <c r="K348" s="34"/>
      <c r="L348" s="35"/>
      <c r="M348" s="222"/>
      <c r="N348" s="223"/>
      <c r="O348" s="69"/>
      <c r="P348" s="69"/>
      <c r="Q348" s="69"/>
      <c r="R348" s="69"/>
      <c r="S348" s="69"/>
      <c r="T348" s="70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4" t="s">
        <v>241</v>
      </c>
      <c r="AU348" s="14" t="s">
        <v>84</v>
      </c>
    </row>
    <row r="349" spans="1:65" s="2" customFormat="1" ht="16.5" customHeight="1">
      <c r="A349" s="32"/>
      <c r="B349" s="33"/>
      <c r="C349" s="207" t="s">
        <v>359</v>
      </c>
      <c r="D349" s="207" t="s">
        <v>236</v>
      </c>
      <c r="E349" s="208" t="s">
        <v>475</v>
      </c>
      <c r="F349" s="209" t="s">
        <v>353</v>
      </c>
      <c r="G349" s="210" t="s">
        <v>239</v>
      </c>
      <c r="H349" s="211">
        <v>1</v>
      </c>
      <c r="I349" s="212"/>
      <c r="J349" s="213">
        <f>ROUND(I349*H349,2)</f>
        <v>0</v>
      </c>
      <c r="K349" s="214"/>
      <c r="L349" s="35"/>
      <c r="M349" s="215" t="s">
        <v>1</v>
      </c>
      <c r="N349" s="216" t="s">
        <v>40</v>
      </c>
      <c r="O349" s="69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219" t="s">
        <v>240</v>
      </c>
      <c r="AT349" s="219" t="s">
        <v>236</v>
      </c>
      <c r="AU349" s="219" t="s">
        <v>84</v>
      </c>
      <c r="AY349" s="14" t="s">
        <v>233</v>
      </c>
      <c r="BE349" s="112">
        <f>IF(N349="základní",J349,0)</f>
        <v>0</v>
      </c>
      <c r="BF349" s="112">
        <f>IF(N349="snížená",J349,0)</f>
        <v>0</v>
      </c>
      <c r="BG349" s="112">
        <f>IF(N349="zákl. přenesená",J349,0)</f>
        <v>0</v>
      </c>
      <c r="BH349" s="112">
        <f>IF(N349="sníž. přenesená",J349,0)</f>
        <v>0</v>
      </c>
      <c r="BI349" s="112">
        <f>IF(N349="nulová",J349,0)</f>
        <v>0</v>
      </c>
      <c r="BJ349" s="14" t="s">
        <v>82</v>
      </c>
      <c r="BK349" s="112">
        <f>ROUND(I349*H349,2)</f>
        <v>0</v>
      </c>
      <c r="BL349" s="14" t="s">
        <v>240</v>
      </c>
      <c r="BM349" s="219" t="s">
        <v>476</v>
      </c>
    </row>
    <row r="350" spans="1:65" s="2" customFormat="1" ht="11.25">
      <c r="A350" s="32"/>
      <c r="B350" s="33"/>
      <c r="C350" s="34"/>
      <c r="D350" s="220" t="s">
        <v>241</v>
      </c>
      <c r="E350" s="34"/>
      <c r="F350" s="221" t="s">
        <v>353</v>
      </c>
      <c r="G350" s="34"/>
      <c r="H350" s="34"/>
      <c r="I350" s="176"/>
      <c r="J350" s="34"/>
      <c r="K350" s="34"/>
      <c r="L350" s="35"/>
      <c r="M350" s="222"/>
      <c r="N350" s="223"/>
      <c r="O350" s="69"/>
      <c r="P350" s="69"/>
      <c r="Q350" s="69"/>
      <c r="R350" s="69"/>
      <c r="S350" s="69"/>
      <c r="T350" s="70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T350" s="14" t="s">
        <v>241</v>
      </c>
      <c r="AU350" s="14" t="s">
        <v>84</v>
      </c>
    </row>
    <row r="351" spans="1:65" s="2" customFormat="1" ht="24.2" customHeight="1">
      <c r="A351" s="32"/>
      <c r="B351" s="33"/>
      <c r="C351" s="207" t="s">
        <v>477</v>
      </c>
      <c r="D351" s="207" t="s">
        <v>236</v>
      </c>
      <c r="E351" s="208" t="s">
        <v>478</v>
      </c>
      <c r="F351" s="209" t="s">
        <v>357</v>
      </c>
      <c r="G351" s="210" t="s">
        <v>358</v>
      </c>
      <c r="H351" s="211">
        <v>1</v>
      </c>
      <c r="I351" s="212"/>
      <c r="J351" s="213">
        <f>ROUND(I351*H351,2)</f>
        <v>0</v>
      </c>
      <c r="K351" s="214"/>
      <c r="L351" s="35"/>
      <c r="M351" s="215" t="s">
        <v>1</v>
      </c>
      <c r="N351" s="216" t="s">
        <v>40</v>
      </c>
      <c r="O351" s="69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219" t="s">
        <v>240</v>
      </c>
      <c r="AT351" s="219" t="s">
        <v>236</v>
      </c>
      <c r="AU351" s="219" t="s">
        <v>84</v>
      </c>
      <c r="AY351" s="14" t="s">
        <v>233</v>
      </c>
      <c r="BE351" s="112">
        <f>IF(N351="základní",J351,0)</f>
        <v>0</v>
      </c>
      <c r="BF351" s="112">
        <f>IF(N351="snížená",J351,0)</f>
        <v>0</v>
      </c>
      <c r="BG351" s="112">
        <f>IF(N351="zákl. přenesená",J351,0)</f>
        <v>0</v>
      </c>
      <c r="BH351" s="112">
        <f>IF(N351="sníž. přenesená",J351,0)</f>
        <v>0</v>
      </c>
      <c r="BI351" s="112">
        <f>IF(N351="nulová",J351,0)</f>
        <v>0</v>
      </c>
      <c r="BJ351" s="14" t="s">
        <v>82</v>
      </c>
      <c r="BK351" s="112">
        <f>ROUND(I351*H351,2)</f>
        <v>0</v>
      </c>
      <c r="BL351" s="14" t="s">
        <v>240</v>
      </c>
      <c r="BM351" s="219" t="s">
        <v>479</v>
      </c>
    </row>
    <row r="352" spans="1:65" s="2" customFormat="1" ht="11.25">
      <c r="A352" s="32"/>
      <c r="B352" s="33"/>
      <c r="C352" s="34"/>
      <c r="D352" s="220" t="s">
        <v>241</v>
      </c>
      <c r="E352" s="34"/>
      <c r="F352" s="221" t="s">
        <v>357</v>
      </c>
      <c r="G352" s="34"/>
      <c r="H352" s="34"/>
      <c r="I352" s="176"/>
      <c r="J352" s="34"/>
      <c r="K352" s="34"/>
      <c r="L352" s="35"/>
      <c r="M352" s="222"/>
      <c r="N352" s="223"/>
      <c r="O352" s="69"/>
      <c r="P352" s="69"/>
      <c r="Q352" s="69"/>
      <c r="R352" s="69"/>
      <c r="S352" s="69"/>
      <c r="T352" s="70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4" t="s">
        <v>241</v>
      </c>
      <c r="AU352" s="14" t="s">
        <v>84</v>
      </c>
    </row>
    <row r="353" spans="1:65" s="12" customFormat="1" ht="22.9" customHeight="1">
      <c r="B353" s="191"/>
      <c r="C353" s="192"/>
      <c r="D353" s="193" t="s">
        <v>74</v>
      </c>
      <c r="E353" s="205" t="s">
        <v>480</v>
      </c>
      <c r="F353" s="205" t="s">
        <v>481</v>
      </c>
      <c r="G353" s="192"/>
      <c r="H353" s="192"/>
      <c r="I353" s="195"/>
      <c r="J353" s="206">
        <f>BK353</f>
        <v>0</v>
      </c>
      <c r="K353" s="192"/>
      <c r="L353" s="197"/>
      <c r="M353" s="198"/>
      <c r="N353" s="199"/>
      <c r="O353" s="199"/>
      <c r="P353" s="200">
        <f>SUM(P354:P361)</f>
        <v>0</v>
      </c>
      <c r="Q353" s="199"/>
      <c r="R353" s="200">
        <f>SUM(R354:R361)</f>
        <v>0</v>
      </c>
      <c r="S353" s="199"/>
      <c r="T353" s="201">
        <f>SUM(T354:T361)</f>
        <v>0</v>
      </c>
      <c r="AR353" s="202" t="s">
        <v>82</v>
      </c>
      <c r="AT353" s="203" t="s">
        <v>74</v>
      </c>
      <c r="AU353" s="203" t="s">
        <v>82</v>
      </c>
      <c r="AY353" s="202" t="s">
        <v>233</v>
      </c>
      <c r="BK353" s="204">
        <f>SUM(BK354:BK361)</f>
        <v>0</v>
      </c>
    </row>
    <row r="354" spans="1:65" s="2" customFormat="1" ht="24.2" customHeight="1">
      <c r="A354" s="32"/>
      <c r="B354" s="33"/>
      <c r="C354" s="207" t="s">
        <v>363</v>
      </c>
      <c r="D354" s="207" t="s">
        <v>236</v>
      </c>
      <c r="E354" s="208" t="s">
        <v>482</v>
      </c>
      <c r="F354" s="209" t="s">
        <v>346</v>
      </c>
      <c r="G354" s="210" t="s">
        <v>239</v>
      </c>
      <c r="H354" s="211">
        <v>1</v>
      </c>
      <c r="I354" s="212"/>
      <c r="J354" s="213">
        <f>ROUND(I354*H354,2)</f>
        <v>0</v>
      </c>
      <c r="K354" s="214"/>
      <c r="L354" s="35"/>
      <c r="M354" s="215" t="s">
        <v>1</v>
      </c>
      <c r="N354" s="216" t="s">
        <v>40</v>
      </c>
      <c r="O354" s="69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219" t="s">
        <v>240</v>
      </c>
      <c r="AT354" s="219" t="s">
        <v>236</v>
      </c>
      <c r="AU354" s="219" t="s">
        <v>84</v>
      </c>
      <c r="AY354" s="14" t="s">
        <v>233</v>
      </c>
      <c r="BE354" s="112">
        <f>IF(N354="základní",J354,0)</f>
        <v>0</v>
      </c>
      <c r="BF354" s="112">
        <f>IF(N354="snížená",J354,0)</f>
        <v>0</v>
      </c>
      <c r="BG354" s="112">
        <f>IF(N354="zákl. přenesená",J354,0)</f>
        <v>0</v>
      </c>
      <c r="BH354" s="112">
        <f>IF(N354="sníž. přenesená",J354,0)</f>
        <v>0</v>
      </c>
      <c r="BI354" s="112">
        <f>IF(N354="nulová",J354,0)</f>
        <v>0</v>
      </c>
      <c r="BJ354" s="14" t="s">
        <v>82</v>
      </c>
      <c r="BK354" s="112">
        <f>ROUND(I354*H354,2)</f>
        <v>0</v>
      </c>
      <c r="BL354" s="14" t="s">
        <v>240</v>
      </c>
      <c r="BM354" s="219" t="s">
        <v>483</v>
      </c>
    </row>
    <row r="355" spans="1:65" s="2" customFormat="1" ht="19.5">
      <c r="A355" s="32"/>
      <c r="B355" s="33"/>
      <c r="C355" s="34"/>
      <c r="D355" s="220" t="s">
        <v>241</v>
      </c>
      <c r="E355" s="34"/>
      <c r="F355" s="221" t="s">
        <v>346</v>
      </c>
      <c r="G355" s="34"/>
      <c r="H355" s="34"/>
      <c r="I355" s="176"/>
      <c r="J355" s="34"/>
      <c r="K355" s="34"/>
      <c r="L355" s="35"/>
      <c r="M355" s="222"/>
      <c r="N355" s="223"/>
      <c r="O355" s="69"/>
      <c r="P355" s="69"/>
      <c r="Q355" s="69"/>
      <c r="R355" s="69"/>
      <c r="S355" s="69"/>
      <c r="T355" s="70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T355" s="14" t="s">
        <v>241</v>
      </c>
      <c r="AU355" s="14" t="s">
        <v>84</v>
      </c>
    </row>
    <row r="356" spans="1:65" s="2" customFormat="1" ht="24.2" customHeight="1">
      <c r="A356" s="32"/>
      <c r="B356" s="33"/>
      <c r="C356" s="207" t="s">
        <v>484</v>
      </c>
      <c r="D356" s="207" t="s">
        <v>236</v>
      </c>
      <c r="E356" s="208" t="s">
        <v>485</v>
      </c>
      <c r="F356" s="209" t="s">
        <v>350</v>
      </c>
      <c r="G356" s="210" t="s">
        <v>239</v>
      </c>
      <c r="H356" s="211">
        <v>1</v>
      </c>
      <c r="I356" s="212"/>
      <c r="J356" s="213">
        <f>ROUND(I356*H356,2)</f>
        <v>0</v>
      </c>
      <c r="K356" s="214"/>
      <c r="L356" s="35"/>
      <c r="M356" s="215" t="s">
        <v>1</v>
      </c>
      <c r="N356" s="216" t="s">
        <v>40</v>
      </c>
      <c r="O356" s="69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219" t="s">
        <v>240</v>
      </c>
      <c r="AT356" s="219" t="s">
        <v>236</v>
      </c>
      <c r="AU356" s="219" t="s">
        <v>84</v>
      </c>
      <c r="AY356" s="14" t="s">
        <v>233</v>
      </c>
      <c r="BE356" s="112">
        <f>IF(N356="základní",J356,0)</f>
        <v>0</v>
      </c>
      <c r="BF356" s="112">
        <f>IF(N356="snížená",J356,0)</f>
        <v>0</v>
      </c>
      <c r="BG356" s="112">
        <f>IF(N356="zákl. přenesená",J356,0)</f>
        <v>0</v>
      </c>
      <c r="BH356" s="112">
        <f>IF(N356="sníž. přenesená",J356,0)</f>
        <v>0</v>
      </c>
      <c r="BI356" s="112">
        <f>IF(N356="nulová",J356,0)</f>
        <v>0</v>
      </c>
      <c r="BJ356" s="14" t="s">
        <v>82</v>
      </c>
      <c r="BK356" s="112">
        <f>ROUND(I356*H356,2)</f>
        <v>0</v>
      </c>
      <c r="BL356" s="14" t="s">
        <v>240</v>
      </c>
      <c r="BM356" s="219" t="s">
        <v>486</v>
      </c>
    </row>
    <row r="357" spans="1:65" s="2" customFormat="1" ht="19.5">
      <c r="A357" s="32"/>
      <c r="B357" s="33"/>
      <c r="C357" s="34"/>
      <c r="D357" s="220" t="s">
        <v>241</v>
      </c>
      <c r="E357" s="34"/>
      <c r="F357" s="221" t="s">
        <v>350</v>
      </c>
      <c r="G357" s="34"/>
      <c r="H357" s="34"/>
      <c r="I357" s="176"/>
      <c r="J357" s="34"/>
      <c r="K357" s="34"/>
      <c r="L357" s="35"/>
      <c r="M357" s="222"/>
      <c r="N357" s="223"/>
      <c r="O357" s="69"/>
      <c r="P357" s="69"/>
      <c r="Q357" s="69"/>
      <c r="R357" s="69"/>
      <c r="S357" s="69"/>
      <c r="T357" s="70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T357" s="14" t="s">
        <v>241</v>
      </c>
      <c r="AU357" s="14" t="s">
        <v>84</v>
      </c>
    </row>
    <row r="358" spans="1:65" s="2" customFormat="1" ht="16.5" customHeight="1">
      <c r="A358" s="32"/>
      <c r="B358" s="33"/>
      <c r="C358" s="207" t="s">
        <v>366</v>
      </c>
      <c r="D358" s="207" t="s">
        <v>236</v>
      </c>
      <c r="E358" s="208" t="s">
        <v>487</v>
      </c>
      <c r="F358" s="209" t="s">
        <v>353</v>
      </c>
      <c r="G358" s="210" t="s">
        <v>239</v>
      </c>
      <c r="H358" s="211">
        <v>1</v>
      </c>
      <c r="I358" s="212"/>
      <c r="J358" s="213">
        <f>ROUND(I358*H358,2)</f>
        <v>0</v>
      </c>
      <c r="K358" s="214"/>
      <c r="L358" s="35"/>
      <c r="M358" s="215" t="s">
        <v>1</v>
      </c>
      <c r="N358" s="216" t="s">
        <v>40</v>
      </c>
      <c r="O358" s="69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219" t="s">
        <v>240</v>
      </c>
      <c r="AT358" s="219" t="s">
        <v>236</v>
      </c>
      <c r="AU358" s="219" t="s">
        <v>84</v>
      </c>
      <c r="AY358" s="14" t="s">
        <v>233</v>
      </c>
      <c r="BE358" s="112">
        <f>IF(N358="základní",J358,0)</f>
        <v>0</v>
      </c>
      <c r="BF358" s="112">
        <f>IF(N358="snížená",J358,0)</f>
        <v>0</v>
      </c>
      <c r="BG358" s="112">
        <f>IF(N358="zákl. přenesená",J358,0)</f>
        <v>0</v>
      </c>
      <c r="BH358" s="112">
        <f>IF(N358="sníž. přenesená",J358,0)</f>
        <v>0</v>
      </c>
      <c r="BI358" s="112">
        <f>IF(N358="nulová",J358,0)</f>
        <v>0</v>
      </c>
      <c r="BJ358" s="14" t="s">
        <v>82</v>
      </c>
      <c r="BK358" s="112">
        <f>ROUND(I358*H358,2)</f>
        <v>0</v>
      </c>
      <c r="BL358" s="14" t="s">
        <v>240</v>
      </c>
      <c r="BM358" s="219" t="s">
        <v>488</v>
      </c>
    </row>
    <row r="359" spans="1:65" s="2" customFormat="1" ht="11.25">
      <c r="A359" s="32"/>
      <c r="B359" s="33"/>
      <c r="C359" s="34"/>
      <c r="D359" s="220" t="s">
        <v>241</v>
      </c>
      <c r="E359" s="34"/>
      <c r="F359" s="221" t="s">
        <v>353</v>
      </c>
      <c r="G359" s="34"/>
      <c r="H359" s="34"/>
      <c r="I359" s="176"/>
      <c r="J359" s="34"/>
      <c r="K359" s="34"/>
      <c r="L359" s="35"/>
      <c r="M359" s="222"/>
      <c r="N359" s="223"/>
      <c r="O359" s="69"/>
      <c r="P359" s="69"/>
      <c r="Q359" s="69"/>
      <c r="R359" s="69"/>
      <c r="S359" s="69"/>
      <c r="T359" s="70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T359" s="14" t="s">
        <v>241</v>
      </c>
      <c r="AU359" s="14" t="s">
        <v>84</v>
      </c>
    </row>
    <row r="360" spans="1:65" s="2" customFormat="1" ht="24.2" customHeight="1">
      <c r="A360" s="32"/>
      <c r="B360" s="33"/>
      <c r="C360" s="207" t="s">
        <v>489</v>
      </c>
      <c r="D360" s="207" t="s">
        <v>236</v>
      </c>
      <c r="E360" s="208" t="s">
        <v>490</v>
      </c>
      <c r="F360" s="209" t="s">
        <v>357</v>
      </c>
      <c r="G360" s="210" t="s">
        <v>358</v>
      </c>
      <c r="H360" s="211">
        <v>1</v>
      </c>
      <c r="I360" s="212"/>
      <c r="J360" s="213">
        <f>ROUND(I360*H360,2)</f>
        <v>0</v>
      </c>
      <c r="K360" s="214"/>
      <c r="L360" s="35"/>
      <c r="M360" s="215" t="s">
        <v>1</v>
      </c>
      <c r="N360" s="216" t="s">
        <v>40</v>
      </c>
      <c r="O360" s="69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219" t="s">
        <v>240</v>
      </c>
      <c r="AT360" s="219" t="s">
        <v>236</v>
      </c>
      <c r="AU360" s="219" t="s">
        <v>84</v>
      </c>
      <c r="AY360" s="14" t="s">
        <v>233</v>
      </c>
      <c r="BE360" s="112">
        <f>IF(N360="základní",J360,0)</f>
        <v>0</v>
      </c>
      <c r="BF360" s="112">
        <f>IF(N360="snížená",J360,0)</f>
        <v>0</v>
      </c>
      <c r="BG360" s="112">
        <f>IF(N360="zákl. přenesená",J360,0)</f>
        <v>0</v>
      </c>
      <c r="BH360" s="112">
        <f>IF(N360="sníž. přenesená",J360,0)</f>
        <v>0</v>
      </c>
      <c r="BI360" s="112">
        <f>IF(N360="nulová",J360,0)</f>
        <v>0</v>
      </c>
      <c r="BJ360" s="14" t="s">
        <v>82</v>
      </c>
      <c r="BK360" s="112">
        <f>ROUND(I360*H360,2)</f>
        <v>0</v>
      </c>
      <c r="BL360" s="14" t="s">
        <v>240</v>
      </c>
      <c r="BM360" s="219" t="s">
        <v>491</v>
      </c>
    </row>
    <row r="361" spans="1:65" s="2" customFormat="1" ht="11.25">
      <c r="A361" s="32"/>
      <c r="B361" s="33"/>
      <c r="C361" s="34"/>
      <c r="D361" s="220" t="s">
        <v>241</v>
      </c>
      <c r="E361" s="34"/>
      <c r="F361" s="221" t="s">
        <v>357</v>
      </c>
      <c r="G361" s="34"/>
      <c r="H361" s="34"/>
      <c r="I361" s="176"/>
      <c r="J361" s="34"/>
      <c r="K361" s="34"/>
      <c r="L361" s="35"/>
      <c r="M361" s="222"/>
      <c r="N361" s="223"/>
      <c r="O361" s="69"/>
      <c r="P361" s="69"/>
      <c r="Q361" s="69"/>
      <c r="R361" s="69"/>
      <c r="S361" s="69"/>
      <c r="T361" s="70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T361" s="14" t="s">
        <v>241</v>
      </c>
      <c r="AU361" s="14" t="s">
        <v>84</v>
      </c>
    </row>
    <row r="362" spans="1:65" s="12" customFormat="1" ht="22.9" customHeight="1">
      <c r="B362" s="191"/>
      <c r="C362" s="192"/>
      <c r="D362" s="193" t="s">
        <v>74</v>
      </c>
      <c r="E362" s="205" t="s">
        <v>492</v>
      </c>
      <c r="F362" s="205" t="s">
        <v>493</v>
      </c>
      <c r="G362" s="192"/>
      <c r="H362" s="192"/>
      <c r="I362" s="195"/>
      <c r="J362" s="206">
        <f>BK362</f>
        <v>0</v>
      </c>
      <c r="K362" s="192"/>
      <c r="L362" s="197"/>
      <c r="M362" s="198"/>
      <c r="N362" s="199"/>
      <c r="O362" s="199"/>
      <c r="P362" s="200">
        <f>SUM(P363:P370)</f>
        <v>0</v>
      </c>
      <c r="Q362" s="199"/>
      <c r="R362" s="200">
        <f>SUM(R363:R370)</f>
        <v>0</v>
      </c>
      <c r="S362" s="199"/>
      <c r="T362" s="201">
        <f>SUM(T363:T370)</f>
        <v>0</v>
      </c>
      <c r="AR362" s="202" t="s">
        <v>82</v>
      </c>
      <c r="AT362" s="203" t="s">
        <v>74</v>
      </c>
      <c r="AU362" s="203" t="s">
        <v>82</v>
      </c>
      <c r="AY362" s="202" t="s">
        <v>233</v>
      </c>
      <c r="BK362" s="204">
        <f>SUM(BK363:BK370)</f>
        <v>0</v>
      </c>
    </row>
    <row r="363" spans="1:65" s="2" customFormat="1" ht="24.2" customHeight="1">
      <c r="A363" s="32"/>
      <c r="B363" s="33"/>
      <c r="C363" s="207" t="s">
        <v>368</v>
      </c>
      <c r="D363" s="207" t="s">
        <v>236</v>
      </c>
      <c r="E363" s="208" t="s">
        <v>494</v>
      </c>
      <c r="F363" s="209" t="s">
        <v>346</v>
      </c>
      <c r="G363" s="210" t="s">
        <v>239</v>
      </c>
      <c r="H363" s="211">
        <v>1</v>
      </c>
      <c r="I363" s="212"/>
      <c r="J363" s="213">
        <f>ROUND(I363*H363,2)</f>
        <v>0</v>
      </c>
      <c r="K363" s="214"/>
      <c r="L363" s="35"/>
      <c r="M363" s="215" t="s">
        <v>1</v>
      </c>
      <c r="N363" s="216" t="s">
        <v>40</v>
      </c>
      <c r="O363" s="69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219" t="s">
        <v>240</v>
      </c>
      <c r="AT363" s="219" t="s">
        <v>236</v>
      </c>
      <c r="AU363" s="219" t="s">
        <v>84</v>
      </c>
      <c r="AY363" s="14" t="s">
        <v>233</v>
      </c>
      <c r="BE363" s="112">
        <f>IF(N363="základní",J363,0)</f>
        <v>0</v>
      </c>
      <c r="BF363" s="112">
        <f>IF(N363="snížená",J363,0)</f>
        <v>0</v>
      </c>
      <c r="BG363" s="112">
        <f>IF(N363="zákl. přenesená",J363,0)</f>
        <v>0</v>
      </c>
      <c r="BH363" s="112">
        <f>IF(N363="sníž. přenesená",J363,0)</f>
        <v>0</v>
      </c>
      <c r="BI363" s="112">
        <f>IF(N363="nulová",J363,0)</f>
        <v>0</v>
      </c>
      <c r="BJ363" s="14" t="s">
        <v>82</v>
      </c>
      <c r="BK363" s="112">
        <f>ROUND(I363*H363,2)</f>
        <v>0</v>
      </c>
      <c r="BL363" s="14" t="s">
        <v>240</v>
      </c>
      <c r="BM363" s="219" t="s">
        <v>495</v>
      </c>
    </row>
    <row r="364" spans="1:65" s="2" customFormat="1" ht="19.5">
      <c r="A364" s="32"/>
      <c r="B364" s="33"/>
      <c r="C364" s="34"/>
      <c r="D364" s="220" t="s">
        <v>241</v>
      </c>
      <c r="E364" s="34"/>
      <c r="F364" s="221" t="s">
        <v>346</v>
      </c>
      <c r="G364" s="34"/>
      <c r="H364" s="34"/>
      <c r="I364" s="176"/>
      <c r="J364" s="34"/>
      <c r="K364" s="34"/>
      <c r="L364" s="35"/>
      <c r="M364" s="222"/>
      <c r="N364" s="223"/>
      <c r="O364" s="69"/>
      <c r="P364" s="69"/>
      <c r="Q364" s="69"/>
      <c r="R364" s="69"/>
      <c r="S364" s="69"/>
      <c r="T364" s="70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4" t="s">
        <v>241</v>
      </c>
      <c r="AU364" s="14" t="s">
        <v>84</v>
      </c>
    </row>
    <row r="365" spans="1:65" s="2" customFormat="1" ht="24.2" customHeight="1">
      <c r="A365" s="32"/>
      <c r="B365" s="33"/>
      <c r="C365" s="207" t="s">
        <v>496</v>
      </c>
      <c r="D365" s="207" t="s">
        <v>236</v>
      </c>
      <c r="E365" s="208" t="s">
        <v>497</v>
      </c>
      <c r="F365" s="209" t="s">
        <v>350</v>
      </c>
      <c r="G365" s="210" t="s">
        <v>239</v>
      </c>
      <c r="H365" s="211">
        <v>1</v>
      </c>
      <c r="I365" s="212"/>
      <c r="J365" s="213">
        <f>ROUND(I365*H365,2)</f>
        <v>0</v>
      </c>
      <c r="K365" s="214"/>
      <c r="L365" s="35"/>
      <c r="M365" s="215" t="s">
        <v>1</v>
      </c>
      <c r="N365" s="216" t="s">
        <v>40</v>
      </c>
      <c r="O365" s="69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219" t="s">
        <v>240</v>
      </c>
      <c r="AT365" s="219" t="s">
        <v>236</v>
      </c>
      <c r="AU365" s="219" t="s">
        <v>84</v>
      </c>
      <c r="AY365" s="14" t="s">
        <v>233</v>
      </c>
      <c r="BE365" s="112">
        <f>IF(N365="základní",J365,0)</f>
        <v>0</v>
      </c>
      <c r="BF365" s="112">
        <f>IF(N365="snížená",J365,0)</f>
        <v>0</v>
      </c>
      <c r="BG365" s="112">
        <f>IF(N365="zákl. přenesená",J365,0)</f>
        <v>0</v>
      </c>
      <c r="BH365" s="112">
        <f>IF(N365="sníž. přenesená",J365,0)</f>
        <v>0</v>
      </c>
      <c r="BI365" s="112">
        <f>IF(N365="nulová",J365,0)</f>
        <v>0</v>
      </c>
      <c r="BJ365" s="14" t="s">
        <v>82</v>
      </c>
      <c r="BK365" s="112">
        <f>ROUND(I365*H365,2)</f>
        <v>0</v>
      </c>
      <c r="BL365" s="14" t="s">
        <v>240</v>
      </c>
      <c r="BM365" s="219" t="s">
        <v>498</v>
      </c>
    </row>
    <row r="366" spans="1:65" s="2" customFormat="1" ht="19.5">
      <c r="A366" s="32"/>
      <c r="B366" s="33"/>
      <c r="C366" s="34"/>
      <c r="D366" s="220" t="s">
        <v>241</v>
      </c>
      <c r="E366" s="34"/>
      <c r="F366" s="221" t="s">
        <v>350</v>
      </c>
      <c r="G366" s="34"/>
      <c r="H366" s="34"/>
      <c r="I366" s="176"/>
      <c r="J366" s="34"/>
      <c r="K366" s="34"/>
      <c r="L366" s="35"/>
      <c r="M366" s="222"/>
      <c r="N366" s="223"/>
      <c r="O366" s="69"/>
      <c r="P366" s="69"/>
      <c r="Q366" s="69"/>
      <c r="R366" s="69"/>
      <c r="S366" s="69"/>
      <c r="T366" s="70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T366" s="14" t="s">
        <v>241</v>
      </c>
      <c r="AU366" s="14" t="s">
        <v>84</v>
      </c>
    </row>
    <row r="367" spans="1:65" s="2" customFormat="1" ht="16.5" customHeight="1">
      <c r="A367" s="32"/>
      <c r="B367" s="33"/>
      <c r="C367" s="207" t="s">
        <v>371</v>
      </c>
      <c r="D367" s="207" t="s">
        <v>236</v>
      </c>
      <c r="E367" s="208" t="s">
        <v>499</v>
      </c>
      <c r="F367" s="209" t="s">
        <v>353</v>
      </c>
      <c r="G367" s="210" t="s">
        <v>239</v>
      </c>
      <c r="H367" s="211">
        <v>1</v>
      </c>
      <c r="I367" s="212"/>
      <c r="J367" s="213">
        <f>ROUND(I367*H367,2)</f>
        <v>0</v>
      </c>
      <c r="K367" s="214"/>
      <c r="L367" s="35"/>
      <c r="M367" s="215" t="s">
        <v>1</v>
      </c>
      <c r="N367" s="216" t="s">
        <v>40</v>
      </c>
      <c r="O367" s="69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219" t="s">
        <v>240</v>
      </c>
      <c r="AT367" s="219" t="s">
        <v>236</v>
      </c>
      <c r="AU367" s="219" t="s">
        <v>84</v>
      </c>
      <c r="AY367" s="14" t="s">
        <v>233</v>
      </c>
      <c r="BE367" s="112">
        <f>IF(N367="základní",J367,0)</f>
        <v>0</v>
      </c>
      <c r="BF367" s="112">
        <f>IF(N367="snížená",J367,0)</f>
        <v>0</v>
      </c>
      <c r="BG367" s="112">
        <f>IF(N367="zákl. přenesená",J367,0)</f>
        <v>0</v>
      </c>
      <c r="BH367" s="112">
        <f>IF(N367="sníž. přenesená",J367,0)</f>
        <v>0</v>
      </c>
      <c r="BI367" s="112">
        <f>IF(N367="nulová",J367,0)</f>
        <v>0</v>
      </c>
      <c r="BJ367" s="14" t="s">
        <v>82</v>
      </c>
      <c r="BK367" s="112">
        <f>ROUND(I367*H367,2)</f>
        <v>0</v>
      </c>
      <c r="BL367" s="14" t="s">
        <v>240</v>
      </c>
      <c r="BM367" s="219" t="s">
        <v>500</v>
      </c>
    </row>
    <row r="368" spans="1:65" s="2" customFormat="1" ht="11.25">
      <c r="A368" s="32"/>
      <c r="B368" s="33"/>
      <c r="C368" s="34"/>
      <c r="D368" s="220" t="s">
        <v>241</v>
      </c>
      <c r="E368" s="34"/>
      <c r="F368" s="221" t="s">
        <v>353</v>
      </c>
      <c r="G368" s="34"/>
      <c r="H368" s="34"/>
      <c r="I368" s="176"/>
      <c r="J368" s="34"/>
      <c r="K368" s="34"/>
      <c r="L368" s="35"/>
      <c r="M368" s="222"/>
      <c r="N368" s="223"/>
      <c r="O368" s="69"/>
      <c r="P368" s="69"/>
      <c r="Q368" s="69"/>
      <c r="R368" s="69"/>
      <c r="S368" s="69"/>
      <c r="T368" s="70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T368" s="14" t="s">
        <v>241</v>
      </c>
      <c r="AU368" s="14" t="s">
        <v>84</v>
      </c>
    </row>
    <row r="369" spans="1:65" s="2" customFormat="1" ht="24.2" customHeight="1">
      <c r="A369" s="32"/>
      <c r="B369" s="33"/>
      <c r="C369" s="207" t="s">
        <v>501</v>
      </c>
      <c r="D369" s="207" t="s">
        <v>236</v>
      </c>
      <c r="E369" s="208" t="s">
        <v>502</v>
      </c>
      <c r="F369" s="209" t="s">
        <v>357</v>
      </c>
      <c r="G369" s="210" t="s">
        <v>358</v>
      </c>
      <c r="H369" s="211">
        <v>1</v>
      </c>
      <c r="I369" s="212"/>
      <c r="J369" s="213">
        <f>ROUND(I369*H369,2)</f>
        <v>0</v>
      </c>
      <c r="K369" s="214"/>
      <c r="L369" s="35"/>
      <c r="M369" s="215" t="s">
        <v>1</v>
      </c>
      <c r="N369" s="216" t="s">
        <v>40</v>
      </c>
      <c r="O369" s="69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219" t="s">
        <v>240</v>
      </c>
      <c r="AT369" s="219" t="s">
        <v>236</v>
      </c>
      <c r="AU369" s="219" t="s">
        <v>84</v>
      </c>
      <c r="AY369" s="14" t="s">
        <v>233</v>
      </c>
      <c r="BE369" s="112">
        <f>IF(N369="základní",J369,0)</f>
        <v>0</v>
      </c>
      <c r="BF369" s="112">
        <f>IF(N369="snížená",J369,0)</f>
        <v>0</v>
      </c>
      <c r="BG369" s="112">
        <f>IF(N369="zákl. přenesená",J369,0)</f>
        <v>0</v>
      </c>
      <c r="BH369" s="112">
        <f>IF(N369="sníž. přenesená",J369,0)</f>
        <v>0</v>
      </c>
      <c r="BI369" s="112">
        <f>IF(N369="nulová",J369,0)</f>
        <v>0</v>
      </c>
      <c r="BJ369" s="14" t="s">
        <v>82</v>
      </c>
      <c r="BK369" s="112">
        <f>ROUND(I369*H369,2)</f>
        <v>0</v>
      </c>
      <c r="BL369" s="14" t="s">
        <v>240</v>
      </c>
      <c r="BM369" s="219" t="s">
        <v>503</v>
      </c>
    </row>
    <row r="370" spans="1:65" s="2" customFormat="1" ht="11.25">
      <c r="A370" s="32"/>
      <c r="B370" s="33"/>
      <c r="C370" s="34"/>
      <c r="D370" s="220" t="s">
        <v>241</v>
      </c>
      <c r="E370" s="34"/>
      <c r="F370" s="221" t="s">
        <v>357</v>
      </c>
      <c r="G370" s="34"/>
      <c r="H370" s="34"/>
      <c r="I370" s="176"/>
      <c r="J370" s="34"/>
      <c r="K370" s="34"/>
      <c r="L370" s="35"/>
      <c r="M370" s="222"/>
      <c r="N370" s="223"/>
      <c r="O370" s="69"/>
      <c r="P370" s="69"/>
      <c r="Q370" s="69"/>
      <c r="R370" s="69"/>
      <c r="S370" s="69"/>
      <c r="T370" s="70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T370" s="14" t="s">
        <v>241</v>
      </c>
      <c r="AU370" s="14" t="s">
        <v>84</v>
      </c>
    </row>
    <row r="371" spans="1:65" s="12" customFormat="1" ht="22.9" customHeight="1">
      <c r="B371" s="191"/>
      <c r="C371" s="192"/>
      <c r="D371" s="193" t="s">
        <v>74</v>
      </c>
      <c r="E371" s="205" t="s">
        <v>504</v>
      </c>
      <c r="F371" s="205" t="s">
        <v>505</v>
      </c>
      <c r="G371" s="192"/>
      <c r="H371" s="192"/>
      <c r="I371" s="195"/>
      <c r="J371" s="206">
        <f>BK371</f>
        <v>0</v>
      </c>
      <c r="K371" s="192"/>
      <c r="L371" s="197"/>
      <c r="M371" s="198"/>
      <c r="N371" s="199"/>
      <c r="O371" s="199"/>
      <c r="P371" s="200">
        <f>SUM(P372:P379)</f>
        <v>0</v>
      </c>
      <c r="Q371" s="199"/>
      <c r="R371" s="200">
        <f>SUM(R372:R379)</f>
        <v>0</v>
      </c>
      <c r="S371" s="199"/>
      <c r="T371" s="201">
        <f>SUM(T372:T379)</f>
        <v>0</v>
      </c>
      <c r="AR371" s="202" t="s">
        <v>82</v>
      </c>
      <c r="AT371" s="203" t="s">
        <v>74</v>
      </c>
      <c r="AU371" s="203" t="s">
        <v>82</v>
      </c>
      <c r="AY371" s="202" t="s">
        <v>233</v>
      </c>
      <c r="BK371" s="204">
        <f>SUM(BK372:BK379)</f>
        <v>0</v>
      </c>
    </row>
    <row r="372" spans="1:65" s="2" customFormat="1" ht="24.2" customHeight="1">
      <c r="A372" s="32"/>
      <c r="B372" s="33"/>
      <c r="C372" s="207" t="s">
        <v>375</v>
      </c>
      <c r="D372" s="207" t="s">
        <v>236</v>
      </c>
      <c r="E372" s="208" t="s">
        <v>506</v>
      </c>
      <c r="F372" s="209" t="s">
        <v>346</v>
      </c>
      <c r="G372" s="210" t="s">
        <v>239</v>
      </c>
      <c r="H372" s="211">
        <v>1</v>
      </c>
      <c r="I372" s="212"/>
      <c r="J372" s="213">
        <f>ROUND(I372*H372,2)</f>
        <v>0</v>
      </c>
      <c r="K372" s="214"/>
      <c r="L372" s="35"/>
      <c r="M372" s="215" t="s">
        <v>1</v>
      </c>
      <c r="N372" s="216" t="s">
        <v>40</v>
      </c>
      <c r="O372" s="69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219" t="s">
        <v>240</v>
      </c>
      <c r="AT372" s="219" t="s">
        <v>236</v>
      </c>
      <c r="AU372" s="219" t="s">
        <v>84</v>
      </c>
      <c r="AY372" s="14" t="s">
        <v>233</v>
      </c>
      <c r="BE372" s="112">
        <f>IF(N372="základní",J372,0)</f>
        <v>0</v>
      </c>
      <c r="BF372" s="112">
        <f>IF(N372="snížená",J372,0)</f>
        <v>0</v>
      </c>
      <c r="BG372" s="112">
        <f>IF(N372="zákl. přenesená",J372,0)</f>
        <v>0</v>
      </c>
      <c r="BH372" s="112">
        <f>IF(N372="sníž. přenesená",J372,0)</f>
        <v>0</v>
      </c>
      <c r="BI372" s="112">
        <f>IF(N372="nulová",J372,0)</f>
        <v>0</v>
      </c>
      <c r="BJ372" s="14" t="s">
        <v>82</v>
      </c>
      <c r="BK372" s="112">
        <f>ROUND(I372*H372,2)</f>
        <v>0</v>
      </c>
      <c r="BL372" s="14" t="s">
        <v>240</v>
      </c>
      <c r="BM372" s="219" t="s">
        <v>507</v>
      </c>
    </row>
    <row r="373" spans="1:65" s="2" customFormat="1" ht="19.5">
      <c r="A373" s="32"/>
      <c r="B373" s="33"/>
      <c r="C373" s="34"/>
      <c r="D373" s="220" t="s">
        <v>241</v>
      </c>
      <c r="E373" s="34"/>
      <c r="F373" s="221" t="s">
        <v>346</v>
      </c>
      <c r="G373" s="34"/>
      <c r="H373" s="34"/>
      <c r="I373" s="176"/>
      <c r="J373" s="34"/>
      <c r="K373" s="34"/>
      <c r="L373" s="35"/>
      <c r="M373" s="222"/>
      <c r="N373" s="223"/>
      <c r="O373" s="69"/>
      <c r="P373" s="69"/>
      <c r="Q373" s="69"/>
      <c r="R373" s="69"/>
      <c r="S373" s="69"/>
      <c r="T373" s="70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T373" s="14" t="s">
        <v>241</v>
      </c>
      <c r="AU373" s="14" t="s">
        <v>84</v>
      </c>
    </row>
    <row r="374" spans="1:65" s="2" customFormat="1" ht="24.2" customHeight="1">
      <c r="A374" s="32"/>
      <c r="B374" s="33"/>
      <c r="C374" s="207" t="s">
        <v>508</v>
      </c>
      <c r="D374" s="207" t="s">
        <v>236</v>
      </c>
      <c r="E374" s="208" t="s">
        <v>509</v>
      </c>
      <c r="F374" s="209" t="s">
        <v>350</v>
      </c>
      <c r="G374" s="210" t="s">
        <v>239</v>
      </c>
      <c r="H374" s="211">
        <v>1</v>
      </c>
      <c r="I374" s="212"/>
      <c r="J374" s="213">
        <f>ROUND(I374*H374,2)</f>
        <v>0</v>
      </c>
      <c r="K374" s="214"/>
      <c r="L374" s="35"/>
      <c r="M374" s="215" t="s">
        <v>1</v>
      </c>
      <c r="N374" s="216" t="s">
        <v>40</v>
      </c>
      <c r="O374" s="69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219" t="s">
        <v>240</v>
      </c>
      <c r="AT374" s="219" t="s">
        <v>236</v>
      </c>
      <c r="AU374" s="219" t="s">
        <v>84</v>
      </c>
      <c r="AY374" s="14" t="s">
        <v>233</v>
      </c>
      <c r="BE374" s="112">
        <f>IF(N374="základní",J374,0)</f>
        <v>0</v>
      </c>
      <c r="BF374" s="112">
        <f>IF(N374="snížená",J374,0)</f>
        <v>0</v>
      </c>
      <c r="BG374" s="112">
        <f>IF(N374="zákl. přenesená",J374,0)</f>
        <v>0</v>
      </c>
      <c r="BH374" s="112">
        <f>IF(N374="sníž. přenesená",J374,0)</f>
        <v>0</v>
      </c>
      <c r="BI374" s="112">
        <f>IF(N374="nulová",J374,0)</f>
        <v>0</v>
      </c>
      <c r="BJ374" s="14" t="s">
        <v>82</v>
      </c>
      <c r="BK374" s="112">
        <f>ROUND(I374*H374,2)</f>
        <v>0</v>
      </c>
      <c r="BL374" s="14" t="s">
        <v>240</v>
      </c>
      <c r="BM374" s="219" t="s">
        <v>510</v>
      </c>
    </row>
    <row r="375" spans="1:65" s="2" customFormat="1" ht="19.5">
      <c r="A375" s="32"/>
      <c r="B375" s="33"/>
      <c r="C375" s="34"/>
      <c r="D375" s="220" t="s">
        <v>241</v>
      </c>
      <c r="E375" s="34"/>
      <c r="F375" s="221" t="s">
        <v>350</v>
      </c>
      <c r="G375" s="34"/>
      <c r="H375" s="34"/>
      <c r="I375" s="176"/>
      <c r="J375" s="34"/>
      <c r="K375" s="34"/>
      <c r="L375" s="35"/>
      <c r="M375" s="222"/>
      <c r="N375" s="223"/>
      <c r="O375" s="69"/>
      <c r="P375" s="69"/>
      <c r="Q375" s="69"/>
      <c r="R375" s="69"/>
      <c r="S375" s="69"/>
      <c r="T375" s="70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T375" s="14" t="s">
        <v>241</v>
      </c>
      <c r="AU375" s="14" t="s">
        <v>84</v>
      </c>
    </row>
    <row r="376" spans="1:65" s="2" customFormat="1" ht="16.5" customHeight="1">
      <c r="A376" s="32"/>
      <c r="B376" s="33"/>
      <c r="C376" s="207" t="s">
        <v>378</v>
      </c>
      <c r="D376" s="207" t="s">
        <v>236</v>
      </c>
      <c r="E376" s="208" t="s">
        <v>511</v>
      </c>
      <c r="F376" s="209" t="s">
        <v>353</v>
      </c>
      <c r="G376" s="210" t="s">
        <v>239</v>
      </c>
      <c r="H376" s="211">
        <v>1</v>
      </c>
      <c r="I376" s="212"/>
      <c r="J376" s="213">
        <f>ROUND(I376*H376,2)</f>
        <v>0</v>
      </c>
      <c r="K376" s="214"/>
      <c r="L376" s="35"/>
      <c r="M376" s="215" t="s">
        <v>1</v>
      </c>
      <c r="N376" s="216" t="s">
        <v>40</v>
      </c>
      <c r="O376" s="69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219" t="s">
        <v>240</v>
      </c>
      <c r="AT376" s="219" t="s">
        <v>236</v>
      </c>
      <c r="AU376" s="219" t="s">
        <v>84</v>
      </c>
      <c r="AY376" s="14" t="s">
        <v>233</v>
      </c>
      <c r="BE376" s="112">
        <f>IF(N376="základní",J376,0)</f>
        <v>0</v>
      </c>
      <c r="BF376" s="112">
        <f>IF(N376="snížená",J376,0)</f>
        <v>0</v>
      </c>
      <c r="BG376" s="112">
        <f>IF(N376="zákl. přenesená",J376,0)</f>
        <v>0</v>
      </c>
      <c r="BH376" s="112">
        <f>IF(N376="sníž. přenesená",J376,0)</f>
        <v>0</v>
      </c>
      <c r="BI376" s="112">
        <f>IF(N376="nulová",J376,0)</f>
        <v>0</v>
      </c>
      <c r="BJ376" s="14" t="s">
        <v>82</v>
      </c>
      <c r="BK376" s="112">
        <f>ROUND(I376*H376,2)</f>
        <v>0</v>
      </c>
      <c r="BL376" s="14" t="s">
        <v>240</v>
      </c>
      <c r="BM376" s="219" t="s">
        <v>512</v>
      </c>
    </row>
    <row r="377" spans="1:65" s="2" customFormat="1" ht="11.25">
      <c r="A377" s="32"/>
      <c r="B377" s="33"/>
      <c r="C377" s="34"/>
      <c r="D377" s="220" t="s">
        <v>241</v>
      </c>
      <c r="E377" s="34"/>
      <c r="F377" s="221" t="s">
        <v>353</v>
      </c>
      <c r="G377" s="34"/>
      <c r="H377" s="34"/>
      <c r="I377" s="176"/>
      <c r="J377" s="34"/>
      <c r="K377" s="34"/>
      <c r="L377" s="35"/>
      <c r="M377" s="222"/>
      <c r="N377" s="223"/>
      <c r="O377" s="69"/>
      <c r="P377" s="69"/>
      <c r="Q377" s="69"/>
      <c r="R377" s="69"/>
      <c r="S377" s="69"/>
      <c r="T377" s="70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T377" s="14" t="s">
        <v>241</v>
      </c>
      <c r="AU377" s="14" t="s">
        <v>84</v>
      </c>
    </row>
    <row r="378" spans="1:65" s="2" customFormat="1" ht="24.2" customHeight="1">
      <c r="A378" s="32"/>
      <c r="B378" s="33"/>
      <c r="C378" s="207" t="s">
        <v>513</v>
      </c>
      <c r="D378" s="207" t="s">
        <v>236</v>
      </c>
      <c r="E378" s="208" t="s">
        <v>514</v>
      </c>
      <c r="F378" s="209" t="s">
        <v>357</v>
      </c>
      <c r="G378" s="210" t="s">
        <v>358</v>
      </c>
      <c r="H378" s="211">
        <v>1</v>
      </c>
      <c r="I378" s="212"/>
      <c r="J378" s="213">
        <f>ROUND(I378*H378,2)</f>
        <v>0</v>
      </c>
      <c r="K378" s="214"/>
      <c r="L378" s="35"/>
      <c r="M378" s="215" t="s">
        <v>1</v>
      </c>
      <c r="N378" s="216" t="s">
        <v>40</v>
      </c>
      <c r="O378" s="69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219" t="s">
        <v>240</v>
      </c>
      <c r="AT378" s="219" t="s">
        <v>236</v>
      </c>
      <c r="AU378" s="219" t="s">
        <v>84</v>
      </c>
      <c r="AY378" s="14" t="s">
        <v>233</v>
      </c>
      <c r="BE378" s="112">
        <f>IF(N378="základní",J378,0)</f>
        <v>0</v>
      </c>
      <c r="BF378" s="112">
        <f>IF(N378="snížená",J378,0)</f>
        <v>0</v>
      </c>
      <c r="BG378" s="112">
        <f>IF(N378="zákl. přenesená",J378,0)</f>
        <v>0</v>
      </c>
      <c r="BH378" s="112">
        <f>IF(N378="sníž. přenesená",J378,0)</f>
        <v>0</v>
      </c>
      <c r="BI378" s="112">
        <f>IF(N378="nulová",J378,0)</f>
        <v>0</v>
      </c>
      <c r="BJ378" s="14" t="s">
        <v>82</v>
      </c>
      <c r="BK378" s="112">
        <f>ROUND(I378*H378,2)</f>
        <v>0</v>
      </c>
      <c r="BL378" s="14" t="s">
        <v>240</v>
      </c>
      <c r="BM378" s="219" t="s">
        <v>515</v>
      </c>
    </row>
    <row r="379" spans="1:65" s="2" customFormat="1" ht="11.25">
      <c r="A379" s="32"/>
      <c r="B379" s="33"/>
      <c r="C379" s="34"/>
      <c r="D379" s="220" t="s">
        <v>241</v>
      </c>
      <c r="E379" s="34"/>
      <c r="F379" s="221" t="s">
        <v>357</v>
      </c>
      <c r="G379" s="34"/>
      <c r="H379" s="34"/>
      <c r="I379" s="176"/>
      <c r="J379" s="34"/>
      <c r="K379" s="34"/>
      <c r="L379" s="35"/>
      <c r="M379" s="222"/>
      <c r="N379" s="223"/>
      <c r="O379" s="69"/>
      <c r="P379" s="69"/>
      <c r="Q379" s="69"/>
      <c r="R379" s="69"/>
      <c r="S379" s="69"/>
      <c r="T379" s="70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T379" s="14" t="s">
        <v>241</v>
      </c>
      <c r="AU379" s="14" t="s">
        <v>84</v>
      </c>
    </row>
    <row r="380" spans="1:65" s="12" customFormat="1" ht="25.9" customHeight="1">
      <c r="B380" s="191"/>
      <c r="C380" s="192"/>
      <c r="D380" s="193" t="s">
        <v>74</v>
      </c>
      <c r="E380" s="194" t="s">
        <v>516</v>
      </c>
      <c r="F380" s="194" t="s">
        <v>517</v>
      </c>
      <c r="G380" s="192"/>
      <c r="H380" s="192"/>
      <c r="I380" s="195"/>
      <c r="J380" s="196">
        <f>BK380</f>
        <v>0</v>
      </c>
      <c r="K380" s="192"/>
      <c r="L380" s="197"/>
      <c r="M380" s="198"/>
      <c r="N380" s="199"/>
      <c r="O380" s="199"/>
      <c r="P380" s="200">
        <f>P381+P386+P391+P396+P401+P406+P411+P416+P421+P426+P431+P436+P441+P446</f>
        <v>0</v>
      </c>
      <c r="Q380" s="199"/>
      <c r="R380" s="200">
        <f>R381+R386+R391+R396+R401+R406+R411+R416+R421+R426+R431+R436+R441+R446</f>
        <v>0</v>
      </c>
      <c r="S380" s="199"/>
      <c r="T380" s="201">
        <f>T381+T386+T391+T396+T401+T406+T411+T416+T421+T426+T431+T436+T441+T446</f>
        <v>0</v>
      </c>
      <c r="AR380" s="202" t="s">
        <v>82</v>
      </c>
      <c r="AT380" s="203" t="s">
        <v>74</v>
      </c>
      <c r="AU380" s="203" t="s">
        <v>75</v>
      </c>
      <c r="AY380" s="202" t="s">
        <v>233</v>
      </c>
      <c r="BK380" s="204">
        <f>BK381+BK386+BK391+BK396+BK401+BK406+BK411+BK416+BK421+BK426+BK431+BK436+BK441+BK446</f>
        <v>0</v>
      </c>
    </row>
    <row r="381" spans="1:65" s="12" customFormat="1" ht="22.9" customHeight="1">
      <c r="B381" s="191"/>
      <c r="C381" s="192"/>
      <c r="D381" s="193" t="s">
        <v>74</v>
      </c>
      <c r="E381" s="205" t="s">
        <v>518</v>
      </c>
      <c r="F381" s="205" t="s">
        <v>519</v>
      </c>
      <c r="G381" s="192"/>
      <c r="H381" s="192"/>
      <c r="I381" s="195"/>
      <c r="J381" s="206">
        <f>BK381</f>
        <v>0</v>
      </c>
      <c r="K381" s="192"/>
      <c r="L381" s="197"/>
      <c r="M381" s="198"/>
      <c r="N381" s="199"/>
      <c r="O381" s="199"/>
      <c r="P381" s="200">
        <f>SUM(P382:P385)</f>
        <v>0</v>
      </c>
      <c r="Q381" s="199"/>
      <c r="R381" s="200">
        <f>SUM(R382:R385)</f>
        <v>0</v>
      </c>
      <c r="S381" s="199"/>
      <c r="T381" s="201">
        <f>SUM(T382:T385)</f>
        <v>0</v>
      </c>
      <c r="AR381" s="202" t="s">
        <v>82</v>
      </c>
      <c r="AT381" s="203" t="s">
        <v>74</v>
      </c>
      <c r="AU381" s="203" t="s">
        <v>82</v>
      </c>
      <c r="AY381" s="202" t="s">
        <v>233</v>
      </c>
      <c r="BK381" s="204">
        <f>SUM(BK382:BK385)</f>
        <v>0</v>
      </c>
    </row>
    <row r="382" spans="1:65" s="2" customFormat="1" ht="16.5" customHeight="1">
      <c r="A382" s="32"/>
      <c r="B382" s="33"/>
      <c r="C382" s="207" t="s">
        <v>380</v>
      </c>
      <c r="D382" s="207" t="s">
        <v>236</v>
      </c>
      <c r="E382" s="208" t="s">
        <v>520</v>
      </c>
      <c r="F382" s="209" t="s">
        <v>521</v>
      </c>
      <c r="G382" s="210" t="s">
        <v>244</v>
      </c>
      <c r="H382" s="211">
        <v>211</v>
      </c>
      <c r="I382" s="212"/>
      <c r="J382" s="213">
        <f>ROUND(I382*H382,2)</f>
        <v>0</v>
      </c>
      <c r="K382" s="214"/>
      <c r="L382" s="35"/>
      <c r="M382" s="215" t="s">
        <v>1</v>
      </c>
      <c r="N382" s="216" t="s">
        <v>40</v>
      </c>
      <c r="O382" s="69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219" t="s">
        <v>240</v>
      </c>
      <c r="AT382" s="219" t="s">
        <v>236</v>
      </c>
      <c r="AU382" s="219" t="s">
        <v>84</v>
      </c>
      <c r="AY382" s="14" t="s">
        <v>233</v>
      </c>
      <c r="BE382" s="112">
        <f>IF(N382="základní",J382,0)</f>
        <v>0</v>
      </c>
      <c r="BF382" s="112">
        <f>IF(N382="snížená",J382,0)</f>
        <v>0</v>
      </c>
      <c r="BG382" s="112">
        <f>IF(N382="zákl. přenesená",J382,0)</f>
        <v>0</v>
      </c>
      <c r="BH382" s="112">
        <f>IF(N382="sníž. přenesená",J382,0)</f>
        <v>0</v>
      </c>
      <c r="BI382" s="112">
        <f>IF(N382="nulová",J382,0)</f>
        <v>0</v>
      </c>
      <c r="BJ382" s="14" t="s">
        <v>82</v>
      </c>
      <c r="BK382" s="112">
        <f>ROUND(I382*H382,2)</f>
        <v>0</v>
      </c>
      <c r="BL382" s="14" t="s">
        <v>240</v>
      </c>
      <c r="BM382" s="219" t="s">
        <v>522</v>
      </c>
    </row>
    <row r="383" spans="1:65" s="2" customFormat="1" ht="11.25">
      <c r="A383" s="32"/>
      <c r="B383" s="33"/>
      <c r="C383" s="34"/>
      <c r="D383" s="220" t="s">
        <v>241</v>
      </c>
      <c r="E383" s="34"/>
      <c r="F383" s="221" t="s">
        <v>521</v>
      </c>
      <c r="G383" s="34"/>
      <c r="H383" s="34"/>
      <c r="I383" s="176"/>
      <c r="J383" s="34"/>
      <c r="K383" s="34"/>
      <c r="L383" s="35"/>
      <c r="M383" s="222"/>
      <c r="N383" s="223"/>
      <c r="O383" s="69"/>
      <c r="P383" s="69"/>
      <c r="Q383" s="69"/>
      <c r="R383" s="69"/>
      <c r="S383" s="69"/>
      <c r="T383" s="70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T383" s="14" t="s">
        <v>241</v>
      </c>
      <c r="AU383" s="14" t="s">
        <v>84</v>
      </c>
    </row>
    <row r="384" spans="1:65" s="2" customFormat="1" ht="16.5" customHeight="1">
      <c r="A384" s="32"/>
      <c r="B384" s="33"/>
      <c r="C384" s="207" t="s">
        <v>523</v>
      </c>
      <c r="D384" s="207" t="s">
        <v>236</v>
      </c>
      <c r="E384" s="208" t="s">
        <v>524</v>
      </c>
      <c r="F384" s="209" t="s">
        <v>525</v>
      </c>
      <c r="G384" s="210" t="s">
        <v>244</v>
      </c>
      <c r="H384" s="211">
        <v>12</v>
      </c>
      <c r="I384" s="212"/>
      <c r="J384" s="213">
        <f>ROUND(I384*H384,2)</f>
        <v>0</v>
      </c>
      <c r="K384" s="214"/>
      <c r="L384" s="35"/>
      <c r="M384" s="215" t="s">
        <v>1</v>
      </c>
      <c r="N384" s="216" t="s">
        <v>40</v>
      </c>
      <c r="O384" s="69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219" t="s">
        <v>240</v>
      </c>
      <c r="AT384" s="219" t="s">
        <v>236</v>
      </c>
      <c r="AU384" s="219" t="s">
        <v>84</v>
      </c>
      <c r="AY384" s="14" t="s">
        <v>233</v>
      </c>
      <c r="BE384" s="112">
        <f>IF(N384="základní",J384,0)</f>
        <v>0</v>
      </c>
      <c r="BF384" s="112">
        <f>IF(N384="snížená",J384,0)</f>
        <v>0</v>
      </c>
      <c r="BG384" s="112">
        <f>IF(N384="zákl. přenesená",J384,0)</f>
        <v>0</v>
      </c>
      <c r="BH384" s="112">
        <f>IF(N384="sníž. přenesená",J384,0)</f>
        <v>0</v>
      </c>
      <c r="BI384" s="112">
        <f>IF(N384="nulová",J384,0)</f>
        <v>0</v>
      </c>
      <c r="BJ384" s="14" t="s">
        <v>82</v>
      </c>
      <c r="BK384" s="112">
        <f>ROUND(I384*H384,2)</f>
        <v>0</v>
      </c>
      <c r="BL384" s="14" t="s">
        <v>240</v>
      </c>
      <c r="BM384" s="219" t="s">
        <v>526</v>
      </c>
    </row>
    <row r="385" spans="1:65" s="2" customFormat="1" ht="11.25">
      <c r="A385" s="32"/>
      <c r="B385" s="33"/>
      <c r="C385" s="34"/>
      <c r="D385" s="220" t="s">
        <v>241</v>
      </c>
      <c r="E385" s="34"/>
      <c r="F385" s="221" t="s">
        <v>525</v>
      </c>
      <c r="G385" s="34"/>
      <c r="H385" s="34"/>
      <c r="I385" s="176"/>
      <c r="J385" s="34"/>
      <c r="K385" s="34"/>
      <c r="L385" s="35"/>
      <c r="M385" s="222"/>
      <c r="N385" s="223"/>
      <c r="O385" s="69"/>
      <c r="P385" s="69"/>
      <c r="Q385" s="69"/>
      <c r="R385" s="69"/>
      <c r="S385" s="69"/>
      <c r="T385" s="70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T385" s="14" t="s">
        <v>241</v>
      </c>
      <c r="AU385" s="14" t="s">
        <v>84</v>
      </c>
    </row>
    <row r="386" spans="1:65" s="12" customFormat="1" ht="22.9" customHeight="1">
      <c r="B386" s="191"/>
      <c r="C386" s="192"/>
      <c r="D386" s="193" t="s">
        <v>74</v>
      </c>
      <c r="E386" s="205" t="s">
        <v>527</v>
      </c>
      <c r="F386" s="205" t="s">
        <v>528</v>
      </c>
      <c r="G386" s="192"/>
      <c r="H386" s="192"/>
      <c r="I386" s="195"/>
      <c r="J386" s="206">
        <f>BK386</f>
        <v>0</v>
      </c>
      <c r="K386" s="192"/>
      <c r="L386" s="197"/>
      <c r="M386" s="198"/>
      <c r="N386" s="199"/>
      <c r="O386" s="199"/>
      <c r="P386" s="200">
        <f>SUM(P387:P390)</f>
        <v>0</v>
      </c>
      <c r="Q386" s="199"/>
      <c r="R386" s="200">
        <f>SUM(R387:R390)</f>
        <v>0</v>
      </c>
      <c r="S386" s="199"/>
      <c r="T386" s="201">
        <f>SUM(T387:T390)</f>
        <v>0</v>
      </c>
      <c r="AR386" s="202" t="s">
        <v>82</v>
      </c>
      <c r="AT386" s="203" t="s">
        <v>74</v>
      </c>
      <c r="AU386" s="203" t="s">
        <v>82</v>
      </c>
      <c r="AY386" s="202" t="s">
        <v>233</v>
      </c>
      <c r="BK386" s="204">
        <f>SUM(BK387:BK390)</f>
        <v>0</v>
      </c>
    </row>
    <row r="387" spans="1:65" s="2" customFormat="1" ht="16.5" customHeight="1">
      <c r="A387" s="32"/>
      <c r="B387" s="33"/>
      <c r="C387" s="207" t="s">
        <v>383</v>
      </c>
      <c r="D387" s="207" t="s">
        <v>236</v>
      </c>
      <c r="E387" s="208" t="s">
        <v>529</v>
      </c>
      <c r="F387" s="209" t="s">
        <v>521</v>
      </c>
      <c r="G387" s="210" t="s">
        <v>244</v>
      </c>
      <c r="H387" s="211">
        <v>90</v>
      </c>
      <c r="I387" s="212"/>
      <c r="J387" s="213">
        <f>ROUND(I387*H387,2)</f>
        <v>0</v>
      </c>
      <c r="K387" s="214"/>
      <c r="L387" s="35"/>
      <c r="M387" s="215" t="s">
        <v>1</v>
      </c>
      <c r="N387" s="216" t="s">
        <v>40</v>
      </c>
      <c r="O387" s="69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219" t="s">
        <v>240</v>
      </c>
      <c r="AT387" s="219" t="s">
        <v>236</v>
      </c>
      <c r="AU387" s="219" t="s">
        <v>84</v>
      </c>
      <c r="AY387" s="14" t="s">
        <v>233</v>
      </c>
      <c r="BE387" s="112">
        <f>IF(N387="základní",J387,0)</f>
        <v>0</v>
      </c>
      <c r="BF387" s="112">
        <f>IF(N387="snížená",J387,0)</f>
        <v>0</v>
      </c>
      <c r="BG387" s="112">
        <f>IF(N387="zákl. přenesená",J387,0)</f>
        <v>0</v>
      </c>
      <c r="BH387" s="112">
        <f>IF(N387="sníž. přenesená",J387,0)</f>
        <v>0</v>
      </c>
      <c r="BI387" s="112">
        <f>IF(N387="nulová",J387,0)</f>
        <v>0</v>
      </c>
      <c r="BJ387" s="14" t="s">
        <v>82</v>
      </c>
      <c r="BK387" s="112">
        <f>ROUND(I387*H387,2)</f>
        <v>0</v>
      </c>
      <c r="BL387" s="14" t="s">
        <v>240</v>
      </c>
      <c r="BM387" s="219" t="s">
        <v>530</v>
      </c>
    </row>
    <row r="388" spans="1:65" s="2" customFormat="1" ht="11.25">
      <c r="A388" s="32"/>
      <c r="B388" s="33"/>
      <c r="C388" s="34"/>
      <c r="D388" s="220" t="s">
        <v>241</v>
      </c>
      <c r="E388" s="34"/>
      <c r="F388" s="221" t="s">
        <v>521</v>
      </c>
      <c r="G388" s="34"/>
      <c r="H388" s="34"/>
      <c r="I388" s="176"/>
      <c r="J388" s="34"/>
      <c r="K388" s="34"/>
      <c r="L388" s="35"/>
      <c r="M388" s="222"/>
      <c r="N388" s="223"/>
      <c r="O388" s="69"/>
      <c r="P388" s="69"/>
      <c r="Q388" s="69"/>
      <c r="R388" s="69"/>
      <c r="S388" s="69"/>
      <c r="T388" s="70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T388" s="14" t="s">
        <v>241</v>
      </c>
      <c r="AU388" s="14" t="s">
        <v>84</v>
      </c>
    </row>
    <row r="389" spans="1:65" s="2" customFormat="1" ht="16.5" customHeight="1">
      <c r="A389" s="32"/>
      <c r="B389" s="33"/>
      <c r="C389" s="207" t="s">
        <v>531</v>
      </c>
      <c r="D389" s="207" t="s">
        <v>236</v>
      </c>
      <c r="E389" s="208" t="s">
        <v>532</v>
      </c>
      <c r="F389" s="209" t="s">
        <v>525</v>
      </c>
      <c r="G389" s="210" t="s">
        <v>244</v>
      </c>
      <c r="H389" s="211">
        <v>6</v>
      </c>
      <c r="I389" s="212"/>
      <c r="J389" s="213">
        <f>ROUND(I389*H389,2)</f>
        <v>0</v>
      </c>
      <c r="K389" s="214"/>
      <c r="L389" s="35"/>
      <c r="M389" s="215" t="s">
        <v>1</v>
      </c>
      <c r="N389" s="216" t="s">
        <v>40</v>
      </c>
      <c r="O389" s="69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219" t="s">
        <v>240</v>
      </c>
      <c r="AT389" s="219" t="s">
        <v>236</v>
      </c>
      <c r="AU389" s="219" t="s">
        <v>84</v>
      </c>
      <c r="AY389" s="14" t="s">
        <v>233</v>
      </c>
      <c r="BE389" s="112">
        <f>IF(N389="základní",J389,0)</f>
        <v>0</v>
      </c>
      <c r="BF389" s="112">
        <f>IF(N389="snížená",J389,0)</f>
        <v>0</v>
      </c>
      <c r="BG389" s="112">
        <f>IF(N389="zákl. přenesená",J389,0)</f>
        <v>0</v>
      </c>
      <c r="BH389" s="112">
        <f>IF(N389="sníž. přenesená",J389,0)</f>
        <v>0</v>
      </c>
      <c r="BI389" s="112">
        <f>IF(N389="nulová",J389,0)</f>
        <v>0</v>
      </c>
      <c r="BJ389" s="14" t="s">
        <v>82</v>
      </c>
      <c r="BK389" s="112">
        <f>ROUND(I389*H389,2)</f>
        <v>0</v>
      </c>
      <c r="BL389" s="14" t="s">
        <v>240</v>
      </c>
      <c r="BM389" s="219" t="s">
        <v>533</v>
      </c>
    </row>
    <row r="390" spans="1:65" s="2" customFormat="1" ht="11.25">
      <c r="A390" s="32"/>
      <c r="B390" s="33"/>
      <c r="C390" s="34"/>
      <c r="D390" s="220" t="s">
        <v>241</v>
      </c>
      <c r="E390" s="34"/>
      <c r="F390" s="221" t="s">
        <v>525</v>
      </c>
      <c r="G390" s="34"/>
      <c r="H390" s="34"/>
      <c r="I390" s="176"/>
      <c r="J390" s="34"/>
      <c r="K390" s="34"/>
      <c r="L390" s="35"/>
      <c r="M390" s="222"/>
      <c r="N390" s="223"/>
      <c r="O390" s="69"/>
      <c r="P390" s="69"/>
      <c r="Q390" s="69"/>
      <c r="R390" s="69"/>
      <c r="S390" s="69"/>
      <c r="T390" s="70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T390" s="14" t="s">
        <v>241</v>
      </c>
      <c r="AU390" s="14" t="s">
        <v>84</v>
      </c>
    </row>
    <row r="391" spans="1:65" s="12" customFormat="1" ht="22.9" customHeight="1">
      <c r="B391" s="191"/>
      <c r="C391" s="192"/>
      <c r="D391" s="193" t="s">
        <v>74</v>
      </c>
      <c r="E391" s="205" t="s">
        <v>534</v>
      </c>
      <c r="F391" s="205" t="s">
        <v>535</v>
      </c>
      <c r="G391" s="192"/>
      <c r="H391" s="192"/>
      <c r="I391" s="195"/>
      <c r="J391" s="206">
        <f>BK391</f>
        <v>0</v>
      </c>
      <c r="K391" s="192"/>
      <c r="L391" s="197"/>
      <c r="M391" s="198"/>
      <c r="N391" s="199"/>
      <c r="O391" s="199"/>
      <c r="P391" s="200">
        <f>SUM(P392:P395)</f>
        <v>0</v>
      </c>
      <c r="Q391" s="199"/>
      <c r="R391" s="200">
        <f>SUM(R392:R395)</f>
        <v>0</v>
      </c>
      <c r="S391" s="199"/>
      <c r="T391" s="201">
        <f>SUM(T392:T395)</f>
        <v>0</v>
      </c>
      <c r="AR391" s="202" t="s">
        <v>82</v>
      </c>
      <c r="AT391" s="203" t="s">
        <v>74</v>
      </c>
      <c r="AU391" s="203" t="s">
        <v>82</v>
      </c>
      <c r="AY391" s="202" t="s">
        <v>233</v>
      </c>
      <c r="BK391" s="204">
        <f>SUM(BK392:BK395)</f>
        <v>0</v>
      </c>
    </row>
    <row r="392" spans="1:65" s="2" customFormat="1" ht="16.5" customHeight="1">
      <c r="A392" s="32"/>
      <c r="B392" s="33"/>
      <c r="C392" s="207" t="s">
        <v>387</v>
      </c>
      <c r="D392" s="207" t="s">
        <v>236</v>
      </c>
      <c r="E392" s="208" t="s">
        <v>536</v>
      </c>
      <c r="F392" s="209" t="s">
        <v>521</v>
      </c>
      <c r="G392" s="210" t="s">
        <v>244</v>
      </c>
      <c r="H392" s="211">
        <v>762</v>
      </c>
      <c r="I392" s="212"/>
      <c r="J392" s="213">
        <f>ROUND(I392*H392,2)</f>
        <v>0</v>
      </c>
      <c r="K392" s="214"/>
      <c r="L392" s="35"/>
      <c r="M392" s="215" t="s">
        <v>1</v>
      </c>
      <c r="N392" s="216" t="s">
        <v>40</v>
      </c>
      <c r="O392" s="69"/>
      <c r="P392" s="217">
        <f>O392*H392</f>
        <v>0</v>
      </c>
      <c r="Q392" s="217">
        <v>0</v>
      </c>
      <c r="R392" s="217">
        <f>Q392*H392</f>
        <v>0</v>
      </c>
      <c r="S392" s="217">
        <v>0</v>
      </c>
      <c r="T392" s="218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219" t="s">
        <v>240</v>
      </c>
      <c r="AT392" s="219" t="s">
        <v>236</v>
      </c>
      <c r="AU392" s="219" t="s">
        <v>84</v>
      </c>
      <c r="AY392" s="14" t="s">
        <v>233</v>
      </c>
      <c r="BE392" s="112">
        <f>IF(N392="základní",J392,0)</f>
        <v>0</v>
      </c>
      <c r="BF392" s="112">
        <f>IF(N392="snížená",J392,0)</f>
        <v>0</v>
      </c>
      <c r="BG392" s="112">
        <f>IF(N392="zákl. přenesená",J392,0)</f>
        <v>0</v>
      </c>
      <c r="BH392" s="112">
        <f>IF(N392="sníž. přenesená",J392,0)</f>
        <v>0</v>
      </c>
      <c r="BI392" s="112">
        <f>IF(N392="nulová",J392,0)</f>
        <v>0</v>
      </c>
      <c r="BJ392" s="14" t="s">
        <v>82</v>
      </c>
      <c r="BK392" s="112">
        <f>ROUND(I392*H392,2)</f>
        <v>0</v>
      </c>
      <c r="BL392" s="14" t="s">
        <v>240</v>
      </c>
      <c r="BM392" s="219" t="s">
        <v>537</v>
      </c>
    </row>
    <row r="393" spans="1:65" s="2" customFormat="1" ht="11.25">
      <c r="A393" s="32"/>
      <c r="B393" s="33"/>
      <c r="C393" s="34"/>
      <c r="D393" s="220" t="s">
        <v>241</v>
      </c>
      <c r="E393" s="34"/>
      <c r="F393" s="221" t="s">
        <v>521</v>
      </c>
      <c r="G393" s="34"/>
      <c r="H393" s="34"/>
      <c r="I393" s="176"/>
      <c r="J393" s="34"/>
      <c r="K393" s="34"/>
      <c r="L393" s="35"/>
      <c r="M393" s="222"/>
      <c r="N393" s="223"/>
      <c r="O393" s="69"/>
      <c r="P393" s="69"/>
      <c r="Q393" s="69"/>
      <c r="R393" s="69"/>
      <c r="S393" s="69"/>
      <c r="T393" s="70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T393" s="14" t="s">
        <v>241</v>
      </c>
      <c r="AU393" s="14" t="s">
        <v>84</v>
      </c>
    </row>
    <row r="394" spans="1:65" s="2" customFormat="1" ht="16.5" customHeight="1">
      <c r="A394" s="32"/>
      <c r="B394" s="33"/>
      <c r="C394" s="207" t="s">
        <v>538</v>
      </c>
      <c r="D394" s="207" t="s">
        <v>236</v>
      </c>
      <c r="E394" s="208" t="s">
        <v>539</v>
      </c>
      <c r="F394" s="209" t="s">
        <v>525</v>
      </c>
      <c r="G394" s="210" t="s">
        <v>244</v>
      </c>
      <c r="H394" s="211">
        <v>20</v>
      </c>
      <c r="I394" s="212"/>
      <c r="J394" s="213">
        <f>ROUND(I394*H394,2)</f>
        <v>0</v>
      </c>
      <c r="K394" s="214"/>
      <c r="L394" s="35"/>
      <c r="M394" s="215" t="s">
        <v>1</v>
      </c>
      <c r="N394" s="216" t="s">
        <v>40</v>
      </c>
      <c r="O394" s="69"/>
      <c r="P394" s="217">
        <f>O394*H394</f>
        <v>0</v>
      </c>
      <c r="Q394" s="217">
        <v>0</v>
      </c>
      <c r="R394" s="217">
        <f>Q394*H394</f>
        <v>0</v>
      </c>
      <c r="S394" s="217">
        <v>0</v>
      </c>
      <c r="T394" s="218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219" t="s">
        <v>240</v>
      </c>
      <c r="AT394" s="219" t="s">
        <v>236</v>
      </c>
      <c r="AU394" s="219" t="s">
        <v>84</v>
      </c>
      <c r="AY394" s="14" t="s">
        <v>233</v>
      </c>
      <c r="BE394" s="112">
        <f>IF(N394="základní",J394,0)</f>
        <v>0</v>
      </c>
      <c r="BF394" s="112">
        <f>IF(N394="snížená",J394,0)</f>
        <v>0</v>
      </c>
      <c r="BG394" s="112">
        <f>IF(N394="zákl. přenesená",J394,0)</f>
        <v>0</v>
      </c>
      <c r="BH394" s="112">
        <f>IF(N394="sníž. přenesená",J394,0)</f>
        <v>0</v>
      </c>
      <c r="BI394" s="112">
        <f>IF(N394="nulová",J394,0)</f>
        <v>0</v>
      </c>
      <c r="BJ394" s="14" t="s">
        <v>82</v>
      </c>
      <c r="BK394" s="112">
        <f>ROUND(I394*H394,2)</f>
        <v>0</v>
      </c>
      <c r="BL394" s="14" t="s">
        <v>240</v>
      </c>
      <c r="BM394" s="219" t="s">
        <v>540</v>
      </c>
    </row>
    <row r="395" spans="1:65" s="2" customFormat="1" ht="11.25">
      <c r="A395" s="32"/>
      <c r="B395" s="33"/>
      <c r="C395" s="34"/>
      <c r="D395" s="220" t="s">
        <v>241</v>
      </c>
      <c r="E395" s="34"/>
      <c r="F395" s="221" t="s">
        <v>525</v>
      </c>
      <c r="G395" s="34"/>
      <c r="H395" s="34"/>
      <c r="I395" s="176"/>
      <c r="J395" s="34"/>
      <c r="K395" s="34"/>
      <c r="L395" s="35"/>
      <c r="M395" s="222"/>
      <c r="N395" s="223"/>
      <c r="O395" s="69"/>
      <c r="P395" s="69"/>
      <c r="Q395" s="69"/>
      <c r="R395" s="69"/>
      <c r="S395" s="69"/>
      <c r="T395" s="70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T395" s="14" t="s">
        <v>241</v>
      </c>
      <c r="AU395" s="14" t="s">
        <v>84</v>
      </c>
    </row>
    <row r="396" spans="1:65" s="12" customFormat="1" ht="22.9" customHeight="1">
      <c r="B396" s="191"/>
      <c r="C396" s="192"/>
      <c r="D396" s="193" t="s">
        <v>74</v>
      </c>
      <c r="E396" s="205" t="s">
        <v>541</v>
      </c>
      <c r="F396" s="205" t="s">
        <v>542</v>
      </c>
      <c r="G396" s="192"/>
      <c r="H396" s="192"/>
      <c r="I396" s="195"/>
      <c r="J396" s="206">
        <f>BK396</f>
        <v>0</v>
      </c>
      <c r="K396" s="192"/>
      <c r="L396" s="197"/>
      <c r="M396" s="198"/>
      <c r="N396" s="199"/>
      <c r="O396" s="199"/>
      <c r="P396" s="200">
        <f>SUM(P397:P400)</f>
        <v>0</v>
      </c>
      <c r="Q396" s="199"/>
      <c r="R396" s="200">
        <f>SUM(R397:R400)</f>
        <v>0</v>
      </c>
      <c r="S396" s="199"/>
      <c r="T396" s="201">
        <f>SUM(T397:T400)</f>
        <v>0</v>
      </c>
      <c r="AR396" s="202" t="s">
        <v>82</v>
      </c>
      <c r="AT396" s="203" t="s">
        <v>74</v>
      </c>
      <c r="AU396" s="203" t="s">
        <v>82</v>
      </c>
      <c r="AY396" s="202" t="s">
        <v>233</v>
      </c>
      <c r="BK396" s="204">
        <f>SUM(BK397:BK400)</f>
        <v>0</v>
      </c>
    </row>
    <row r="397" spans="1:65" s="2" customFormat="1" ht="16.5" customHeight="1">
      <c r="A397" s="32"/>
      <c r="B397" s="33"/>
      <c r="C397" s="207" t="s">
        <v>390</v>
      </c>
      <c r="D397" s="207" t="s">
        <v>236</v>
      </c>
      <c r="E397" s="208" t="s">
        <v>543</v>
      </c>
      <c r="F397" s="209" t="s">
        <v>521</v>
      </c>
      <c r="G397" s="210" t="s">
        <v>244</v>
      </c>
      <c r="H397" s="211">
        <v>514</v>
      </c>
      <c r="I397" s="212"/>
      <c r="J397" s="213">
        <f>ROUND(I397*H397,2)</f>
        <v>0</v>
      </c>
      <c r="K397" s="214"/>
      <c r="L397" s="35"/>
      <c r="M397" s="215" t="s">
        <v>1</v>
      </c>
      <c r="N397" s="216" t="s">
        <v>40</v>
      </c>
      <c r="O397" s="69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219" t="s">
        <v>240</v>
      </c>
      <c r="AT397" s="219" t="s">
        <v>236</v>
      </c>
      <c r="AU397" s="219" t="s">
        <v>84</v>
      </c>
      <c r="AY397" s="14" t="s">
        <v>233</v>
      </c>
      <c r="BE397" s="112">
        <f>IF(N397="základní",J397,0)</f>
        <v>0</v>
      </c>
      <c r="BF397" s="112">
        <f>IF(N397="snížená",J397,0)</f>
        <v>0</v>
      </c>
      <c r="BG397" s="112">
        <f>IF(N397="zákl. přenesená",J397,0)</f>
        <v>0</v>
      </c>
      <c r="BH397" s="112">
        <f>IF(N397="sníž. přenesená",J397,0)</f>
        <v>0</v>
      </c>
      <c r="BI397" s="112">
        <f>IF(N397="nulová",J397,0)</f>
        <v>0</v>
      </c>
      <c r="BJ397" s="14" t="s">
        <v>82</v>
      </c>
      <c r="BK397" s="112">
        <f>ROUND(I397*H397,2)</f>
        <v>0</v>
      </c>
      <c r="BL397" s="14" t="s">
        <v>240</v>
      </c>
      <c r="BM397" s="219" t="s">
        <v>544</v>
      </c>
    </row>
    <row r="398" spans="1:65" s="2" customFormat="1" ht="11.25">
      <c r="A398" s="32"/>
      <c r="B398" s="33"/>
      <c r="C398" s="34"/>
      <c r="D398" s="220" t="s">
        <v>241</v>
      </c>
      <c r="E398" s="34"/>
      <c r="F398" s="221" t="s">
        <v>521</v>
      </c>
      <c r="G398" s="34"/>
      <c r="H398" s="34"/>
      <c r="I398" s="176"/>
      <c r="J398" s="34"/>
      <c r="K398" s="34"/>
      <c r="L398" s="35"/>
      <c r="M398" s="222"/>
      <c r="N398" s="223"/>
      <c r="O398" s="69"/>
      <c r="P398" s="69"/>
      <c r="Q398" s="69"/>
      <c r="R398" s="69"/>
      <c r="S398" s="69"/>
      <c r="T398" s="70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T398" s="14" t="s">
        <v>241</v>
      </c>
      <c r="AU398" s="14" t="s">
        <v>84</v>
      </c>
    </row>
    <row r="399" spans="1:65" s="2" customFormat="1" ht="16.5" customHeight="1">
      <c r="A399" s="32"/>
      <c r="B399" s="33"/>
      <c r="C399" s="207" t="s">
        <v>545</v>
      </c>
      <c r="D399" s="207" t="s">
        <v>236</v>
      </c>
      <c r="E399" s="208" t="s">
        <v>546</v>
      </c>
      <c r="F399" s="209" t="s">
        <v>525</v>
      </c>
      <c r="G399" s="210" t="s">
        <v>244</v>
      </c>
      <c r="H399" s="211">
        <v>26</v>
      </c>
      <c r="I399" s="212"/>
      <c r="J399" s="213">
        <f>ROUND(I399*H399,2)</f>
        <v>0</v>
      </c>
      <c r="K399" s="214"/>
      <c r="L399" s="35"/>
      <c r="M399" s="215" t="s">
        <v>1</v>
      </c>
      <c r="N399" s="216" t="s">
        <v>40</v>
      </c>
      <c r="O399" s="69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219" t="s">
        <v>240</v>
      </c>
      <c r="AT399" s="219" t="s">
        <v>236</v>
      </c>
      <c r="AU399" s="219" t="s">
        <v>84</v>
      </c>
      <c r="AY399" s="14" t="s">
        <v>233</v>
      </c>
      <c r="BE399" s="112">
        <f>IF(N399="základní",J399,0)</f>
        <v>0</v>
      </c>
      <c r="BF399" s="112">
        <f>IF(N399="snížená",J399,0)</f>
        <v>0</v>
      </c>
      <c r="BG399" s="112">
        <f>IF(N399="zákl. přenesená",J399,0)</f>
        <v>0</v>
      </c>
      <c r="BH399" s="112">
        <f>IF(N399="sníž. přenesená",J399,0)</f>
        <v>0</v>
      </c>
      <c r="BI399" s="112">
        <f>IF(N399="nulová",J399,0)</f>
        <v>0</v>
      </c>
      <c r="BJ399" s="14" t="s">
        <v>82</v>
      </c>
      <c r="BK399" s="112">
        <f>ROUND(I399*H399,2)</f>
        <v>0</v>
      </c>
      <c r="BL399" s="14" t="s">
        <v>240</v>
      </c>
      <c r="BM399" s="219" t="s">
        <v>547</v>
      </c>
    </row>
    <row r="400" spans="1:65" s="2" customFormat="1" ht="11.25">
      <c r="A400" s="32"/>
      <c r="B400" s="33"/>
      <c r="C400" s="34"/>
      <c r="D400" s="220" t="s">
        <v>241</v>
      </c>
      <c r="E400" s="34"/>
      <c r="F400" s="221" t="s">
        <v>525</v>
      </c>
      <c r="G400" s="34"/>
      <c r="H400" s="34"/>
      <c r="I400" s="176"/>
      <c r="J400" s="34"/>
      <c r="K400" s="34"/>
      <c r="L400" s="35"/>
      <c r="M400" s="222"/>
      <c r="N400" s="223"/>
      <c r="O400" s="69"/>
      <c r="P400" s="69"/>
      <c r="Q400" s="69"/>
      <c r="R400" s="69"/>
      <c r="S400" s="69"/>
      <c r="T400" s="70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T400" s="14" t="s">
        <v>241</v>
      </c>
      <c r="AU400" s="14" t="s">
        <v>84</v>
      </c>
    </row>
    <row r="401" spans="1:65" s="12" customFormat="1" ht="22.9" customHeight="1">
      <c r="B401" s="191"/>
      <c r="C401" s="192"/>
      <c r="D401" s="193" t="s">
        <v>74</v>
      </c>
      <c r="E401" s="205" t="s">
        <v>548</v>
      </c>
      <c r="F401" s="205" t="s">
        <v>549</v>
      </c>
      <c r="G401" s="192"/>
      <c r="H401" s="192"/>
      <c r="I401" s="195"/>
      <c r="J401" s="206">
        <f>BK401</f>
        <v>0</v>
      </c>
      <c r="K401" s="192"/>
      <c r="L401" s="197"/>
      <c r="M401" s="198"/>
      <c r="N401" s="199"/>
      <c r="O401" s="199"/>
      <c r="P401" s="200">
        <f>SUM(P402:P405)</f>
        <v>0</v>
      </c>
      <c r="Q401" s="199"/>
      <c r="R401" s="200">
        <f>SUM(R402:R405)</f>
        <v>0</v>
      </c>
      <c r="S401" s="199"/>
      <c r="T401" s="201">
        <f>SUM(T402:T405)</f>
        <v>0</v>
      </c>
      <c r="AR401" s="202" t="s">
        <v>82</v>
      </c>
      <c r="AT401" s="203" t="s">
        <v>74</v>
      </c>
      <c r="AU401" s="203" t="s">
        <v>82</v>
      </c>
      <c r="AY401" s="202" t="s">
        <v>233</v>
      </c>
      <c r="BK401" s="204">
        <f>SUM(BK402:BK405)</f>
        <v>0</v>
      </c>
    </row>
    <row r="402" spans="1:65" s="2" customFormat="1" ht="16.5" customHeight="1">
      <c r="A402" s="32"/>
      <c r="B402" s="33"/>
      <c r="C402" s="207" t="s">
        <v>392</v>
      </c>
      <c r="D402" s="207" t="s">
        <v>236</v>
      </c>
      <c r="E402" s="208" t="s">
        <v>550</v>
      </c>
      <c r="F402" s="209" t="s">
        <v>521</v>
      </c>
      <c r="G402" s="210" t="s">
        <v>244</v>
      </c>
      <c r="H402" s="211">
        <v>872</v>
      </c>
      <c r="I402" s="212"/>
      <c r="J402" s="213">
        <f>ROUND(I402*H402,2)</f>
        <v>0</v>
      </c>
      <c r="K402" s="214"/>
      <c r="L402" s="35"/>
      <c r="M402" s="215" t="s">
        <v>1</v>
      </c>
      <c r="N402" s="216" t="s">
        <v>40</v>
      </c>
      <c r="O402" s="69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219" t="s">
        <v>240</v>
      </c>
      <c r="AT402" s="219" t="s">
        <v>236</v>
      </c>
      <c r="AU402" s="219" t="s">
        <v>84</v>
      </c>
      <c r="AY402" s="14" t="s">
        <v>233</v>
      </c>
      <c r="BE402" s="112">
        <f>IF(N402="základní",J402,0)</f>
        <v>0</v>
      </c>
      <c r="BF402" s="112">
        <f>IF(N402="snížená",J402,0)</f>
        <v>0</v>
      </c>
      <c r="BG402" s="112">
        <f>IF(N402="zákl. přenesená",J402,0)</f>
        <v>0</v>
      </c>
      <c r="BH402" s="112">
        <f>IF(N402="sníž. přenesená",J402,0)</f>
        <v>0</v>
      </c>
      <c r="BI402" s="112">
        <f>IF(N402="nulová",J402,0)</f>
        <v>0</v>
      </c>
      <c r="BJ402" s="14" t="s">
        <v>82</v>
      </c>
      <c r="BK402" s="112">
        <f>ROUND(I402*H402,2)</f>
        <v>0</v>
      </c>
      <c r="BL402" s="14" t="s">
        <v>240</v>
      </c>
      <c r="BM402" s="219" t="s">
        <v>551</v>
      </c>
    </row>
    <row r="403" spans="1:65" s="2" customFormat="1" ht="11.25">
      <c r="A403" s="32"/>
      <c r="B403" s="33"/>
      <c r="C403" s="34"/>
      <c r="D403" s="220" t="s">
        <v>241</v>
      </c>
      <c r="E403" s="34"/>
      <c r="F403" s="221" t="s">
        <v>521</v>
      </c>
      <c r="G403" s="34"/>
      <c r="H403" s="34"/>
      <c r="I403" s="176"/>
      <c r="J403" s="34"/>
      <c r="K403" s="34"/>
      <c r="L403" s="35"/>
      <c r="M403" s="222"/>
      <c r="N403" s="223"/>
      <c r="O403" s="69"/>
      <c r="P403" s="69"/>
      <c r="Q403" s="69"/>
      <c r="R403" s="69"/>
      <c r="S403" s="69"/>
      <c r="T403" s="70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T403" s="14" t="s">
        <v>241</v>
      </c>
      <c r="AU403" s="14" t="s">
        <v>84</v>
      </c>
    </row>
    <row r="404" spans="1:65" s="2" customFormat="1" ht="16.5" customHeight="1">
      <c r="A404" s="32"/>
      <c r="B404" s="33"/>
      <c r="C404" s="207" t="s">
        <v>552</v>
      </c>
      <c r="D404" s="207" t="s">
        <v>236</v>
      </c>
      <c r="E404" s="208" t="s">
        <v>553</v>
      </c>
      <c r="F404" s="209" t="s">
        <v>525</v>
      </c>
      <c r="G404" s="210" t="s">
        <v>244</v>
      </c>
      <c r="H404" s="211">
        <v>42</v>
      </c>
      <c r="I404" s="212"/>
      <c r="J404" s="213">
        <f>ROUND(I404*H404,2)</f>
        <v>0</v>
      </c>
      <c r="K404" s="214"/>
      <c r="L404" s="35"/>
      <c r="M404" s="215" t="s">
        <v>1</v>
      </c>
      <c r="N404" s="216" t="s">
        <v>40</v>
      </c>
      <c r="O404" s="69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219" t="s">
        <v>240</v>
      </c>
      <c r="AT404" s="219" t="s">
        <v>236</v>
      </c>
      <c r="AU404" s="219" t="s">
        <v>84</v>
      </c>
      <c r="AY404" s="14" t="s">
        <v>233</v>
      </c>
      <c r="BE404" s="112">
        <f>IF(N404="základní",J404,0)</f>
        <v>0</v>
      </c>
      <c r="BF404" s="112">
        <f>IF(N404="snížená",J404,0)</f>
        <v>0</v>
      </c>
      <c r="BG404" s="112">
        <f>IF(N404="zákl. přenesená",J404,0)</f>
        <v>0</v>
      </c>
      <c r="BH404" s="112">
        <f>IF(N404="sníž. přenesená",J404,0)</f>
        <v>0</v>
      </c>
      <c r="BI404" s="112">
        <f>IF(N404="nulová",J404,0)</f>
        <v>0</v>
      </c>
      <c r="BJ404" s="14" t="s">
        <v>82</v>
      </c>
      <c r="BK404" s="112">
        <f>ROUND(I404*H404,2)</f>
        <v>0</v>
      </c>
      <c r="BL404" s="14" t="s">
        <v>240</v>
      </c>
      <c r="BM404" s="219" t="s">
        <v>554</v>
      </c>
    </row>
    <row r="405" spans="1:65" s="2" customFormat="1" ht="11.25">
      <c r="A405" s="32"/>
      <c r="B405" s="33"/>
      <c r="C405" s="34"/>
      <c r="D405" s="220" t="s">
        <v>241</v>
      </c>
      <c r="E405" s="34"/>
      <c r="F405" s="221" t="s">
        <v>525</v>
      </c>
      <c r="G405" s="34"/>
      <c r="H405" s="34"/>
      <c r="I405" s="176"/>
      <c r="J405" s="34"/>
      <c r="K405" s="34"/>
      <c r="L405" s="35"/>
      <c r="M405" s="222"/>
      <c r="N405" s="223"/>
      <c r="O405" s="69"/>
      <c r="P405" s="69"/>
      <c r="Q405" s="69"/>
      <c r="R405" s="69"/>
      <c r="S405" s="69"/>
      <c r="T405" s="70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T405" s="14" t="s">
        <v>241</v>
      </c>
      <c r="AU405" s="14" t="s">
        <v>84</v>
      </c>
    </row>
    <row r="406" spans="1:65" s="12" customFormat="1" ht="22.9" customHeight="1">
      <c r="B406" s="191"/>
      <c r="C406" s="192"/>
      <c r="D406" s="193" t="s">
        <v>74</v>
      </c>
      <c r="E406" s="205" t="s">
        <v>555</v>
      </c>
      <c r="F406" s="205" t="s">
        <v>556</v>
      </c>
      <c r="G406" s="192"/>
      <c r="H406" s="192"/>
      <c r="I406" s="195"/>
      <c r="J406" s="206">
        <f>BK406</f>
        <v>0</v>
      </c>
      <c r="K406" s="192"/>
      <c r="L406" s="197"/>
      <c r="M406" s="198"/>
      <c r="N406" s="199"/>
      <c r="O406" s="199"/>
      <c r="P406" s="200">
        <f>SUM(P407:P410)</f>
        <v>0</v>
      </c>
      <c r="Q406" s="199"/>
      <c r="R406" s="200">
        <f>SUM(R407:R410)</f>
        <v>0</v>
      </c>
      <c r="S406" s="199"/>
      <c r="T406" s="201">
        <f>SUM(T407:T410)</f>
        <v>0</v>
      </c>
      <c r="AR406" s="202" t="s">
        <v>82</v>
      </c>
      <c r="AT406" s="203" t="s">
        <v>74</v>
      </c>
      <c r="AU406" s="203" t="s">
        <v>82</v>
      </c>
      <c r="AY406" s="202" t="s">
        <v>233</v>
      </c>
      <c r="BK406" s="204">
        <f>SUM(BK407:BK410)</f>
        <v>0</v>
      </c>
    </row>
    <row r="407" spans="1:65" s="2" customFormat="1" ht="16.5" customHeight="1">
      <c r="A407" s="32"/>
      <c r="B407" s="33"/>
      <c r="C407" s="207" t="s">
        <v>395</v>
      </c>
      <c r="D407" s="207" t="s">
        <v>236</v>
      </c>
      <c r="E407" s="208" t="s">
        <v>557</v>
      </c>
      <c r="F407" s="209" t="s">
        <v>521</v>
      </c>
      <c r="G407" s="210" t="s">
        <v>244</v>
      </c>
      <c r="H407" s="211">
        <v>528</v>
      </c>
      <c r="I407" s="212"/>
      <c r="J407" s="213">
        <f>ROUND(I407*H407,2)</f>
        <v>0</v>
      </c>
      <c r="K407" s="214"/>
      <c r="L407" s="35"/>
      <c r="M407" s="215" t="s">
        <v>1</v>
      </c>
      <c r="N407" s="216" t="s">
        <v>40</v>
      </c>
      <c r="O407" s="69"/>
      <c r="P407" s="217">
        <f>O407*H407</f>
        <v>0</v>
      </c>
      <c r="Q407" s="217">
        <v>0</v>
      </c>
      <c r="R407" s="217">
        <f>Q407*H407</f>
        <v>0</v>
      </c>
      <c r="S407" s="217">
        <v>0</v>
      </c>
      <c r="T407" s="218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219" t="s">
        <v>240</v>
      </c>
      <c r="AT407" s="219" t="s">
        <v>236</v>
      </c>
      <c r="AU407" s="219" t="s">
        <v>84</v>
      </c>
      <c r="AY407" s="14" t="s">
        <v>233</v>
      </c>
      <c r="BE407" s="112">
        <f>IF(N407="základní",J407,0)</f>
        <v>0</v>
      </c>
      <c r="BF407" s="112">
        <f>IF(N407="snížená",J407,0)</f>
        <v>0</v>
      </c>
      <c r="BG407" s="112">
        <f>IF(N407="zákl. přenesená",J407,0)</f>
        <v>0</v>
      </c>
      <c r="BH407" s="112">
        <f>IF(N407="sníž. přenesená",J407,0)</f>
        <v>0</v>
      </c>
      <c r="BI407" s="112">
        <f>IF(N407="nulová",J407,0)</f>
        <v>0</v>
      </c>
      <c r="BJ407" s="14" t="s">
        <v>82</v>
      </c>
      <c r="BK407" s="112">
        <f>ROUND(I407*H407,2)</f>
        <v>0</v>
      </c>
      <c r="BL407" s="14" t="s">
        <v>240</v>
      </c>
      <c r="BM407" s="219" t="s">
        <v>558</v>
      </c>
    </row>
    <row r="408" spans="1:65" s="2" customFormat="1" ht="11.25">
      <c r="A408" s="32"/>
      <c r="B408" s="33"/>
      <c r="C408" s="34"/>
      <c r="D408" s="220" t="s">
        <v>241</v>
      </c>
      <c r="E408" s="34"/>
      <c r="F408" s="221" t="s">
        <v>521</v>
      </c>
      <c r="G408" s="34"/>
      <c r="H408" s="34"/>
      <c r="I408" s="176"/>
      <c r="J408" s="34"/>
      <c r="K408" s="34"/>
      <c r="L408" s="35"/>
      <c r="M408" s="222"/>
      <c r="N408" s="223"/>
      <c r="O408" s="69"/>
      <c r="P408" s="69"/>
      <c r="Q408" s="69"/>
      <c r="R408" s="69"/>
      <c r="S408" s="69"/>
      <c r="T408" s="70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T408" s="14" t="s">
        <v>241</v>
      </c>
      <c r="AU408" s="14" t="s">
        <v>84</v>
      </c>
    </row>
    <row r="409" spans="1:65" s="2" customFormat="1" ht="16.5" customHeight="1">
      <c r="A409" s="32"/>
      <c r="B409" s="33"/>
      <c r="C409" s="207" t="s">
        <v>559</v>
      </c>
      <c r="D409" s="207" t="s">
        <v>236</v>
      </c>
      <c r="E409" s="208" t="s">
        <v>560</v>
      </c>
      <c r="F409" s="209" t="s">
        <v>525</v>
      </c>
      <c r="G409" s="210" t="s">
        <v>244</v>
      </c>
      <c r="H409" s="211">
        <v>10</v>
      </c>
      <c r="I409" s="212"/>
      <c r="J409" s="213">
        <f>ROUND(I409*H409,2)</f>
        <v>0</v>
      </c>
      <c r="K409" s="214"/>
      <c r="L409" s="35"/>
      <c r="M409" s="215" t="s">
        <v>1</v>
      </c>
      <c r="N409" s="216" t="s">
        <v>40</v>
      </c>
      <c r="O409" s="69"/>
      <c r="P409" s="217">
        <f>O409*H409</f>
        <v>0</v>
      </c>
      <c r="Q409" s="217">
        <v>0</v>
      </c>
      <c r="R409" s="217">
        <f>Q409*H409</f>
        <v>0</v>
      </c>
      <c r="S409" s="217">
        <v>0</v>
      </c>
      <c r="T409" s="218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219" t="s">
        <v>240</v>
      </c>
      <c r="AT409" s="219" t="s">
        <v>236</v>
      </c>
      <c r="AU409" s="219" t="s">
        <v>84</v>
      </c>
      <c r="AY409" s="14" t="s">
        <v>233</v>
      </c>
      <c r="BE409" s="112">
        <f>IF(N409="základní",J409,0)</f>
        <v>0</v>
      </c>
      <c r="BF409" s="112">
        <f>IF(N409="snížená",J409,0)</f>
        <v>0</v>
      </c>
      <c r="BG409" s="112">
        <f>IF(N409="zákl. přenesená",J409,0)</f>
        <v>0</v>
      </c>
      <c r="BH409" s="112">
        <f>IF(N409="sníž. přenesená",J409,0)</f>
        <v>0</v>
      </c>
      <c r="BI409" s="112">
        <f>IF(N409="nulová",J409,0)</f>
        <v>0</v>
      </c>
      <c r="BJ409" s="14" t="s">
        <v>82</v>
      </c>
      <c r="BK409" s="112">
        <f>ROUND(I409*H409,2)</f>
        <v>0</v>
      </c>
      <c r="BL409" s="14" t="s">
        <v>240</v>
      </c>
      <c r="BM409" s="219" t="s">
        <v>561</v>
      </c>
    </row>
    <row r="410" spans="1:65" s="2" customFormat="1" ht="11.25">
      <c r="A410" s="32"/>
      <c r="B410" s="33"/>
      <c r="C410" s="34"/>
      <c r="D410" s="220" t="s">
        <v>241</v>
      </c>
      <c r="E410" s="34"/>
      <c r="F410" s="221" t="s">
        <v>525</v>
      </c>
      <c r="G410" s="34"/>
      <c r="H410" s="34"/>
      <c r="I410" s="176"/>
      <c r="J410" s="34"/>
      <c r="K410" s="34"/>
      <c r="L410" s="35"/>
      <c r="M410" s="222"/>
      <c r="N410" s="223"/>
      <c r="O410" s="69"/>
      <c r="P410" s="69"/>
      <c r="Q410" s="69"/>
      <c r="R410" s="69"/>
      <c r="S410" s="69"/>
      <c r="T410" s="70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T410" s="14" t="s">
        <v>241</v>
      </c>
      <c r="AU410" s="14" t="s">
        <v>84</v>
      </c>
    </row>
    <row r="411" spans="1:65" s="12" customFormat="1" ht="22.9" customHeight="1">
      <c r="B411" s="191"/>
      <c r="C411" s="192"/>
      <c r="D411" s="193" t="s">
        <v>74</v>
      </c>
      <c r="E411" s="205" t="s">
        <v>562</v>
      </c>
      <c r="F411" s="205" t="s">
        <v>563</v>
      </c>
      <c r="G411" s="192"/>
      <c r="H411" s="192"/>
      <c r="I411" s="195"/>
      <c r="J411" s="206">
        <f>BK411</f>
        <v>0</v>
      </c>
      <c r="K411" s="192"/>
      <c r="L411" s="197"/>
      <c r="M411" s="198"/>
      <c r="N411" s="199"/>
      <c r="O411" s="199"/>
      <c r="P411" s="200">
        <f>SUM(P412:P415)</f>
        <v>0</v>
      </c>
      <c r="Q411" s="199"/>
      <c r="R411" s="200">
        <f>SUM(R412:R415)</f>
        <v>0</v>
      </c>
      <c r="S411" s="199"/>
      <c r="T411" s="201">
        <f>SUM(T412:T415)</f>
        <v>0</v>
      </c>
      <c r="AR411" s="202" t="s">
        <v>82</v>
      </c>
      <c r="AT411" s="203" t="s">
        <v>74</v>
      </c>
      <c r="AU411" s="203" t="s">
        <v>82</v>
      </c>
      <c r="AY411" s="202" t="s">
        <v>233</v>
      </c>
      <c r="BK411" s="204">
        <f>SUM(BK412:BK415)</f>
        <v>0</v>
      </c>
    </row>
    <row r="412" spans="1:65" s="2" customFormat="1" ht="16.5" customHeight="1">
      <c r="A412" s="32"/>
      <c r="B412" s="33"/>
      <c r="C412" s="207" t="s">
        <v>399</v>
      </c>
      <c r="D412" s="207" t="s">
        <v>236</v>
      </c>
      <c r="E412" s="208" t="s">
        <v>564</v>
      </c>
      <c r="F412" s="209" t="s">
        <v>521</v>
      </c>
      <c r="G412" s="210" t="s">
        <v>244</v>
      </c>
      <c r="H412" s="211">
        <v>335</v>
      </c>
      <c r="I412" s="212"/>
      <c r="J412" s="213">
        <f>ROUND(I412*H412,2)</f>
        <v>0</v>
      </c>
      <c r="K412" s="214"/>
      <c r="L412" s="35"/>
      <c r="M412" s="215" t="s">
        <v>1</v>
      </c>
      <c r="N412" s="216" t="s">
        <v>40</v>
      </c>
      <c r="O412" s="69"/>
      <c r="P412" s="217">
        <f>O412*H412</f>
        <v>0</v>
      </c>
      <c r="Q412" s="217">
        <v>0</v>
      </c>
      <c r="R412" s="217">
        <f>Q412*H412</f>
        <v>0</v>
      </c>
      <c r="S412" s="217">
        <v>0</v>
      </c>
      <c r="T412" s="218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219" t="s">
        <v>240</v>
      </c>
      <c r="AT412" s="219" t="s">
        <v>236</v>
      </c>
      <c r="AU412" s="219" t="s">
        <v>84</v>
      </c>
      <c r="AY412" s="14" t="s">
        <v>233</v>
      </c>
      <c r="BE412" s="112">
        <f>IF(N412="základní",J412,0)</f>
        <v>0</v>
      </c>
      <c r="BF412" s="112">
        <f>IF(N412="snížená",J412,0)</f>
        <v>0</v>
      </c>
      <c r="BG412" s="112">
        <f>IF(N412="zákl. přenesená",J412,0)</f>
        <v>0</v>
      </c>
      <c r="BH412" s="112">
        <f>IF(N412="sníž. přenesená",J412,0)</f>
        <v>0</v>
      </c>
      <c r="BI412" s="112">
        <f>IF(N412="nulová",J412,0)</f>
        <v>0</v>
      </c>
      <c r="BJ412" s="14" t="s">
        <v>82</v>
      </c>
      <c r="BK412" s="112">
        <f>ROUND(I412*H412,2)</f>
        <v>0</v>
      </c>
      <c r="BL412" s="14" t="s">
        <v>240</v>
      </c>
      <c r="BM412" s="219" t="s">
        <v>565</v>
      </c>
    </row>
    <row r="413" spans="1:65" s="2" customFormat="1" ht="11.25">
      <c r="A413" s="32"/>
      <c r="B413" s="33"/>
      <c r="C413" s="34"/>
      <c r="D413" s="220" t="s">
        <v>241</v>
      </c>
      <c r="E413" s="34"/>
      <c r="F413" s="221" t="s">
        <v>521</v>
      </c>
      <c r="G413" s="34"/>
      <c r="H413" s="34"/>
      <c r="I413" s="176"/>
      <c r="J413" s="34"/>
      <c r="K413" s="34"/>
      <c r="L413" s="35"/>
      <c r="M413" s="222"/>
      <c r="N413" s="223"/>
      <c r="O413" s="69"/>
      <c r="P413" s="69"/>
      <c r="Q413" s="69"/>
      <c r="R413" s="69"/>
      <c r="S413" s="69"/>
      <c r="T413" s="70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T413" s="14" t="s">
        <v>241</v>
      </c>
      <c r="AU413" s="14" t="s">
        <v>84</v>
      </c>
    </row>
    <row r="414" spans="1:65" s="2" customFormat="1" ht="16.5" customHeight="1">
      <c r="A414" s="32"/>
      <c r="B414" s="33"/>
      <c r="C414" s="207" t="s">
        <v>566</v>
      </c>
      <c r="D414" s="207" t="s">
        <v>236</v>
      </c>
      <c r="E414" s="208" t="s">
        <v>567</v>
      </c>
      <c r="F414" s="209" t="s">
        <v>525</v>
      </c>
      <c r="G414" s="210" t="s">
        <v>244</v>
      </c>
      <c r="H414" s="211">
        <v>14</v>
      </c>
      <c r="I414" s="212"/>
      <c r="J414" s="213">
        <f>ROUND(I414*H414,2)</f>
        <v>0</v>
      </c>
      <c r="K414" s="214"/>
      <c r="L414" s="35"/>
      <c r="M414" s="215" t="s">
        <v>1</v>
      </c>
      <c r="N414" s="216" t="s">
        <v>40</v>
      </c>
      <c r="O414" s="69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219" t="s">
        <v>240</v>
      </c>
      <c r="AT414" s="219" t="s">
        <v>236</v>
      </c>
      <c r="AU414" s="219" t="s">
        <v>84</v>
      </c>
      <c r="AY414" s="14" t="s">
        <v>233</v>
      </c>
      <c r="BE414" s="112">
        <f>IF(N414="základní",J414,0)</f>
        <v>0</v>
      </c>
      <c r="BF414" s="112">
        <f>IF(N414="snížená",J414,0)</f>
        <v>0</v>
      </c>
      <c r="BG414" s="112">
        <f>IF(N414="zákl. přenesená",J414,0)</f>
        <v>0</v>
      </c>
      <c r="BH414" s="112">
        <f>IF(N414="sníž. přenesená",J414,0)</f>
        <v>0</v>
      </c>
      <c r="BI414" s="112">
        <f>IF(N414="nulová",J414,0)</f>
        <v>0</v>
      </c>
      <c r="BJ414" s="14" t="s">
        <v>82</v>
      </c>
      <c r="BK414" s="112">
        <f>ROUND(I414*H414,2)</f>
        <v>0</v>
      </c>
      <c r="BL414" s="14" t="s">
        <v>240</v>
      </c>
      <c r="BM414" s="219" t="s">
        <v>568</v>
      </c>
    </row>
    <row r="415" spans="1:65" s="2" customFormat="1" ht="11.25">
      <c r="A415" s="32"/>
      <c r="B415" s="33"/>
      <c r="C415" s="34"/>
      <c r="D415" s="220" t="s">
        <v>241</v>
      </c>
      <c r="E415" s="34"/>
      <c r="F415" s="221" t="s">
        <v>525</v>
      </c>
      <c r="G415" s="34"/>
      <c r="H415" s="34"/>
      <c r="I415" s="176"/>
      <c r="J415" s="34"/>
      <c r="K415" s="34"/>
      <c r="L415" s="35"/>
      <c r="M415" s="222"/>
      <c r="N415" s="223"/>
      <c r="O415" s="69"/>
      <c r="P415" s="69"/>
      <c r="Q415" s="69"/>
      <c r="R415" s="69"/>
      <c r="S415" s="69"/>
      <c r="T415" s="70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T415" s="14" t="s">
        <v>241</v>
      </c>
      <c r="AU415" s="14" t="s">
        <v>84</v>
      </c>
    </row>
    <row r="416" spans="1:65" s="12" customFormat="1" ht="22.9" customHeight="1">
      <c r="B416" s="191"/>
      <c r="C416" s="192"/>
      <c r="D416" s="193" t="s">
        <v>74</v>
      </c>
      <c r="E416" s="205" t="s">
        <v>569</v>
      </c>
      <c r="F416" s="205" t="s">
        <v>570</v>
      </c>
      <c r="G416" s="192"/>
      <c r="H416" s="192"/>
      <c r="I416" s="195"/>
      <c r="J416" s="206">
        <f>BK416</f>
        <v>0</v>
      </c>
      <c r="K416" s="192"/>
      <c r="L416" s="197"/>
      <c r="M416" s="198"/>
      <c r="N416" s="199"/>
      <c r="O416" s="199"/>
      <c r="P416" s="200">
        <f>SUM(P417:P420)</f>
        <v>0</v>
      </c>
      <c r="Q416" s="199"/>
      <c r="R416" s="200">
        <f>SUM(R417:R420)</f>
        <v>0</v>
      </c>
      <c r="S416" s="199"/>
      <c r="T416" s="201">
        <f>SUM(T417:T420)</f>
        <v>0</v>
      </c>
      <c r="AR416" s="202" t="s">
        <v>82</v>
      </c>
      <c r="AT416" s="203" t="s">
        <v>74</v>
      </c>
      <c r="AU416" s="203" t="s">
        <v>82</v>
      </c>
      <c r="AY416" s="202" t="s">
        <v>233</v>
      </c>
      <c r="BK416" s="204">
        <f>SUM(BK417:BK420)</f>
        <v>0</v>
      </c>
    </row>
    <row r="417" spans="1:65" s="2" customFormat="1" ht="16.5" customHeight="1">
      <c r="A417" s="32"/>
      <c r="B417" s="33"/>
      <c r="C417" s="207" t="s">
        <v>402</v>
      </c>
      <c r="D417" s="207" t="s">
        <v>236</v>
      </c>
      <c r="E417" s="208" t="s">
        <v>571</v>
      </c>
      <c r="F417" s="209" t="s">
        <v>521</v>
      </c>
      <c r="G417" s="210" t="s">
        <v>244</v>
      </c>
      <c r="H417" s="211">
        <v>152</v>
      </c>
      <c r="I417" s="212"/>
      <c r="J417" s="213">
        <f>ROUND(I417*H417,2)</f>
        <v>0</v>
      </c>
      <c r="K417" s="214"/>
      <c r="L417" s="35"/>
      <c r="M417" s="215" t="s">
        <v>1</v>
      </c>
      <c r="N417" s="216" t="s">
        <v>40</v>
      </c>
      <c r="O417" s="69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219" t="s">
        <v>240</v>
      </c>
      <c r="AT417" s="219" t="s">
        <v>236</v>
      </c>
      <c r="AU417" s="219" t="s">
        <v>84</v>
      </c>
      <c r="AY417" s="14" t="s">
        <v>233</v>
      </c>
      <c r="BE417" s="112">
        <f>IF(N417="základní",J417,0)</f>
        <v>0</v>
      </c>
      <c r="BF417" s="112">
        <f>IF(N417="snížená",J417,0)</f>
        <v>0</v>
      </c>
      <c r="BG417" s="112">
        <f>IF(N417="zákl. přenesená",J417,0)</f>
        <v>0</v>
      </c>
      <c r="BH417" s="112">
        <f>IF(N417="sníž. přenesená",J417,0)</f>
        <v>0</v>
      </c>
      <c r="BI417" s="112">
        <f>IF(N417="nulová",J417,0)</f>
        <v>0</v>
      </c>
      <c r="BJ417" s="14" t="s">
        <v>82</v>
      </c>
      <c r="BK417" s="112">
        <f>ROUND(I417*H417,2)</f>
        <v>0</v>
      </c>
      <c r="BL417" s="14" t="s">
        <v>240</v>
      </c>
      <c r="BM417" s="219" t="s">
        <v>572</v>
      </c>
    </row>
    <row r="418" spans="1:65" s="2" customFormat="1" ht="11.25">
      <c r="A418" s="32"/>
      <c r="B418" s="33"/>
      <c r="C418" s="34"/>
      <c r="D418" s="220" t="s">
        <v>241</v>
      </c>
      <c r="E418" s="34"/>
      <c r="F418" s="221" t="s">
        <v>521</v>
      </c>
      <c r="G418" s="34"/>
      <c r="H418" s="34"/>
      <c r="I418" s="176"/>
      <c r="J418" s="34"/>
      <c r="K418" s="34"/>
      <c r="L418" s="35"/>
      <c r="M418" s="222"/>
      <c r="N418" s="223"/>
      <c r="O418" s="69"/>
      <c r="P418" s="69"/>
      <c r="Q418" s="69"/>
      <c r="R418" s="69"/>
      <c r="S418" s="69"/>
      <c r="T418" s="70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T418" s="14" t="s">
        <v>241</v>
      </c>
      <c r="AU418" s="14" t="s">
        <v>84</v>
      </c>
    </row>
    <row r="419" spans="1:65" s="2" customFormat="1" ht="16.5" customHeight="1">
      <c r="A419" s="32"/>
      <c r="B419" s="33"/>
      <c r="C419" s="207" t="s">
        <v>573</v>
      </c>
      <c r="D419" s="207" t="s">
        <v>236</v>
      </c>
      <c r="E419" s="208" t="s">
        <v>574</v>
      </c>
      <c r="F419" s="209" t="s">
        <v>525</v>
      </c>
      <c r="G419" s="210" t="s">
        <v>244</v>
      </c>
      <c r="H419" s="211">
        <v>6</v>
      </c>
      <c r="I419" s="212"/>
      <c r="J419" s="213">
        <f>ROUND(I419*H419,2)</f>
        <v>0</v>
      </c>
      <c r="K419" s="214"/>
      <c r="L419" s="35"/>
      <c r="M419" s="215" t="s">
        <v>1</v>
      </c>
      <c r="N419" s="216" t="s">
        <v>40</v>
      </c>
      <c r="O419" s="69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219" t="s">
        <v>240</v>
      </c>
      <c r="AT419" s="219" t="s">
        <v>236</v>
      </c>
      <c r="AU419" s="219" t="s">
        <v>84</v>
      </c>
      <c r="AY419" s="14" t="s">
        <v>233</v>
      </c>
      <c r="BE419" s="112">
        <f>IF(N419="základní",J419,0)</f>
        <v>0</v>
      </c>
      <c r="BF419" s="112">
        <f>IF(N419="snížená",J419,0)</f>
        <v>0</v>
      </c>
      <c r="BG419" s="112">
        <f>IF(N419="zákl. přenesená",J419,0)</f>
        <v>0</v>
      </c>
      <c r="BH419" s="112">
        <f>IF(N419="sníž. přenesená",J419,0)</f>
        <v>0</v>
      </c>
      <c r="BI419" s="112">
        <f>IF(N419="nulová",J419,0)</f>
        <v>0</v>
      </c>
      <c r="BJ419" s="14" t="s">
        <v>82</v>
      </c>
      <c r="BK419" s="112">
        <f>ROUND(I419*H419,2)</f>
        <v>0</v>
      </c>
      <c r="BL419" s="14" t="s">
        <v>240</v>
      </c>
      <c r="BM419" s="219" t="s">
        <v>575</v>
      </c>
    </row>
    <row r="420" spans="1:65" s="2" customFormat="1" ht="11.25">
      <c r="A420" s="32"/>
      <c r="B420" s="33"/>
      <c r="C420" s="34"/>
      <c r="D420" s="220" t="s">
        <v>241</v>
      </c>
      <c r="E420" s="34"/>
      <c r="F420" s="221" t="s">
        <v>525</v>
      </c>
      <c r="G420" s="34"/>
      <c r="H420" s="34"/>
      <c r="I420" s="176"/>
      <c r="J420" s="34"/>
      <c r="K420" s="34"/>
      <c r="L420" s="35"/>
      <c r="M420" s="222"/>
      <c r="N420" s="223"/>
      <c r="O420" s="69"/>
      <c r="P420" s="69"/>
      <c r="Q420" s="69"/>
      <c r="R420" s="69"/>
      <c r="S420" s="69"/>
      <c r="T420" s="70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T420" s="14" t="s">
        <v>241</v>
      </c>
      <c r="AU420" s="14" t="s">
        <v>84</v>
      </c>
    </row>
    <row r="421" spans="1:65" s="12" customFormat="1" ht="22.9" customHeight="1">
      <c r="B421" s="191"/>
      <c r="C421" s="192"/>
      <c r="D421" s="193" t="s">
        <v>74</v>
      </c>
      <c r="E421" s="205" t="s">
        <v>576</v>
      </c>
      <c r="F421" s="205" t="s">
        <v>577</v>
      </c>
      <c r="G421" s="192"/>
      <c r="H421" s="192"/>
      <c r="I421" s="195"/>
      <c r="J421" s="206">
        <f>BK421</f>
        <v>0</v>
      </c>
      <c r="K421" s="192"/>
      <c r="L421" s="197"/>
      <c r="M421" s="198"/>
      <c r="N421" s="199"/>
      <c r="O421" s="199"/>
      <c r="P421" s="200">
        <f>SUM(P422:P425)</f>
        <v>0</v>
      </c>
      <c r="Q421" s="199"/>
      <c r="R421" s="200">
        <f>SUM(R422:R425)</f>
        <v>0</v>
      </c>
      <c r="S421" s="199"/>
      <c r="T421" s="201">
        <f>SUM(T422:T425)</f>
        <v>0</v>
      </c>
      <c r="AR421" s="202" t="s">
        <v>82</v>
      </c>
      <c r="AT421" s="203" t="s">
        <v>74</v>
      </c>
      <c r="AU421" s="203" t="s">
        <v>82</v>
      </c>
      <c r="AY421" s="202" t="s">
        <v>233</v>
      </c>
      <c r="BK421" s="204">
        <f>SUM(BK422:BK425)</f>
        <v>0</v>
      </c>
    </row>
    <row r="422" spans="1:65" s="2" customFormat="1" ht="16.5" customHeight="1">
      <c r="A422" s="32"/>
      <c r="B422" s="33"/>
      <c r="C422" s="207" t="s">
        <v>404</v>
      </c>
      <c r="D422" s="207" t="s">
        <v>236</v>
      </c>
      <c r="E422" s="208" t="s">
        <v>578</v>
      </c>
      <c r="F422" s="209" t="s">
        <v>521</v>
      </c>
      <c r="G422" s="210" t="s">
        <v>244</v>
      </c>
      <c r="H422" s="211">
        <v>316</v>
      </c>
      <c r="I422" s="212"/>
      <c r="J422" s="213">
        <f>ROUND(I422*H422,2)</f>
        <v>0</v>
      </c>
      <c r="K422" s="214"/>
      <c r="L422" s="35"/>
      <c r="M422" s="215" t="s">
        <v>1</v>
      </c>
      <c r="N422" s="216" t="s">
        <v>40</v>
      </c>
      <c r="O422" s="69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219" t="s">
        <v>240</v>
      </c>
      <c r="AT422" s="219" t="s">
        <v>236</v>
      </c>
      <c r="AU422" s="219" t="s">
        <v>84</v>
      </c>
      <c r="AY422" s="14" t="s">
        <v>233</v>
      </c>
      <c r="BE422" s="112">
        <f>IF(N422="základní",J422,0)</f>
        <v>0</v>
      </c>
      <c r="BF422" s="112">
        <f>IF(N422="snížená",J422,0)</f>
        <v>0</v>
      </c>
      <c r="BG422" s="112">
        <f>IF(N422="zákl. přenesená",J422,0)</f>
        <v>0</v>
      </c>
      <c r="BH422" s="112">
        <f>IF(N422="sníž. přenesená",J422,0)</f>
        <v>0</v>
      </c>
      <c r="BI422" s="112">
        <f>IF(N422="nulová",J422,0)</f>
        <v>0</v>
      </c>
      <c r="BJ422" s="14" t="s">
        <v>82</v>
      </c>
      <c r="BK422" s="112">
        <f>ROUND(I422*H422,2)</f>
        <v>0</v>
      </c>
      <c r="BL422" s="14" t="s">
        <v>240</v>
      </c>
      <c r="BM422" s="219" t="s">
        <v>579</v>
      </c>
    </row>
    <row r="423" spans="1:65" s="2" customFormat="1" ht="11.25">
      <c r="A423" s="32"/>
      <c r="B423" s="33"/>
      <c r="C423" s="34"/>
      <c r="D423" s="220" t="s">
        <v>241</v>
      </c>
      <c r="E423" s="34"/>
      <c r="F423" s="221" t="s">
        <v>521</v>
      </c>
      <c r="G423" s="34"/>
      <c r="H423" s="34"/>
      <c r="I423" s="176"/>
      <c r="J423" s="34"/>
      <c r="K423" s="34"/>
      <c r="L423" s="35"/>
      <c r="M423" s="222"/>
      <c r="N423" s="223"/>
      <c r="O423" s="69"/>
      <c r="P423" s="69"/>
      <c r="Q423" s="69"/>
      <c r="R423" s="69"/>
      <c r="S423" s="69"/>
      <c r="T423" s="70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T423" s="14" t="s">
        <v>241</v>
      </c>
      <c r="AU423" s="14" t="s">
        <v>84</v>
      </c>
    </row>
    <row r="424" spans="1:65" s="2" customFormat="1" ht="16.5" customHeight="1">
      <c r="A424" s="32"/>
      <c r="B424" s="33"/>
      <c r="C424" s="207" t="s">
        <v>580</v>
      </c>
      <c r="D424" s="207" t="s">
        <v>236</v>
      </c>
      <c r="E424" s="208" t="s">
        <v>581</v>
      </c>
      <c r="F424" s="209" t="s">
        <v>525</v>
      </c>
      <c r="G424" s="210" t="s">
        <v>244</v>
      </c>
      <c r="H424" s="211">
        <v>16</v>
      </c>
      <c r="I424" s="212"/>
      <c r="J424" s="213">
        <f>ROUND(I424*H424,2)</f>
        <v>0</v>
      </c>
      <c r="K424" s="214"/>
      <c r="L424" s="35"/>
      <c r="M424" s="215" t="s">
        <v>1</v>
      </c>
      <c r="N424" s="216" t="s">
        <v>40</v>
      </c>
      <c r="O424" s="69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219" t="s">
        <v>240</v>
      </c>
      <c r="AT424" s="219" t="s">
        <v>236</v>
      </c>
      <c r="AU424" s="219" t="s">
        <v>84</v>
      </c>
      <c r="AY424" s="14" t="s">
        <v>233</v>
      </c>
      <c r="BE424" s="112">
        <f>IF(N424="základní",J424,0)</f>
        <v>0</v>
      </c>
      <c r="BF424" s="112">
        <f>IF(N424="snížená",J424,0)</f>
        <v>0</v>
      </c>
      <c r="BG424" s="112">
        <f>IF(N424="zákl. přenesená",J424,0)</f>
        <v>0</v>
      </c>
      <c r="BH424" s="112">
        <f>IF(N424="sníž. přenesená",J424,0)</f>
        <v>0</v>
      </c>
      <c r="BI424" s="112">
        <f>IF(N424="nulová",J424,0)</f>
        <v>0</v>
      </c>
      <c r="BJ424" s="14" t="s">
        <v>82</v>
      </c>
      <c r="BK424" s="112">
        <f>ROUND(I424*H424,2)</f>
        <v>0</v>
      </c>
      <c r="BL424" s="14" t="s">
        <v>240</v>
      </c>
      <c r="BM424" s="219" t="s">
        <v>582</v>
      </c>
    </row>
    <row r="425" spans="1:65" s="2" customFormat="1" ht="11.25">
      <c r="A425" s="32"/>
      <c r="B425" s="33"/>
      <c r="C425" s="34"/>
      <c r="D425" s="220" t="s">
        <v>241</v>
      </c>
      <c r="E425" s="34"/>
      <c r="F425" s="221" t="s">
        <v>525</v>
      </c>
      <c r="G425" s="34"/>
      <c r="H425" s="34"/>
      <c r="I425" s="176"/>
      <c r="J425" s="34"/>
      <c r="K425" s="34"/>
      <c r="L425" s="35"/>
      <c r="M425" s="222"/>
      <c r="N425" s="223"/>
      <c r="O425" s="69"/>
      <c r="P425" s="69"/>
      <c r="Q425" s="69"/>
      <c r="R425" s="69"/>
      <c r="S425" s="69"/>
      <c r="T425" s="70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T425" s="14" t="s">
        <v>241</v>
      </c>
      <c r="AU425" s="14" t="s">
        <v>84</v>
      </c>
    </row>
    <row r="426" spans="1:65" s="12" customFormat="1" ht="22.9" customHeight="1">
      <c r="B426" s="191"/>
      <c r="C426" s="192"/>
      <c r="D426" s="193" t="s">
        <v>74</v>
      </c>
      <c r="E426" s="205" t="s">
        <v>583</v>
      </c>
      <c r="F426" s="205" t="s">
        <v>584</v>
      </c>
      <c r="G426" s="192"/>
      <c r="H426" s="192"/>
      <c r="I426" s="195"/>
      <c r="J426" s="206">
        <f>BK426</f>
        <v>0</v>
      </c>
      <c r="K426" s="192"/>
      <c r="L426" s="197"/>
      <c r="M426" s="198"/>
      <c r="N426" s="199"/>
      <c r="O426" s="199"/>
      <c r="P426" s="200">
        <f>SUM(P427:P430)</f>
        <v>0</v>
      </c>
      <c r="Q426" s="199"/>
      <c r="R426" s="200">
        <f>SUM(R427:R430)</f>
        <v>0</v>
      </c>
      <c r="S426" s="199"/>
      <c r="T426" s="201">
        <f>SUM(T427:T430)</f>
        <v>0</v>
      </c>
      <c r="AR426" s="202" t="s">
        <v>82</v>
      </c>
      <c r="AT426" s="203" t="s">
        <v>74</v>
      </c>
      <c r="AU426" s="203" t="s">
        <v>82</v>
      </c>
      <c r="AY426" s="202" t="s">
        <v>233</v>
      </c>
      <c r="BK426" s="204">
        <f>SUM(BK427:BK430)</f>
        <v>0</v>
      </c>
    </row>
    <row r="427" spans="1:65" s="2" customFormat="1" ht="16.5" customHeight="1">
      <c r="A427" s="32"/>
      <c r="B427" s="33"/>
      <c r="C427" s="207" t="s">
        <v>407</v>
      </c>
      <c r="D427" s="207" t="s">
        <v>236</v>
      </c>
      <c r="E427" s="208" t="s">
        <v>585</v>
      </c>
      <c r="F427" s="209" t="s">
        <v>521</v>
      </c>
      <c r="G427" s="210" t="s">
        <v>244</v>
      </c>
      <c r="H427" s="211">
        <v>152</v>
      </c>
      <c r="I427" s="212"/>
      <c r="J427" s="213">
        <f>ROUND(I427*H427,2)</f>
        <v>0</v>
      </c>
      <c r="K427" s="214"/>
      <c r="L427" s="35"/>
      <c r="M427" s="215" t="s">
        <v>1</v>
      </c>
      <c r="N427" s="216" t="s">
        <v>40</v>
      </c>
      <c r="O427" s="69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219" t="s">
        <v>240</v>
      </c>
      <c r="AT427" s="219" t="s">
        <v>236</v>
      </c>
      <c r="AU427" s="219" t="s">
        <v>84</v>
      </c>
      <c r="AY427" s="14" t="s">
        <v>233</v>
      </c>
      <c r="BE427" s="112">
        <f>IF(N427="základní",J427,0)</f>
        <v>0</v>
      </c>
      <c r="BF427" s="112">
        <f>IF(N427="snížená",J427,0)</f>
        <v>0</v>
      </c>
      <c r="BG427" s="112">
        <f>IF(N427="zákl. přenesená",J427,0)</f>
        <v>0</v>
      </c>
      <c r="BH427" s="112">
        <f>IF(N427="sníž. přenesená",J427,0)</f>
        <v>0</v>
      </c>
      <c r="BI427" s="112">
        <f>IF(N427="nulová",J427,0)</f>
        <v>0</v>
      </c>
      <c r="BJ427" s="14" t="s">
        <v>82</v>
      </c>
      <c r="BK427" s="112">
        <f>ROUND(I427*H427,2)</f>
        <v>0</v>
      </c>
      <c r="BL427" s="14" t="s">
        <v>240</v>
      </c>
      <c r="BM427" s="219" t="s">
        <v>586</v>
      </c>
    </row>
    <row r="428" spans="1:65" s="2" customFormat="1" ht="11.25">
      <c r="A428" s="32"/>
      <c r="B428" s="33"/>
      <c r="C428" s="34"/>
      <c r="D428" s="220" t="s">
        <v>241</v>
      </c>
      <c r="E428" s="34"/>
      <c r="F428" s="221" t="s">
        <v>521</v>
      </c>
      <c r="G428" s="34"/>
      <c r="H428" s="34"/>
      <c r="I428" s="176"/>
      <c r="J428" s="34"/>
      <c r="K428" s="34"/>
      <c r="L428" s="35"/>
      <c r="M428" s="222"/>
      <c r="N428" s="223"/>
      <c r="O428" s="69"/>
      <c r="P428" s="69"/>
      <c r="Q428" s="69"/>
      <c r="R428" s="69"/>
      <c r="S428" s="69"/>
      <c r="T428" s="70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T428" s="14" t="s">
        <v>241</v>
      </c>
      <c r="AU428" s="14" t="s">
        <v>84</v>
      </c>
    </row>
    <row r="429" spans="1:65" s="2" customFormat="1" ht="16.5" customHeight="1">
      <c r="A429" s="32"/>
      <c r="B429" s="33"/>
      <c r="C429" s="207" t="s">
        <v>587</v>
      </c>
      <c r="D429" s="207" t="s">
        <v>236</v>
      </c>
      <c r="E429" s="208" t="s">
        <v>588</v>
      </c>
      <c r="F429" s="209" t="s">
        <v>525</v>
      </c>
      <c r="G429" s="210" t="s">
        <v>244</v>
      </c>
      <c r="H429" s="211">
        <v>6</v>
      </c>
      <c r="I429" s="212"/>
      <c r="J429" s="213">
        <f>ROUND(I429*H429,2)</f>
        <v>0</v>
      </c>
      <c r="K429" s="214"/>
      <c r="L429" s="35"/>
      <c r="M429" s="215" t="s">
        <v>1</v>
      </c>
      <c r="N429" s="216" t="s">
        <v>40</v>
      </c>
      <c r="O429" s="69"/>
      <c r="P429" s="217">
        <f>O429*H429</f>
        <v>0</v>
      </c>
      <c r="Q429" s="217">
        <v>0</v>
      </c>
      <c r="R429" s="217">
        <f>Q429*H429</f>
        <v>0</v>
      </c>
      <c r="S429" s="217">
        <v>0</v>
      </c>
      <c r="T429" s="218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219" t="s">
        <v>240</v>
      </c>
      <c r="AT429" s="219" t="s">
        <v>236</v>
      </c>
      <c r="AU429" s="219" t="s">
        <v>84</v>
      </c>
      <c r="AY429" s="14" t="s">
        <v>233</v>
      </c>
      <c r="BE429" s="112">
        <f>IF(N429="základní",J429,0)</f>
        <v>0</v>
      </c>
      <c r="BF429" s="112">
        <f>IF(N429="snížená",J429,0)</f>
        <v>0</v>
      </c>
      <c r="BG429" s="112">
        <f>IF(N429="zákl. přenesená",J429,0)</f>
        <v>0</v>
      </c>
      <c r="BH429" s="112">
        <f>IF(N429="sníž. přenesená",J429,0)</f>
        <v>0</v>
      </c>
      <c r="BI429" s="112">
        <f>IF(N429="nulová",J429,0)</f>
        <v>0</v>
      </c>
      <c r="BJ429" s="14" t="s">
        <v>82</v>
      </c>
      <c r="BK429" s="112">
        <f>ROUND(I429*H429,2)</f>
        <v>0</v>
      </c>
      <c r="BL429" s="14" t="s">
        <v>240</v>
      </c>
      <c r="BM429" s="219" t="s">
        <v>589</v>
      </c>
    </row>
    <row r="430" spans="1:65" s="2" customFormat="1" ht="11.25">
      <c r="A430" s="32"/>
      <c r="B430" s="33"/>
      <c r="C430" s="34"/>
      <c r="D430" s="220" t="s">
        <v>241</v>
      </c>
      <c r="E430" s="34"/>
      <c r="F430" s="221" t="s">
        <v>525</v>
      </c>
      <c r="G430" s="34"/>
      <c r="H430" s="34"/>
      <c r="I430" s="176"/>
      <c r="J430" s="34"/>
      <c r="K430" s="34"/>
      <c r="L430" s="35"/>
      <c r="M430" s="222"/>
      <c r="N430" s="223"/>
      <c r="O430" s="69"/>
      <c r="P430" s="69"/>
      <c r="Q430" s="69"/>
      <c r="R430" s="69"/>
      <c r="S430" s="69"/>
      <c r="T430" s="70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T430" s="14" t="s">
        <v>241</v>
      </c>
      <c r="AU430" s="14" t="s">
        <v>84</v>
      </c>
    </row>
    <row r="431" spans="1:65" s="12" customFormat="1" ht="22.9" customHeight="1">
      <c r="B431" s="191"/>
      <c r="C431" s="192"/>
      <c r="D431" s="193" t="s">
        <v>74</v>
      </c>
      <c r="E431" s="205" t="s">
        <v>590</v>
      </c>
      <c r="F431" s="205" t="s">
        <v>591</v>
      </c>
      <c r="G431" s="192"/>
      <c r="H431" s="192"/>
      <c r="I431" s="195"/>
      <c r="J431" s="206">
        <f>BK431</f>
        <v>0</v>
      </c>
      <c r="K431" s="192"/>
      <c r="L431" s="197"/>
      <c r="M431" s="198"/>
      <c r="N431" s="199"/>
      <c r="O431" s="199"/>
      <c r="P431" s="200">
        <f>SUM(P432:P435)</f>
        <v>0</v>
      </c>
      <c r="Q431" s="199"/>
      <c r="R431" s="200">
        <f>SUM(R432:R435)</f>
        <v>0</v>
      </c>
      <c r="S431" s="199"/>
      <c r="T431" s="201">
        <f>SUM(T432:T435)</f>
        <v>0</v>
      </c>
      <c r="AR431" s="202" t="s">
        <v>82</v>
      </c>
      <c r="AT431" s="203" t="s">
        <v>74</v>
      </c>
      <c r="AU431" s="203" t="s">
        <v>82</v>
      </c>
      <c r="AY431" s="202" t="s">
        <v>233</v>
      </c>
      <c r="BK431" s="204">
        <f>SUM(BK432:BK435)</f>
        <v>0</v>
      </c>
    </row>
    <row r="432" spans="1:65" s="2" customFormat="1" ht="16.5" customHeight="1">
      <c r="A432" s="32"/>
      <c r="B432" s="33"/>
      <c r="C432" s="207" t="s">
        <v>411</v>
      </c>
      <c r="D432" s="207" t="s">
        <v>236</v>
      </c>
      <c r="E432" s="208" t="s">
        <v>592</v>
      </c>
      <c r="F432" s="209" t="s">
        <v>521</v>
      </c>
      <c r="G432" s="210" t="s">
        <v>244</v>
      </c>
      <c r="H432" s="211">
        <v>316</v>
      </c>
      <c r="I432" s="212"/>
      <c r="J432" s="213">
        <f>ROUND(I432*H432,2)</f>
        <v>0</v>
      </c>
      <c r="K432" s="214"/>
      <c r="L432" s="35"/>
      <c r="M432" s="215" t="s">
        <v>1</v>
      </c>
      <c r="N432" s="216" t="s">
        <v>40</v>
      </c>
      <c r="O432" s="69"/>
      <c r="P432" s="217">
        <f>O432*H432</f>
        <v>0</v>
      </c>
      <c r="Q432" s="217">
        <v>0</v>
      </c>
      <c r="R432" s="217">
        <f>Q432*H432</f>
        <v>0</v>
      </c>
      <c r="S432" s="217">
        <v>0</v>
      </c>
      <c r="T432" s="218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219" t="s">
        <v>240</v>
      </c>
      <c r="AT432" s="219" t="s">
        <v>236</v>
      </c>
      <c r="AU432" s="219" t="s">
        <v>84</v>
      </c>
      <c r="AY432" s="14" t="s">
        <v>233</v>
      </c>
      <c r="BE432" s="112">
        <f>IF(N432="základní",J432,0)</f>
        <v>0</v>
      </c>
      <c r="BF432" s="112">
        <f>IF(N432="snížená",J432,0)</f>
        <v>0</v>
      </c>
      <c r="BG432" s="112">
        <f>IF(N432="zákl. přenesená",J432,0)</f>
        <v>0</v>
      </c>
      <c r="BH432" s="112">
        <f>IF(N432="sníž. přenesená",J432,0)</f>
        <v>0</v>
      </c>
      <c r="BI432" s="112">
        <f>IF(N432="nulová",J432,0)</f>
        <v>0</v>
      </c>
      <c r="BJ432" s="14" t="s">
        <v>82</v>
      </c>
      <c r="BK432" s="112">
        <f>ROUND(I432*H432,2)</f>
        <v>0</v>
      </c>
      <c r="BL432" s="14" t="s">
        <v>240</v>
      </c>
      <c r="BM432" s="219" t="s">
        <v>593</v>
      </c>
    </row>
    <row r="433" spans="1:65" s="2" customFormat="1" ht="11.25">
      <c r="A433" s="32"/>
      <c r="B433" s="33"/>
      <c r="C433" s="34"/>
      <c r="D433" s="220" t="s">
        <v>241</v>
      </c>
      <c r="E433" s="34"/>
      <c r="F433" s="221" t="s">
        <v>521</v>
      </c>
      <c r="G433" s="34"/>
      <c r="H433" s="34"/>
      <c r="I433" s="176"/>
      <c r="J433" s="34"/>
      <c r="K433" s="34"/>
      <c r="L433" s="35"/>
      <c r="M433" s="222"/>
      <c r="N433" s="223"/>
      <c r="O433" s="69"/>
      <c r="P433" s="69"/>
      <c r="Q433" s="69"/>
      <c r="R433" s="69"/>
      <c r="S433" s="69"/>
      <c r="T433" s="70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T433" s="14" t="s">
        <v>241</v>
      </c>
      <c r="AU433" s="14" t="s">
        <v>84</v>
      </c>
    </row>
    <row r="434" spans="1:65" s="2" customFormat="1" ht="16.5" customHeight="1">
      <c r="A434" s="32"/>
      <c r="B434" s="33"/>
      <c r="C434" s="207" t="s">
        <v>594</v>
      </c>
      <c r="D434" s="207" t="s">
        <v>236</v>
      </c>
      <c r="E434" s="208" t="s">
        <v>595</v>
      </c>
      <c r="F434" s="209" t="s">
        <v>525</v>
      </c>
      <c r="G434" s="210" t="s">
        <v>244</v>
      </c>
      <c r="H434" s="211">
        <v>16</v>
      </c>
      <c r="I434" s="212"/>
      <c r="J434" s="213">
        <f>ROUND(I434*H434,2)</f>
        <v>0</v>
      </c>
      <c r="K434" s="214"/>
      <c r="L434" s="35"/>
      <c r="M434" s="215" t="s">
        <v>1</v>
      </c>
      <c r="N434" s="216" t="s">
        <v>40</v>
      </c>
      <c r="O434" s="69"/>
      <c r="P434" s="217">
        <f>O434*H434</f>
        <v>0</v>
      </c>
      <c r="Q434" s="217">
        <v>0</v>
      </c>
      <c r="R434" s="217">
        <f>Q434*H434</f>
        <v>0</v>
      </c>
      <c r="S434" s="217">
        <v>0</v>
      </c>
      <c r="T434" s="218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219" t="s">
        <v>240</v>
      </c>
      <c r="AT434" s="219" t="s">
        <v>236</v>
      </c>
      <c r="AU434" s="219" t="s">
        <v>84</v>
      </c>
      <c r="AY434" s="14" t="s">
        <v>233</v>
      </c>
      <c r="BE434" s="112">
        <f>IF(N434="základní",J434,0)</f>
        <v>0</v>
      </c>
      <c r="BF434" s="112">
        <f>IF(N434="snížená",J434,0)</f>
        <v>0</v>
      </c>
      <c r="BG434" s="112">
        <f>IF(N434="zákl. přenesená",J434,0)</f>
        <v>0</v>
      </c>
      <c r="BH434" s="112">
        <f>IF(N434="sníž. přenesená",J434,0)</f>
        <v>0</v>
      </c>
      <c r="BI434" s="112">
        <f>IF(N434="nulová",J434,0)</f>
        <v>0</v>
      </c>
      <c r="BJ434" s="14" t="s">
        <v>82</v>
      </c>
      <c r="BK434" s="112">
        <f>ROUND(I434*H434,2)</f>
        <v>0</v>
      </c>
      <c r="BL434" s="14" t="s">
        <v>240</v>
      </c>
      <c r="BM434" s="219" t="s">
        <v>596</v>
      </c>
    </row>
    <row r="435" spans="1:65" s="2" customFormat="1" ht="11.25">
      <c r="A435" s="32"/>
      <c r="B435" s="33"/>
      <c r="C435" s="34"/>
      <c r="D435" s="220" t="s">
        <v>241</v>
      </c>
      <c r="E435" s="34"/>
      <c r="F435" s="221" t="s">
        <v>525</v>
      </c>
      <c r="G435" s="34"/>
      <c r="H435" s="34"/>
      <c r="I435" s="176"/>
      <c r="J435" s="34"/>
      <c r="K435" s="34"/>
      <c r="L435" s="35"/>
      <c r="M435" s="222"/>
      <c r="N435" s="223"/>
      <c r="O435" s="69"/>
      <c r="P435" s="69"/>
      <c r="Q435" s="69"/>
      <c r="R435" s="69"/>
      <c r="S435" s="69"/>
      <c r="T435" s="70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T435" s="14" t="s">
        <v>241</v>
      </c>
      <c r="AU435" s="14" t="s">
        <v>84</v>
      </c>
    </row>
    <row r="436" spans="1:65" s="12" customFormat="1" ht="22.9" customHeight="1">
      <c r="B436" s="191"/>
      <c r="C436" s="192"/>
      <c r="D436" s="193" t="s">
        <v>74</v>
      </c>
      <c r="E436" s="205" t="s">
        <v>597</v>
      </c>
      <c r="F436" s="205" t="s">
        <v>598</v>
      </c>
      <c r="G436" s="192"/>
      <c r="H436" s="192"/>
      <c r="I436" s="195"/>
      <c r="J436" s="206">
        <f>BK436</f>
        <v>0</v>
      </c>
      <c r="K436" s="192"/>
      <c r="L436" s="197"/>
      <c r="M436" s="198"/>
      <c r="N436" s="199"/>
      <c r="O436" s="199"/>
      <c r="P436" s="200">
        <f>SUM(P437:P440)</f>
        <v>0</v>
      </c>
      <c r="Q436" s="199"/>
      <c r="R436" s="200">
        <f>SUM(R437:R440)</f>
        <v>0</v>
      </c>
      <c r="S436" s="199"/>
      <c r="T436" s="201">
        <f>SUM(T437:T440)</f>
        <v>0</v>
      </c>
      <c r="AR436" s="202" t="s">
        <v>82</v>
      </c>
      <c r="AT436" s="203" t="s">
        <v>74</v>
      </c>
      <c r="AU436" s="203" t="s">
        <v>82</v>
      </c>
      <c r="AY436" s="202" t="s">
        <v>233</v>
      </c>
      <c r="BK436" s="204">
        <f>SUM(BK437:BK440)</f>
        <v>0</v>
      </c>
    </row>
    <row r="437" spans="1:65" s="2" customFormat="1" ht="16.5" customHeight="1">
      <c r="A437" s="32"/>
      <c r="B437" s="33"/>
      <c r="C437" s="207" t="s">
        <v>414</v>
      </c>
      <c r="D437" s="207" t="s">
        <v>236</v>
      </c>
      <c r="E437" s="208" t="s">
        <v>599</v>
      </c>
      <c r="F437" s="209" t="s">
        <v>521</v>
      </c>
      <c r="G437" s="210" t="s">
        <v>244</v>
      </c>
      <c r="H437" s="211">
        <v>152</v>
      </c>
      <c r="I437" s="212"/>
      <c r="J437" s="213">
        <f>ROUND(I437*H437,2)</f>
        <v>0</v>
      </c>
      <c r="K437" s="214"/>
      <c r="L437" s="35"/>
      <c r="M437" s="215" t="s">
        <v>1</v>
      </c>
      <c r="N437" s="216" t="s">
        <v>40</v>
      </c>
      <c r="O437" s="69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R437" s="219" t="s">
        <v>240</v>
      </c>
      <c r="AT437" s="219" t="s">
        <v>236</v>
      </c>
      <c r="AU437" s="219" t="s">
        <v>84</v>
      </c>
      <c r="AY437" s="14" t="s">
        <v>233</v>
      </c>
      <c r="BE437" s="112">
        <f>IF(N437="základní",J437,0)</f>
        <v>0</v>
      </c>
      <c r="BF437" s="112">
        <f>IF(N437="snížená",J437,0)</f>
        <v>0</v>
      </c>
      <c r="BG437" s="112">
        <f>IF(N437="zákl. přenesená",J437,0)</f>
        <v>0</v>
      </c>
      <c r="BH437" s="112">
        <f>IF(N437="sníž. přenesená",J437,0)</f>
        <v>0</v>
      </c>
      <c r="BI437" s="112">
        <f>IF(N437="nulová",J437,0)</f>
        <v>0</v>
      </c>
      <c r="BJ437" s="14" t="s">
        <v>82</v>
      </c>
      <c r="BK437" s="112">
        <f>ROUND(I437*H437,2)</f>
        <v>0</v>
      </c>
      <c r="BL437" s="14" t="s">
        <v>240</v>
      </c>
      <c r="BM437" s="219" t="s">
        <v>600</v>
      </c>
    </row>
    <row r="438" spans="1:65" s="2" customFormat="1" ht="11.25">
      <c r="A438" s="32"/>
      <c r="B438" s="33"/>
      <c r="C438" s="34"/>
      <c r="D438" s="220" t="s">
        <v>241</v>
      </c>
      <c r="E438" s="34"/>
      <c r="F438" s="221" t="s">
        <v>521</v>
      </c>
      <c r="G438" s="34"/>
      <c r="H438" s="34"/>
      <c r="I438" s="176"/>
      <c r="J438" s="34"/>
      <c r="K438" s="34"/>
      <c r="L438" s="35"/>
      <c r="M438" s="222"/>
      <c r="N438" s="223"/>
      <c r="O438" s="69"/>
      <c r="P438" s="69"/>
      <c r="Q438" s="69"/>
      <c r="R438" s="69"/>
      <c r="S438" s="69"/>
      <c r="T438" s="70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T438" s="14" t="s">
        <v>241</v>
      </c>
      <c r="AU438" s="14" t="s">
        <v>84</v>
      </c>
    </row>
    <row r="439" spans="1:65" s="2" customFormat="1" ht="16.5" customHeight="1">
      <c r="A439" s="32"/>
      <c r="B439" s="33"/>
      <c r="C439" s="207" t="s">
        <v>601</v>
      </c>
      <c r="D439" s="207" t="s">
        <v>236</v>
      </c>
      <c r="E439" s="208" t="s">
        <v>602</v>
      </c>
      <c r="F439" s="209" t="s">
        <v>525</v>
      </c>
      <c r="G439" s="210" t="s">
        <v>244</v>
      </c>
      <c r="H439" s="211">
        <v>6</v>
      </c>
      <c r="I439" s="212"/>
      <c r="J439" s="213">
        <f>ROUND(I439*H439,2)</f>
        <v>0</v>
      </c>
      <c r="K439" s="214"/>
      <c r="L439" s="35"/>
      <c r="M439" s="215" t="s">
        <v>1</v>
      </c>
      <c r="N439" s="216" t="s">
        <v>40</v>
      </c>
      <c r="O439" s="69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219" t="s">
        <v>240</v>
      </c>
      <c r="AT439" s="219" t="s">
        <v>236</v>
      </c>
      <c r="AU439" s="219" t="s">
        <v>84</v>
      </c>
      <c r="AY439" s="14" t="s">
        <v>233</v>
      </c>
      <c r="BE439" s="112">
        <f>IF(N439="základní",J439,0)</f>
        <v>0</v>
      </c>
      <c r="BF439" s="112">
        <f>IF(N439="snížená",J439,0)</f>
        <v>0</v>
      </c>
      <c r="BG439" s="112">
        <f>IF(N439="zákl. přenesená",J439,0)</f>
        <v>0</v>
      </c>
      <c r="BH439" s="112">
        <f>IF(N439="sníž. přenesená",J439,0)</f>
        <v>0</v>
      </c>
      <c r="BI439" s="112">
        <f>IF(N439="nulová",J439,0)</f>
        <v>0</v>
      </c>
      <c r="BJ439" s="14" t="s">
        <v>82</v>
      </c>
      <c r="BK439" s="112">
        <f>ROUND(I439*H439,2)</f>
        <v>0</v>
      </c>
      <c r="BL439" s="14" t="s">
        <v>240</v>
      </c>
      <c r="BM439" s="219" t="s">
        <v>603</v>
      </c>
    </row>
    <row r="440" spans="1:65" s="2" customFormat="1" ht="11.25">
      <c r="A440" s="32"/>
      <c r="B440" s="33"/>
      <c r="C440" s="34"/>
      <c r="D440" s="220" t="s">
        <v>241</v>
      </c>
      <c r="E440" s="34"/>
      <c r="F440" s="221" t="s">
        <v>525</v>
      </c>
      <c r="G440" s="34"/>
      <c r="H440" s="34"/>
      <c r="I440" s="176"/>
      <c r="J440" s="34"/>
      <c r="K440" s="34"/>
      <c r="L440" s="35"/>
      <c r="M440" s="222"/>
      <c r="N440" s="223"/>
      <c r="O440" s="69"/>
      <c r="P440" s="69"/>
      <c r="Q440" s="69"/>
      <c r="R440" s="69"/>
      <c r="S440" s="69"/>
      <c r="T440" s="70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T440" s="14" t="s">
        <v>241</v>
      </c>
      <c r="AU440" s="14" t="s">
        <v>84</v>
      </c>
    </row>
    <row r="441" spans="1:65" s="12" customFormat="1" ht="22.9" customHeight="1">
      <c r="B441" s="191"/>
      <c r="C441" s="192"/>
      <c r="D441" s="193" t="s">
        <v>74</v>
      </c>
      <c r="E441" s="205" t="s">
        <v>604</v>
      </c>
      <c r="F441" s="205" t="s">
        <v>605</v>
      </c>
      <c r="G441" s="192"/>
      <c r="H441" s="192"/>
      <c r="I441" s="195"/>
      <c r="J441" s="206">
        <f>BK441</f>
        <v>0</v>
      </c>
      <c r="K441" s="192"/>
      <c r="L441" s="197"/>
      <c r="M441" s="198"/>
      <c r="N441" s="199"/>
      <c r="O441" s="199"/>
      <c r="P441" s="200">
        <f>SUM(P442:P445)</f>
        <v>0</v>
      </c>
      <c r="Q441" s="199"/>
      <c r="R441" s="200">
        <f>SUM(R442:R445)</f>
        <v>0</v>
      </c>
      <c r="S441" s="199"/>
      <c r="T441" s="201">
        <f>SUM(T442:T445)</f>
        <v>0</v>
      </c>
      <c r="AR441" s="202" t="s">
        <v>82</v>
      </c>
      <c r="AT441" s="203" t="s">
        <v>74</v>
      </c>
      <c r="AU441" s="203" t="s">
        <v>82</v>
      </c>
      <c r="AY441" s="202" t="s">
        <v>233</v>
      </c>
      <c r="BK441" s="204">
        <f>SUM(BK442:BK445)</f>
        <v>0</v>
      </c>
    </row>
    <row r="442" spans="1:65" s="2" customFormat="1" ht="16.5" customHeight="1">
      <c r="A442" s="32"/>
      <c r="B442" s="33"/>
      <c r="C442" s="207" t="s">
        <v>416</v>
      </c>
      <c r="D442" s="207" t="s">
        <v>236</v>
      </c>
      <c r="E442" s="208" t="s">
        <v>606</v>
      </c>
      <c r="F442" s="209" t="s">
        <v>521</v>
      </c>
      <c r="G442" s="210" t="s">
        <v>244</v>
      </c>
      <c r="H442" s="211">
        <v>254</v>
      </c>
      <c r="I442" s="212"/>
      <c r="J442" s="213">
        <f>ROUND(I442*H442,2)</f>
        <v>0</v>
      </c>
      <c r="K442" s="214"/>
      <c r="L442" s="35"/>
      <c r="M442" s="215" t="s">
        <v>1</v>
      </c>
      <c r="N442" s="216" t="s">
        <v>40</v>
      </c>
      <c r="O442" s="69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219" t="s">
        <v>240</v>
      </c>
      <c r="AT442" s="219" t="s">
        <v>236</v>
      </c>
      <c r="AU442" s="219" t="s">
        <v>84</v>
      </c>
      <c r="AY442" s="14" t="s">
        <v>233</v>
      </c>
      <c r="BE442" s="112">
        <f>IF(N442="základní",J442,0)</f>
        <v>0</v>
      </c>
      <c r="BF442" s="112">
        <f>IF(N442="snížená",J442,0)</f>
        <v>0</v>
      </c>
      <c r="BG442" s="112">
        <f>IF(N442="zákl. přenesená",J442,0)</f>
        <v>0</v>
      </c>
      <c r="BH442" s="112">
        <f>IF(N442="sníž. přenesená",J442,0)</f>
        <v>0</v>
      </c>
      <c r="BI442" s="112">
        <f>IF(N442="nulová",J442,0)</f>
        <v>0</v>
      </c>
      <c r="BJ442" s="14" t="s">
        <v>82</v>
      </c>
      <c r="BK442" s="112">
        <f>ROUND(I442*H442,2)</f>
        <v>0</v>
      </c>
      <c r="BL442" s="14" t="s">
        <v>240</v>
      </c>
      <c r="BM442" s="219" t="s">
        <v>607</v>
      </c>
    </row>
    <row r="443" spans="1:65" s="2" customFormat="1" ht="11.25">
      <c r="A443" s="32"/>
      <c r="B443" s="33"/>
      <c r="C443" s="34"/>
      <c r="D443" s="220" t="s">
        <v>241</v>
      </c>
      <c r="E443" s="34"/>
      <c r="F443" s="221" t="s">
        <v>521</v>
      </c>
      <c r="G443" s="34"/>
      <c r="H443" s="34"/>
      <c r="I443" s="176"/>
      <c r="J443" s="34"/>
      <c r="K443" s="34"/>
      <c r="L443" s="35"/>
      <c r="M443" s="222"/>
      <c r="N443" s="223"/>
      <c r="O443" s="69"/>
      <c r="P443" s="69"/>
      <c r="Q443" s="69"/>
      <c r="R443" s="69"/>
      <c r="S443" s="69"/>
      <c r="T443" s="70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T443" s="14" t="s">
        <v>241</v>
      </c>
      <c r="AU443" s="14" t="s">
        <v>84</v>
      </c>
    </row>
    <row r="444" spans="1:65" s="2" customFormat="1" ht="16.5" customHeight="1">
      <c r="A444" s="32"/>
      <c r="B444" s="33"/>
      <c r="C444" s="207" t="s">
        <v>608</v>
      </c>
      <c r="D444" s="207" t="s">
        <v>236</v>
      </c>
      <c r="E444" s="208" t="s">
        <v>609</v>
      </c>
      <c r="F444" s="209" t="s">
        <v>525</v>
      </c>
      <c r="G444" s="210" t="s">
        <v>244</v>
      </c>
      <c r="H444" s="211">
        <v>16</v>
      </c>
      <c r="I444" s="212"/>
      <c r="J444" s="213">
        <f>ROUND(I444*H444,2)</f>
        <v>0</v>
      </c>
      <c r="K444" s="214"/>
      <c r="L444" s="35"/>
      <c r="M444" s="215" t="s">
        <v>1</v>
      </c>
      <c r="N444" s="216" t="s">
        <v>40</v>
      </c>
      <c r="O444" s="69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219" t="s">
        <v>240</v>
      </c>
      <c r="AT444" s="219" t="s">
        <v>236</v>
      </c>
      <c r="AU444" s="219" t="s">
        <v>84</v>
      </c>
      <c r="AY444" s="14" t="s">
        <v>233</v>
      </c>
      <c r="BE444" s="112">
        <f>IF(N444="základní",J444,0)</f>
        <v>0</v>
      </c>
      <c r="BF444" s="112">
        <f>IF(N444="snížená",J444,0)</f>
        <v>0</v>
      </c>
      <c r="BG444" s="112">
        <f>IF(N444="zákl. přenesená",J444,0)</f>
        <v>0</v>
      </c>
      <c r="BH444" s="112">
        <f>IF(N444="sníž. přenesená",J444,0)</f>
        <v>0</v>
      </c>
      <c r="BI444" s="112">
        <f>IF(N444="nulová",J444,0)</f>
        <v>0</v>
      </c>
      <c r="BJ444" s="14" t="s">
        <v>82</v>
      </c>
      <c r="BK444" s="112">
        <f>ROUND(I444*H444,2)</f>
        <v>0</v>
      </c>
      <c r="BL444" s="14" t="s">
        <v>240</v>
      </c>
      <c r="BM444" s="219" t="s">
        <v>610</v>
      </c>
    </row>
    <row r="445" spans="1:65" s="2" customFormat="1" ht="11.25">
      <c r="A445" s="32"/>
      <c r="B445" s="33"/>
      <c r="C445" s="34"/>
      <c r="D445" s="220" t="s">
        <v>241</v>
      </c>
      <c r="E445" s="34"/>
      <c r="F445" s="221" t="s">
        <v>525</v>
      </c>
      <c r="G445" s="34"/>
      <c r="H445" s="34"/>
      <c r="I445" s="176"/>
      <c r="J445" s="34"/>
      <c r="K445" s="34"/>
      <c r="L445" s="35"/>
      <c r="M445" s="222"/>
      <c r="N445" s="223"/>
      <c r="O445" s="69"/>
      <c r="P445" s="69"/>
      <c r="Q445" s="69"/>
      <c r="R445" s="69"/>
      <c r="S445" s="69"/>
      <c r="T445" s="70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T445" s="14" t="s">
        <v>241</v>
      </c>
      <c r="AU445" s="14" t="s">
        <v>84</v>
      </c>
    </row>
    <row r="446" spans="1:65" s="12" customFormat="1" ht="22.9" customHeight="1">
      <c r="B446" s="191"/>
      <c r="C446" s="192"/>
      <c r="D446" s="193" t="s">
        <v>74</v>
      </c>
      <c r="E446" s="205" t="s">
        <v>611</v>
      </c>
      <c r="F446" s="205" t="s">
        <v>612</v>
      </c>
      <c r="G446" s="192"/>
      <c r="H446" s="192"/>
      <c r="I446" s="195"/>
      <c r="J446" s="206">
        <f>BK446</f>
        <v>0</v>
      </c>
      <c r="K446" s="192"/>
      <c r="L446" s="197"/>
      <c r="M446" s="198"/>
      <c r="N446" s="199"/>
      <c r="O446" s="199"/>
      <c r="P446" s="200">
        <f>SUM(P447:P452)</f>
        <v>0</v>
      </c>
      <c r="Q446" s="199"/>
      <c r="R446" s="200">
        <f>SUM(R447:R452)</f>
        <v>0</v>
      </c>
      <c r="S446" s="199"/>
      <c r="T446" s="201">
        <f>SUM(T447:T452)</f>
        <v>0</v>
      </c>
      <c r="AR446" s="202" t="s">
        <v>82</v>
      </c>
      <c r="AT446" s="203" t="s">
        <v>74</v>
      </c>
      <c r="AU446" s="203" t="s">
        <v>82</v>
      </c>
      <c r="AY446" s="202" t="s">
        <v>233</v>
      </c>
      <c r="BK446" s="204">
        <f>SUM(BK447:BK452)</f>
        <v>0</v>
      </c>
    </row>
    <row r="447" spans="1:65" s="2" customFormat="1" ht="16.5" customHeight="1">
      <c r="A447" s="32"/>
      <c r="B447" s="33"/>
      <c r="C447" s="207" t="s">
        <v>419</v>
      </c>
      <c r="D447" s="207" t="s">
        <v>236</v>
      </c>
      <c r="E447" s="208" t="s">
        <v>613</v>
      </c>
      <c r="F447" s="209" t="s">
        <v>521</v>
      </c>
      <c r="G447" s="210" t="s">
        <v>244</v>
      </c>
      <c r="H447" s="211">
        <v>152</v>
      </c>
      <c r="I447" s="212"/>
      <c r="J447" s="213">
        <f>ROUND(I447*H447,2)</f>
        <v>0</v>
      </c>
      <c r="K447" s="214"/>
      <c r="L447" s="35"/>
      <c r="M447" s="215" t="s">
        <v>1</v>
      </c>
      <c r="N447" s="216" t="s">
        <v>40</v>
      </c>
      <c r="O447" s="69"/>
      <c r="P447" s="217">
        <f>O447*H447</f>
        <v>0</v>
      </c>
      <c r="Q447" s="217">
        <v>0</v>
      </c>
      <c r="R447" s="217">
        <f>Q447*H447</f>
        <v>0</v>
      </c>
      <c r="S447" s="217">
        <v>0</v>
      </c>
      <c r="T447" s="218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219" t="s">
        <v>240</v>
      </c>
      <c r="AT447" s="219" t="s">
        <v>236</v>
      </c>
      <c r="AU447" s="219" t="s">
        <v>84</v>
      </c>
      <c r="AY447" s="14" t="s">
        <v>233</v>
      </c>
      <c r="BE447" s="112">
        <f>IF(N447="základní",J447,0)</f>
        <v>0</v>
      </c>
      <c r="BF447" s="112">
        <f>IF(N447="snížená",J447,0)</f>
        <v>0</v>
      </c>
      <c r="BG447" s="112">
        <f>IF(N447="zákl. přenesená",J447,0)</f>
        <v>0</v>
      </c>
      <c r="BH447" s="112">
        <f>IF(N447="sníž. přenesená",J447,0)</f>
        <v>0</v>
      </c>
      <c r="BI447" s="112">
        <f>IF(N447="nulová",J447,0)</f>
        <v>0</v>
      </c>
      <c r="BJ447" s="14" t="s">
        <v>82</v>
      </c>
      <c r="BK447" s="112">
        <f>ROUND(I447*H447,2)</f>
        <v>0</v>
      </c>
      <c r="BL447" s="14" t="s">
        <v>240</v>
      </c>
      <c r="BM447" s="219" t="s">
        <v>614</v>
      </c>
    </row>
    <row r="448" spans="1:65" s="2" customFormat="1" ht="11.25">
      <c r="A448" s="32"/>
      <c r="B448" s="33"/>
      <c r="C448" s="34"/>
      <c r="D448" s="220" t="s">
        <v>241</v>
      </c>
      <c r="E448" s="34"/>
      <c r="F448" s="221" t="s">
        <v>521</v>
      </c>
      <c r="G448" s="34"/>
      <c r="H448" s="34"/>
      <c r="I448" s="176"/>
      <c r="J448" s="34"/>
      <c r="K448" s="34"/>
      <c r="L448" s="35"/>
      <c r="M448" s="222"/>
      <c r="N448" s="223"/>
      <c r="O448" s="69"/>
      <c r="P448" s="69"/>
      <c r="Q448" s="69"/>
      <c r="R448" s="69"/>
      <c r="S448" s="69"/>
      <c r="T448" s="70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T448" s="14" t="s">
        <v>241</v>
      </c>
      <c r="AU448" s="14" t="s">
        <v>84</v>
      </c>
    </row>
    <row r="449" spans="1:65" s="2" customFormat="1" ht="16.5" customHeight="1">
      <c r="A449" s="32"/>
      <c r="B449" s="33"/>
      <c r="C449" s="207" t="s">
        <v>615</v>
      </c>
      <c r="D449" s="207" t="s">
        <v>236</v>
      </c>
      <c r="E449" s="208" t="s">
        <v>616</v>
      </c>
      <c r="F449" s="209" t="s">
        <v>525</v>
      </c>
      <c r="G449" s="210" t="s">
        <v>244</v>
      </c>
      <c r="H449" s="211">
        <v>6</v>
      </c>
      <c r="I449" s="212"/>
      <c r="J449" s="213">
        <f>ROUND(I449*H449,2)</f>
        <v>0</v>
      </c>
      <c r="K449" s="214"/>
      <c r="L449" s="35"/>
      <c r="M449" s="215" t="s">
        <v>1</v>
      </c>
      <c r="N449" s="216" t="s">
        <v>40</v>
      </c>
      <c r="O449" s="69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219" t="s">
        <v>240</v>
      </c>
      <c r="AT449" s="219" t="s">
        <v>236</v>
      </c>
      <c r="AU449" s="219" t="s">
        <v>84</v>
      </c>
      <c r="AY449" s="14" t="s">
        <v>233</v>
      </c>
      <c r="BE449" s="112">
        <f>IF(N449="základní",J449,0)</f>
        <v>0</v>
      </c>
      <c r="BF449" s="112">
        <f>IF(N449="snížená",J449,0)</f>
        <v>0</v>
      </c>
      <c r="BG449" s="112">
        <f>IF(N449="zákl. přenesená",J449,0)</f>
        <v>0</v>
      </c>
      <c r="BH449" s="112">
        <f>IF(N449="sníž. přenesená",J449,0)</f>
        <v>0</v>
      </c>
      <c r="BI449" s="112">
        <f>IF(N449="nulová",J449,0)</f>
        <v>0</v>
      </c>
      <c r="BJ449" s="14" t="s">
        <v>82</v>
      </c>
      <c r="BK449" s="112">
        <f>ROUND(I449*H449,2)</f>
        <v>0</v>
      </c>
      <c r="BL449" s="14" t="s">
        <v>240</v>
      </c>
      <c r="BM449" s="219" t="s">
        <v>617</v>
      </c>
    </row>
    <row r="450" spans="1:65" s="2" customFormat="1" ht="11.25">
      <c r="A450" s="32"/>
      <c r="B450" s="33"/>
      <c r="C450" s="34"/>
      <c r="D450" s="220" t="s">
        <v>241</v>
      </c>
      <c r="E450" s="34"/>
      <c r="F450" s="221" t="s">
        <v>525</v>
      </c>
      <c r="G450" s="34"/>
      <c r="H450" s="34"/>
      <c r="I450" s="176"/>
      <c r="J450" s="34"/>
      <c r="K450" s="34"/>
      <c r="L450" s="35"/>
      <c r="M450" s="222"/>
      <c r="N450" s="223"/>
      <c r="O450" s="69"/>
      <c r="P450" s="69"/>
      <c r="Q450" s="69"/>
      <c r="R450" s="69"/>
      <c r="S450" s="69"/>
      <c r="T450" s="70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T450" s="14" t="s">
        <v>241</v>
      </c>
      <c r="AU450" s="14" t="s">
        <v>84</v>
      </c>
    </row>
    <row r="451" spans="1:65" s="2" customFormat="1" ht="24.2" customHeight="1">
      <c r="A451" s="32"/>
      <c r="B451" s="33"/>
      <c r="C451" s="207" t="s">
        <v>423</v>
      </c>
      <c r="D451" s="207" t="s">
        <v>236</v>
      </c>
      <c r="E451" s="208" t="s">
        <v>618</v>
      </c>
      <c r="F451" s="209" t="s">
        <v>619</v>
      </c>
      <c r="G451" s="210" t="s">
        <v>620</v>
      </c>
      <c r="H451" s="211">
        <v>1</v>
      </c>
      <c r="I451" s="212"/>
      <c r="J451" s="213">
        <f>ROUND(I451*H451,2)</f>
        <v>0</v>
      </c>
      <c r="K451" s="214"/>
      <c r="L451" s="35"/>
      <c r="M451" s="215" t="s">
        <v>1</v>
      </c>
      <c r="N451" s="216" t="s">
        <v>40</v>
      </c>
      <c r="O451" s="69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219" t="s">
        <v>240</v>
      </c>
      <c r="AT451" s="219" t="s">
        <v>236</v>
      </c>
      <c r="AU451" s="219" t="s">
        <v>84</v>
      </c>
      <c r="AY451" s="14" t="s">
        <v>233</v>
      </c>
      <c r="BE451" s="112">
        <f>IF(N451="základní",J451,0)</f>
        <v>0</v>
      </c>
      <c r="BF451" s="112">
        <f>IF(N451="snížená",J451,0)</f>
        <v>0</v>
      </c>
      <c r="BG451" s="112">
        <f>IF(N451="zákl. přenesená",J451,0)</f>
        <v>0</v>
      </c>
      <c r="BH451" s="112">
        <f>IF(N451="sníž. přenesená",J451,0)</f>
        <v>0</v>
      </c>
      <c r="BI451" s="112">
        <f>IF(N451="nulová",J451,0)</f>
        <v>0</v>
      </c>
      <c r="BJ451" s="14" t="s">
        <v>82</v>
      </c>
      <c r="BK451" s="112">
        <f>ROUND(I451*H451,2)</f>
        <v>0</v>
      </c>
      <c r="BL451" s="14" t="s">
        <v>240</v>
      </c>
      <c r="BM451" s="219" t="s">
        <v>621</v>
      </c>
    </row>
    <row r="452" spans="1:65" s="2" customFormat="1" ht="19.5">
      <c r="A452" s="32"/>
      <c r="B452" s="33"/>
      <c r="C452" s="34"/>
      <c r="D452" s="220" t="s">
        <v>241</v>
      </c>
      <c r="E452" s="34"/>
      <c r="F452" s="221" t="s">
        <v>619</v>
      </c>
      <c r="G452" s="34"/>
      <c r="H452" s="34"/>
      <c r="I452" s="176"/>
      <c r="J452" s="34"/>
      <c r="K452" s="34"/>
      <c r="L452" s="35"/>
      <c r="M452" s="222"/>
      <c r="N452" s="223"/>
      <c r="O452" s="69"/>
      <c r="P452" s="69"/>
      <c r="Q452" s="69"/>
      <c r="R452" s="69"/>
      <c r="S452" s="69"/>
      <c r="T452" s="70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T452" s="14" t="s">
        <v>241</v>
      </c>
      <c r="AU452" s="14" t="s">
        <v>84</v>
      </c>
    </row>
    <row r="453" spans="1:65" s="12" customFormat="1" ht="25.9" customHeight="1">
      <c r="B453" s="191"/>
      <c r="C453" s="192"/>
      <c r="D453" s="193" t="s">
        <v>74</v>
      </c>
      <c r="E453" s="194" t="s">
        <v>622</v>
      </c>
      <c r="F453" s="194" t="s">
        <v>623</v>
      </c>
      <c r="G453" s="192"/>
      <c r="H453" s="192"/>
      <c r="I453" s="195"/>
      <c r="J453" s="196">
        <f>BK453</f>
        <v>0</v>
      </c>
      <c r="K453" s="192"/>
      <c r="L453" s="197"/>
      <c r="M453" s="198"/>
      <c r="N453" s="199"/>
      <c r="O453" s="199"/>
      <c r="P453" s="200">
        <f>P454+P469+P486+P501+P516+P531+P548</f>
        <v>0</v>
      </c>
      <c r="Q453" s="199"/>
      <c r="R453" s="200">
        <f>R454+R469+R486+R501+R516+R531+R548</f>
        <v>0</v>
      </c>
      <c r="S453" s="199"/>
      <c r="T453" s="201">
        <f>T454+T469+T486+T501+T516+T531+T548</f>
        <v>0</v>
      </c>
      <c r="AR453" s="202" t="s">
        <v>82</v>
      </c>
      <c r="AT453" s="203" t="s">
        <v>74</v>
      </c>
      <c r="AU453" s="203" t="s">
        <v>75</v>
      </c>
      <c r="AY453" s="202" t="s">
        <v>233</v>
      </c>
      <c r="BK453" s="204">
        <f>BK454+BK469+BK486+BK501+BK516+BK531+BK548</f>
        <v>0</v>
      </c>
    </row>
    <row r="454" spans="1:65" s="12" customFormat="1" ht="22.9" customHeight="1">
      <c r="B454" s="191"/>
      <c r="C454" s="192"/>
      <c r="D454" s="193" t="s">
        <v>74</v>
      </c>
      <c r="E454" s="205" t="s">
        <v>624</v>
      </c>
      <c r="F454" s="205" t="s">
        <v>625</v>
      </c>
      <c r="G454" s="192"/>
      <c r="H454" s="192"/>
      <c r="I454" s="195"/>
      <c r="J454" s="206">
        <f>BK454</f>
        <v>0</v>
      </c>
      <c r="K454" s="192"/>
      <c r="L454" s="197"/>
      <c r="M454" s="198"/>
      <c r="N454" s="199"/>
      <c r="O454" s="199"/>
      <c r="P454" s="200">
        <f>SUM(P455:P468)</f>
        <v>0</v>
      </c>
      <c r="Q454" s="199"/>
      <c r="R454" s="200">
        <f>SUM(R455:R468)</f>
        <v>0</v>
      </c>
      <c r="S454" s="199"/>
      <c r="T454" s="201">
        <f>SUM(T455:T468)</f>
        <v>0</v>
      </c>
      <c r="AR454" s="202" t="s">
        <v>82</v>
      </c>
      <c r="AT454" s="203" t="s">
        <v>74</v>
      </c>
      <c r="AU454" s="203" t="s">
        <v>82</v>
      </c>
      <c r="AY454" s="202" t="s">
        <v>233</v>
      </c>
      <c r="BK454" s="204">
        <f>SUM(BK455:BK468)</f>
        <v>0</v>
      </c>
    </row>
    <row r="455" spans="1:65" s="2" customFormat="1" ht="44.25" customHeight="1">
      <c r="A455" s="32"/>
      <c r="B455" s="33"/>
      <c r="C455" s="207" t="s">
        <v>626</v>
      </c>
      <c r="D455" s="207" t="s">
        <v>236</v>
      </c>
      <c r="E455" s="208" t="s">
        <v>627</v>
      </c>
      <c r="F455" s="209" t="s">
        <v>628</v>
      </c>
      <c r="G455" s="210" t="s">
        <v>239</v>
      </c>
      <c r="H455" s="211">
        <v>8</v>
      </c>
      <c r="I455" s="212"/>
      <c r="J455" s="213">
        <f>ROUND(I455*H455,2)</f>
        <v>0</v>
      </c>
      <c r="K455" s="214"/>
      <c r="L455" s="35"/>
      <c r="M455" s="215" t="s">
        <v>1</v>
      </c>
      <c r="N455" s="216" t="s">
        <v>40</v>
      </c>
      <c r="O455" s="69"/>
      <c r="P455" s="217">
        <f>O455*H455</f>
        <v>0</v>
      </c>
      <c r="Q455" s="217">
        <v>0</v>
      </c>
      <c r="R455" s="217">
        <f>Q455*H455</f>
        <v>0</v>
      </c>
      <c r="S455" s="217">
        <v>0</v>
      </c>
      <c r="T455" s="218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219" t="s">
        <v>240</v>
      </c>
      <c r="AT455" s="219" t="s">
        <v>236</v>
      </c>
      <c r="AU455" s="219" t="s">
        <v>84</v>
      </c>
      <c r="AY455" s="14" t="s">
        <v>233</v>
      </c>
      <c r="BE455" s="112">
        <f>IF(N455="základní",J455,0)</f>
        <v>0</v>
      </c>
      <c r="BF455" s="112">
        <f>IF(N455="snížená",J455,0)</f>
        <v>0</v>
      </c>
      <c r="BG455" s="112">
        <f>IF(N455="zákl. přenesená",J455,0)</f>
        <v>0</v>
      </c>
      <c r="BH455" s="112">
        <f>IF(N455="sníž. přenesená",J455,0)</f>
        <v>0</v>
      </c>
      <c r="BI455" s="112">
        <f>IF(N455="nulová",J455,0)</f>
        <v>0</v>
      </c>
      <c r="BJ455" s="14" t="s">
        <v>82</v>
      </c>
      <c r="BK455" s="112">
        <f>ROUND(I455*H455,2)</f>
        <v>0</v>
      </c>
      <c r="BL455" s="14" t="s">
        <v>240</v>
      </c>
      <c r="BM455" s="219" t="s">
        <v>629</v>
      </c>
    </row>
    <row r="456" spans="1:65" s="2" customFormat="1" ht="29.25">
      <c r="A456" s="32"/>
      <c r="B456" s="33"/>
      <c r="C456" s="34"/>
      <c r="D456" s="220" t="s">
        <v>241</v>
      </c>
      <c r="E456" s="34"/>
      <c r="F456" s="221" t="s">
        <v>628</v>
      </c>
      <c r="G456" s="34"/>
      <c r="H456" s="34"/>
      <c r="I456" s="176"/>
      <c r="J456" s="34"/>
      <c r="K456" s="34"/>
      <c r="L456" s="35"/>
      <c r="M456" s="222"/>
      <c r="N456" s="223"/>
      <c r="O456" s="69"/>
      <c r="P456" s="69"/>
      <c r="Q456" s="69"/>
      <c r="R456" s="69"/>
      <c r="S456" s="69"/>
      <c r="T456" s="70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T456" s="14" t="s">
        <v>241</v>
      </c>
      <c r="AU456" s="14" t="s">
        <v>84</v>
      </c>
    </row>
    <row r="457" spans="1:65" s="2" customFormat="1" ht="44.25" customHeight="1">
      <c r="A457" s="32"/>
      <c r="B457" s="33"/>
      <c r="C457" s="207" t="s">
        <v>426</v>
      </c>
      <c r="D457" s="207" t="s">
        <v>236</v>
      </c>
      <c r="E457" s="208" t="s">
        <v>630</v>
      </c>
      <c r="F457" s="209" t="s">
        <v>631</v>
      </c>
      <c r="G457" s="210" t="s">
        <v>239</v>
      </c>
      <c r="H457" s="211">
        <v>12</v>
      </c>
      <c r="I457" s="212"/>
      <c r="J457" s="213">
        <f>ROUND(I457*H457,2)</f>
        <v>0</v>
      </c>
      <c r="K457" s="214"/>
      <c r="L457" s="35"/>
      <c r="M457" s="215" t="s">
        <v>1</v>
      </c>
      <c r="N457" s="216" t="s">
        <v>40</v>
      </c>
      <c r="O457" s="69"/>
      <c r="P457" s="217">
        <f>O457*H457</f>
        <v>0</v>
      </c>
      <c r="Q457" s="217">
        <v>0</v>
      </c>
      <c r="R457" s="217">
        <f>Q457*H457</f>
        <v>0</v>
      </c>
      <c r="S457" s="217">
        <v>0</v>
      </c>
      <c r="T457" s="218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219" t="s">
        <v>240</v>
      </c>
      <c r="AT457" s="219" t="s">
        <v>236</v>
      </c>
      <c r="AU457" s="219" t="s">
        <v>84</v>
      </c>
      <c r="AY457" s="14" t="s">
        <v>233</v>
      </c>
      <c r="BE457" s="112">
        <f>IF(N457="základní",J457,0)</f>
        <v>0</v>
      </c>
      <c r="BF457" s="112">
        <f>IF(N457="snížená",J457,0)</f>
        <v>0</v>
      </c>
      <c r="BG457" s="112">
        <f>IF(N457="zákl. přenesená",J457,0)</f>
        <v>0</v>
      </c>
      <c r="BH457" s="112">
        <f>IF(N457="sníž. přenesená",J457,0)</f>
        <v>0</v>
      </c>
      <c r="BI457" s="112">
        <f>IF(N457="nulová",J457,0)</f>
        <v>0</v>
      </c>
      <c r="BJ457" s="14" t="s">
        <v>82</v>
      </c>
      <c r="BK457" s="112">
        <f>ROUND(I457*H457,2)</f>
        <v>0</v>
      </c>
      <c r="BL457" s="14" t="s">
        <v>240</v>
      </c>
      <c r="BM457" s="219" t="s">
        <v>632</v>
      </c>
    </row>
    <row r="458" spans="1:65" s="2" customFormat="1" ht="29.25">
      <c r="A458" s="32"/>
      <c r="B458" s="33"/>
      <c r="C458" s="34"/>
      <c r="D458" s="220" t="s">
        <v>241</v>
      </c>
      <c r="E458" s="34"/>
      <c r="F458" s="221" t="s">
        <v>631</v>
      </c>
      <c r="G458" s="34"/>
      <c r="H458" s="34"/>
      <c r="I458" s="176"/>
      <c r="J458" s="34"/>
      <c r="K458" s="34"/>
      <c r="L458" s="35"/>
      <c r="M458" s="222"/>
      <c r="N458" s="223"/>
      <c r="O458" s="69"/>
      <c r="P458" s="69"/>
      <c r="Q458" s="69"/>
      <c r="R458" s="69"/>
      <c r="S458" s="69"/>
      <c r="T458" s="70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T458" s="14" t="s">
        <v>241</v>
      </c>
      <c r="AU458" s="14" t="s">
        <v>84</v>
      </c>
    </row>
    <row r="459" spans="1:65" s="2" customFormat="1" ht="49.15" customHeight="1">
      <c r="A459" s="32"/>
      <c r="B459" s="33"/>
      <c r="C459" s="207" t="s">
        <v>633</v>
      </c>
      <c r="D459" s="207" t="s">
        <v>236</v>
      </c>
      <c r="E459" s="208" t="s">
        <v>634</v>
      </c>
      <c r="F459" s="209" t="s">
        <v>635</v>
      </c>
      <c r="G459" s="210" t="s">
        <v>239</v>
      </c>
      <c r="H459" s="211">
        <v>14</v>
      </c>
      <c r="I459" s="212"/>
      <c r="J459" s="213">
        <f>ROUND(I459*H459,2)</f>
        <v>0</v>
      </c>
      <c r="K459" s="214"/>
      <c r="L459" s="35"/>
      <c r="M459" s="215" t="s">
        <v>1</v>
      </c>
      <c r="N459" s="216" t="s">
        <v>40</v>
      </c>
      <c r="O459" s="69"/>
      <c r="P459" s="217">
        <f>O459*H459</f>
        <v>0</v>
      </c>
      <c r="Q459" s="217">
        <v>0</v>
      </c>
      <c r="R459" s="217">
        <f>Q459*H459</f>
        <v>0</v>
      </c>
      <c r="S459" s="217">
        <v>0</v>
      </c>
      <c r="T459" s="218">
        <f>S459*H459</f>
        <v>0</v>
      </c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R459" s="219" t="s">
        <v>240</v>
      </c>
      <c r="AT459" s="219" t="s">
        <v>236</v>
      </c>
      <c r="AU459" s="219" t="s">
        <v>84</v>
      </c>
      <c r="AY459" s="14" t="s">
        <v>233</v>
      </c>
      <c r="BE459" s="112">
        <f>IF(N459="základní",J459,0)</f>
        <v>0</v>
      </c>
      <c r="BF459" s="112">
        <f>IF(N459="snížená",J459,0)</f>
        <v>0</v>
      </c>
      <c r="BG459" s="112">
        <f>IF(N459="zákl. přenesená",J459,0)</f>
        <v>0</v>
      </c>
      <c r="BH459" s="112">
        <f>IF(N459="sníž. přenesená",J459,0)</f>
        <v>0</v>
      </c>
      <c r="BI459" s="112">
        <f>IF(N459="nulová",J459,0)</f>
        <v>0</v>
      </c>
      <c r="BJ459" s="14" t="s">
        <v>82</v>
      </c>
      <c r="BK459" s="112">
        <f>ROUND(I459*H459,2)</f>
        <v>0</v>
      </c>
      <c r="BL459" s="14" t="s">
        <v>240</v>
      </c>
      <c r="BM459" s="219" t="s">
        <v>636</v>
      </c>
    </row>
    <row r="460" spans="1:65" s="2" customFormat="1" ht="29.25">
      <c r="A460" s="32"/>
      <c r="B460" s="33"/>
      <c r="C460" s="34"/>
      <c r="D460" s="220" t="s">
        <v>241</v>
      </c>
      <c r="E460" s="34"/>
      <c r="F460" s="221" t="s">
        <v>635</v>
      </c>
      <c r="G460" s="34"/>
      <c r="H460" s="34"/>
      <c r="I460" s="176"/>
      <c r="J460" s="34"/>
      <c r="K460" s="34"/>
      <c r="L460" s="35"/>
      <c r="M460" s="222"/>
      <c r="N460" s="223"/>
      <c r="O460" s="69"/>
      <c r="P460" s="69"/>
      <c r="Q460" s="69"/>
      <c r="R460" s="69"/>
      <c r="S460" s="69"/>
      <c r="T460" s="70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T460" s="14" t="s">
        <v>241</v>
      </c>
      <c r="AU460" s="14" t="s">
        <v>84</v>
      </c>
    </row>
    <row r="461" spans="1:65" s="2" customFormat="1" ht="24.2" customHeight="1">
      <c r="A461" s="32"/>
      <c r="B461" s="33"/>
      <c r="C461" s="207" t="s">
        <v>428</v>
      </c>
      <c r="D461" s="207" t="s">
        <v>236</v>
      </c>
      <c r="E461" s="208" t="s">
        <v>637</v>
      </c>
      <c r="F461" s="209" t="s">
        <v>638</v>
      </c>
      <c r="G461" s="210" t="s">
        <v>239</v>
      </c>
      <c r="H461" s="211">
        <v>9</v>
      </c>
      <c r="I461" s="212"/>
      <c r="J461" s="213">
        <f>ROUND(I461*H461,2)</f>
        <v>0</v>
      </c>
      <c r="K461" s="214"/>
      <c r="L461" s="35"/>
      <c r="M461" s="215" t="s">
        <v>1</v>
      </c>
      <c r="N461" s="216" t="s">
        <v>40</v>
      </c>
      <c r="O461" s="69"/>
      <c r="P461" s="217">
        <f>O461*H461</f>
        <v>0</v>
      </c>
      <c r="Q461" s="217">
        <v>0</v>
      </c>
      <c r="R461" s="217">
        <f>Q461*H461</f>
        <v>0</v>
      </c>
      <c r="S461" s="217">
        <v>0</v>
      </c>
      <c r="T461" s="218">
        <f>S461*H461</f>
        <v>0</v>
      </c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R461" s="219" t="s">
        <v>240</v>
      </c>
      <c r="AT461" s="219" t="s">
        <v>236</v>
      </c>
      <c r="AU461" s="219" t="s">
        <v>84</v>
      </c>
      <c r="AY461" s="14" t="s">
        <v>233</v>
      </c>
      <c r="BE461" s="112">
        <f>IF(N461="základní",J461,0)</f>
        <v>0</v>
      </c>
      <c r="BF461" s="112">
        <f>IF(N461="snížená",J461,0)</f>
        <v>0</v>
      </c>
      <c r="BG461" s="112">
        <f>IF(N461="zákl. přenesená",J461,0)</f>
        <v>0</v>
      </c>
      <c r="BH461" s="112">
        <f>IF(N461="sníž. přenesená",J461,0)</f>
        <v>0</v>
      </c>
      <c r="BI461" s="112">
        <f>IF(N461="nulová",J461,0)</f>
        <v>0</v>
      </c>
      <c r="BJ461" s="14" t="s">
        <v>82</v>
      </c>
      <c r="BK461" s="112">
        <f>ROUND(I461*H461,2)</f>
        <v>0</v>
      </c>
      <c r="BL461" s="14" t="s">
        <v>240</v>
      </c>
      <c r="BM461" s="219" t="s">
        <v>639</v>
      </c>
    </row>
    <row r="462" spans="1:65" s="2" customFormat="1" ht="19.5">
      <c r="A462" s="32"/>
      <c r="B462" s="33"/>
      <c r="C462" s="34"/>
      <c r="D462" s="220" t="s">
        <v>241</v>
      </c>
      <c r="E462" s="34"/>
      <c r="F462" s="221" t="s">
        <v>638</v>
      </c>
      <c r="G462" s="34"/>
      <c r="H462" s="34"/>
      <c r="I462" s="176"/>
      <c r="J462" s="34"/>
      <c r="K462" s="34"/>
      <c r="L462" s="35"/>
      <c r="M462" s="222"/>
      <c r="N462" s="223"/>
      <c r="O462" s="69"/>
      <c r="P462" s="69"/>
      <c r="Q462" s="69"/>
      <c r="R462" s="69"/>
      <c r="S462" s="69"/>
      <c r="T462" s="70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T462" s="14" t="s">
        <v>241</v>
      </c>
      <c r="AU462" s="14" t="s">
        <v>84</v>
      </c>
    </row>
    <row r="463" spans="1:65" s="2" customFormat="1" ht="24.2" customHeight="1">
      <c r="A463" s="32"/>
      <c r="B463" s="33"/>
      <c r="C463" s="207" t="s">
        <v>640</v>
      </c>
      <c r="D463" s="207" t="s">
        <v>236</v>
      </c>
      <c r="E463" s="208" t="s">
        <v>641</v>
      </c>
      <c r="F463" s="209" t="s">
        <v>642</v>
      </c>
      <c r="G463" s="210" t="s">
        <v>239</v>
      </c>
      <c r="H463" s="211">
        <v>3</v>
      </c>
      <c r="I463" s="212"/>
      <c r="J463" s="213">
        <f>ROUND(I463*H463,2)</f>
        <v>0</v>
      </c>
      <c r="K463" s="214"/>
      <c r="L463" s="35"/>
      <c r="M463" s="215" t="s">
        <v>1</v>
      </c>
      <c r="N463" s="216" t="s">
        <v>40</v>
      </c>
      <c r="O463" s="69"/>
      <c r="P463" s="217">
        <f>O463*H463</f>
        <v>0</v>
      </c>
      <c r="Q463" s="217">
        <v>0</v>
      </c>
      <c r="R463" s="217">
        <f>Q463*H463</f>
        <v>0</v>
      </c>
      <c r="S463" s="217">
        <v>0</v>
      </c>
      <c r="T463" s="218">
        <f>S463*H463</f>
        <v>0</v>
      </c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R463" s="219" t="s">
        <v>240</v>
      </c>
      <c r="AT463" s="219" t="s">
        <v>236</v>
      </c>
      <c r="AU463" s="219" t="s">
        <v>84</v>
      </c>
      <c r="AY463" s="14" t="s">
        <v>233</v>
      </c>
      <c r="BE463" s="112">
        <f>IF(N463="základní",J463,0)</f>
        <v>0</v>
      </c>
      <c r="BF463" s="112">
        <f>IF(N463="snížená",J463,0)</f>
        <v>0</v>
      </c>
      <c r="BG463" s="112">
        <f>IF(N463="zákl. přenesená",J463,0)</f>
        <v>0</v>
      </c>
      <c r="BH463" s="112">
        <f>IF(N463="sníž. přenesená",J463,0)</f>
        <v>0</v>
      </c>
      <c r="BI463" s="112">
        <f>IF(N463="nulová",J463,0)</f>
        <v>0</v>
      </c>
      <c r="BJ463" s="14" t="s">
        <v>82</v>
      </c>
      <c r="BK463" s="112">
        <f>ROUND(I463*H463,2)</f>
        <v>0</v>
      </c>
      <c r="BL463" s="14" t="s">
        <v>240</v>
      </c>
      <c r="BM463" s="219" t="s">
        <v>643</v>
      </c>
    </row>
    <row r="464" spans="1:65" s="2" customFormat="1" ht="19.5">
      <c r="A464" s="32"/>
      <c r="B464" s="33"/>
      <c r="C464" s="34"/>
      <c r="D464" s="220" t="s">
        <v>241</v>
      </c>
      <c r="E464" s="34"/>
      <c r="F464" s="221" t="s">
        <v>642</v>
      </c>
      <c r="G464" s="34"/>
      <c r="H464" s="34"/>
      <c r="I464" s="176"/>
      <c r="J464" s="34"/>
      <c r="K464" s="34"/>
      <c r="L464" s="35"/>
      <c r="M464" s="222"/>
      <c r="N464" s="223"/>
      <c r="O464" s="69"/>
      <c r="P464" s="69"/>
      <c r="Q464" s="69"/>
      <c r="R464" s="69"/>
      <c r="S464" s="69"/>
      <c r="T464" s="70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T464" s="14" t="s">
        <v>241</v>
      </c>
      <c r="AU464" s="14" t="s">
        <v>84</v>
      </c>
    </row>
    <row r="465" spans="1:65" s="2" customFormat="1" ht="24.2" customHeight="1">
      <c r="A465" s="32"/>
      <c r="B465" s="33"/>
      <c r="C465" s="207" t="s">
        <v>431</v>
      </c>
      <c r="D465" s="207" t="s">
        <v>236</v>
      </c>
      <c r="E465" s="208" t="s">
        <v>644</v>
      </c>
      <c r="F465" s="209" t="s">
        <v>645</v>
      </c>
      <c r="G465" s="210" t="s">
        <v>239</v>
      </c>
      <c r="H465" s="211">
        <v>12</v>
      </c>
      <c r="I465" s="212"/>
      <c r="J465" s="213">
        <f>ROUND(I465*H465,2)</f>
        <v>0</v>
      </c>
      <c r="K465" s="214"/>
      <c r="L465" s="35"/>
      <c r="M465" s="215" t="s">
        <v>1</v>
      </c>
      <c r="N465" s="216" t="s">
        <v>40</v>
      </c>
      <c r="O465" s="69"/>
      <c r="P465" s="217">
        <f>O465*H465</f>
        <v>0</v>
      </c>
      <c r="Q465" s="217">
        <v>0</v>
      </c>
      <c r="R465" s="217">
        <f>Q465*H465</f>
        <v>0</v>
      </c>
      <c r="S465" s="217">
        <v>0</v>
      </c>
      <c r="T465" s="218">
        <f>S465*H465</f>
        <v>0</v>
      </c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R465" s="219" t="s">
        <v>240</v>
      </c>
      <c r="AT465" s="219" t="s">
        <v>236</v>
      </c>
      <c r="AU465" s="219" t="s">
        <v>84</v>
      </c>
      <c r="AY465" s="14" t="s">
        <v>233</v>
      </c>
      <c r="BE465" s="112">
        <f>IF(N465="základní",J465,0)</f>
        <v>0</v>
      </c>
      <c r="BF465" s="112">
        <f>IF(N465="snížená",J465,0)</f>
        <v>0</v>
      </c>
      <c r="BG465" s="112">
        <f>IF(N465="zákl. přenesená",J465,0)</f>
        <v>0</v>
      </c>
      <c r="BH465" s="112">
        <f>IF(N465="sníž. přenesená",J465,0)</f>
        <v>0</v>
      </c>
      <c r="BI465" s="112">
        <f>IF(N465="nulová",J465,0)</f>
        <v>0</v>
      </c>
      <c r="BJ465" s="14" t="s">
        <v>82</v>
      </c>
      <c r="BK465" s="112">
        <f>ROUND(I465*H465,2)</f>
        <v>0</v>
      </c>
      <c r="BL465" s="14" t="s">
        <v>240</v>
      </c>
      <c r="BM465" s="219" t="s">
        <v>646</v>
      </c>
    </row>
    <row r="466" spans="1:65" s="2" customFormat="1" ht="11.25">
      <c r="A466" s="32"/>
      <c r="B466" s="33"/>
      <c r="C466" s="34"/>
      <c r="D466" s="220" t="s">
        <v>241</v>
      </c>
      <c r="E466" s="34"/>
      <c r="F466" s="221" t="s">
        <v>645</v>
      </c>
      <c r="G466" s="34"/>
      <c r="H466" s="34"/>
      <c r="I466" s="176"/>
      <c r="J466" s="34"/>
      <c r="K466" s="34"/>
      <c r="L466" s="35"/>
      <c r="M466" s="222"/>
      <c r="N466" s="223"/>
      <c r="O466" s="69"/>
      <c r="P466" s="69"/>
      <c r="Q466" s="69"/>
      <c r="R466" s="69"/>
      <c r="S466" s="69"/>
      <c r="T466" s="70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T466" s="14" t="s">
        <v>241</v>
      </c>
      <c r="AU466" s="14" t="s">
        <v>84</v>
      </c>
    </row>
    <row r="467" spans="1:65" s="2" customFormat="1" ht="16.5" customHeight="1">
      <c r="A467" s="32"/>
      <c r="B467" s="33"/>
      <c r="C467" s="207" t="s">
        <v>647</v>
      </c>
      <c r="D467" s="207" t="s">
        <v>236</v>
      </c>
      <c r="E467" s="208" t="s">
        <v>648</v>
      </c>
      <c r="F467" s="209" t="s">
        <v>649</v>
      </c>
      <c r="G467" s="210" t="s">
        <v>239</v>
      </c>
      <c r="H467" s="211">
        <v>34</v>
      </c>
      <c r="I467" s="212"/>
      <c r="J467" s="213">
        <f>ROUND(I467*H467,2)</f>
        <v>0</v>
      </c>
      <c r="K467" s="214"/>
      <c r="L467" s="35"/>
      <c r="M467" s="215" t="s">
        <v>1</v>
      </c>
      <c r="N467" s="216" t="s">
        <v>40</v>
      </c>
      <c r="O467" s="69"/>
      <c r="P467" s="217">
        <f>O467*H467</f>
        <v>0</v>
      </c>
      <c r="Q467" s="217">
        <v>0</v>
      </c>
      <c r="R467" s="217">
        <f>Q467*H467</f>
        <v>0</v>
      </c>
      <c r="S467" s="217">
        <v>0</v>
      </c>
      <c r="T467" s="218">
        <f>S467*H467</f>
        <v>0</v>
      </c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R467" s="219" t="s">
        <v>240</v>
      </c>
      <c r="AT467" s="219" t="s">
        <v>236</v>
      </c>
      <c r="AU467" s="219" t="s">
        <v>84</v>
      </c>
      <c r="AY467" s="14" t="s">
        <v>233</v>
      </c>
      <c r="BE467" s="112">
        <f>IF(N467="základní",J467,0)</f>
        <v>0</v>
      </c>
      <c r="BF467" s="112">
        <f>IF(N467="snížená",J467,0)</f>
        <v>0</v>
      </c>
      <c r="BG467" s="112">
        <f>IF(N467="zákl. přenesená",J467,0)</f>
        <v>0</v>
      </c>
      <c r="BH467" s="112">
        <f>IF(N467="sníž. přenesená",J467,0)</f>
        <v>0</v>
      </c>
      <c r="BI467" s="112">
        <f>IF(N467="nulová",J467,0)</f>
        <v>0</v>
      </c>
      <c r="BJ467" s="14" t="s">
        <v>82</v>
      </c>
      <c r="BK467" s="112">
        <f>ROUND(I467*H467,2)</f>
        <v>0</v>
      </c>
      <c r="BL467" s="14" t="s">
        <v>240</v>
      </c>
      <c r="BM467" s="219" t="s">
        <v>650</v>
      </c>
    </row>
    <row r="468" spans="1:65" s="2" customFormat="1" ht="11.25">
      <c r="A468" s="32"/>
      <c r="B468" s="33"/>
      <c r="C468" s="34"/>
      <c r="D468" s="220" t="s">
        <v>241</v>
      </c>
      <c r="E468" s="34"/>
      <c r="F468" s="221" t="s">
        <v>649</v>
      </c>
      <c r="G468" s="34"/>
      <c r="H468" s="34"/>
      <c r="I468" s="176"/>
      <c r="J468" s="34"/>
      <c r="K468" s="34"/>
      <c r="L468" s="35"/>
      <c r="M468" s="222"/>
      <c r="N468" s="223"/>
      <c r="O468" s="69"/>
      <c r="P468" s="69"/>
      <c r="Q468" s="69"/>
      <c r="R468" s="69"/>
      <c r="S468" s="69"/>
      <c r="T468" s="70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T468" s="14" t="s">
        <v>241</v>
      </c>
      <c r="AU468" s="14" t="s">
        <v>84</v>
      </c>
    </row>
    <row r="469" spans="1:65" s="12" customFormat="1" ht="22.9" customHeight="1">
      <c r="B469" s="191"/>
      <c r="C469" s="192"/>
      <c r="D469" s="193" t="s">
        <v>74</v>
      </c>
      <c r="E469" s="205" t="s">
        <v>651</v>
      </c>
      <c r="F469" s="205" t="s">
        <v>652</v>
      </c>
      <c r="G469" s="192"/>
      <c r="H469" s="192"/>
      <c r="I469" s="195"/>
      <c r="J469" s="206">
        <f>BK469</f>
        <v>0</v>
      </c>
      <c r="K469" s="192"/>
      <c r="L469" s="197"/>
      <c r="M469" s="198"/>
      <c r="N469" s="199"/>
      <c r="O469" s="199"/>
      <c r="P469" s="200">
        <f>SUM(P470:P485)</f>
        <v>0</v>
      </c>
      <c r="Q469" s="199"/>
      <c r="R469" s="200">
        <f>SUM(R470:R485)</f>
        <v>0</v>
      </c>
      <c r="S469" s="199"/>
      <c r="T469" s="201">
        <f>SUM(T470:T485)</f>
        <v>0</v>
      </c>
      <c r="AR469" s="202" t="s">
        <v>82</v>
      </c>
      <c r="AT469" s="203" t="s">
        <v>74</v>
      </c>
      <c r="AU469" s="203" t="s">
        <v>82</v>
      </c>
      <c r="AY469" s="202" t="s">
        <v>233</v>
      </c>
      <c r="BK469" s="204">
        <f>SUM(BK470:BK485)</f>
        <v>0</v>
      </c>
    </row>
    <row r="470" spans="1:65" s="2" customFormat="1" ht="44.25" customHeight="1">
      <c r="A470" s="32"/>
      <c r="B470" s="33"/>
      <c r="C470" s="207" t="s">
        <v>435</v>
      </c>
      <c r="D470" s="207" t="s">
        <v>236</v>
      </c>
      <c r="E470" s="208" t="s">
        <v>653</v>
      </c>
      <c r="F470" s="209" t="s">
        <v>628</v>
      </c>
      <c r="G470" s="210" t="s">
        <v>239</v>
      </c>
      <c r="H470" s="211">
        <v>49</v>
      </c>
      <c r="I470" s="212"/>
      <c r="J470" s="213">
        <f>ROUND(I470*H470,2)</f>
        <v>0</v>
      </c>
      <c r="K470" s="214"/>
      <c r="L470" s="35"/>
      <c r="M470" s="215" t="s">
        <v>1</v>
      </c>
      <c r="N470" s="216" t="s">
        <v>40</v>
      </c>
      <c r="O470" s="69"/>
      <c r="P470" s="217">
        <f>O470*H470</f>
        <v>0</v>
      </c>
      <c r="Q470" s="217">
        <v>0</v>
      </c>
      <c r="R470" s="217">
        <f>Q470*H470</f>
        <v>0</v>
      </c>
      <c r="S470" s="217">
        <v>0</v>
      </c>
      <c r="T470" s="218">
        <f>S470*H470</f>
        <v>0</v>
      </c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R470" s="219" t="s">
        <v>240</v>
      </c>
      <c r="AT470" s="219" t="s">
        <v>236</v>
      </c>
      <c r="AU470" s="219" t="s">
        <v>84</v>
      </c>
      <c r="AY470" s="14" t="s">
        <v>233</v>
      </c>
      <c r="BE470" s="112">
        <f>IF(N470="základní",J470,0)</f>
        <v>0</v>
      </c>
      <c r="BF470" s="112">
        <f>IF(N470="snížená",J470,0)</f>
        <v>0</v>
      </c>
      <c r="BG470" s="112">
        <f>IF(N470="zákl. přenesená",J470,0)</f>
        <v>0</v>
      </c>
      <c r="BH470" s="112">
        <f>IF(N470="sníž. přenesená",J470,0)</f>
        <v>0</v>
      </c>
      <c r="BI470" s="112">
        <f>IF(N470="nulová",J470,0)</f>
        <v>0</v>
      </c>
      <c r="BJ470" s="14" t="s">
        <v>82</v>
      </c>
      <c r="BK470" s="112">
        <f>ROUND(I470*H470,2)</f>
        <v>0</v>
      </c>
      <c r="BL470" s="14" t="s">
        <v>240</v>
      </c>
      <c r="BM470" s="219" t="s">
        <v>654</v>
      </c>
    </row>
    <row r="471" spans="1:65" s="2" customFormat="1" ht="29.25">
      <c r="A471" s="32"/>
      <c r="B471" s="33"/>
      <c r="C471" s="34"/>
      <c r="D471" s="220" t="s">
        <v>241</v>
      </c>
      <c r="E471" s="34"/>
      <c r="F471" s="221" t="s">
        <v>628</v>
      </c>
      <c r="G471" s="34"/>
      <c r="H471" s="34"/>
      <c r="I471" s="176"/>
      <c r="J471" s="34"/>
      <c r="K471" s="34"/>
      <c r="L471" s="35"/>
      <c r="M471" s="222"/>
      <c r="N471" s="223"/>
      <c r="O471" s="69"/>
      <c r="P471" s="69"/>
      <c r="Q471" s="69"/>
      <c r="R471" s="69"/>
      <c r="S471" s="69"/>
      <c r="T471" s="70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T471" s="14" t="s">
        <v>241</v>
      </c>
      <c r="AU471" s="14" t="s">
        <v>84</v>
      </c>
    </row>
    <row r="472" spans="1:65" s="2" customFormat="1" ht="44.25" customHeight="1">
      <c r="A472" s="32"/>
      <c r="B472" s="33"/>
      <c r="C472" s="207" t="s">
        <v>655</v>
      </c>
      <c r="D472" s="207" t="s">
        <v>236</v>
      </c>
      <c r="E472" s="208" t="s">
        <v>656</v>
      </c>
      <c r="F472" s="209" t="s">
        <v>631</v>
      </c>
      <c r="G472" s="210" t="s">
        <v>239</v>
      </c>
      <c r="H472" s="211">
        <v>13</v>
      </c>
      <c r="I472" s="212"/>
      <c r="J472" s="213">
        <f>ROUND(I472*H472,2)</f>
        <v>0</v>
      </c>
      <c r="K472" s="214"/>
      <c r="L472" s="35"/>
      <c r="M472" s="215" t="s">
        <v>1</v>
      </c>
      <c r="N472" s="216" t="s">
        <v>40</v>
      </c>
      <c r="O472" s="69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R472" s="219" t="s">
        <v>240</v>
      </c>
      <c r="AT472" s="219" t="s">
        <v>236</v>
      </c>
      <c r="AU472" s="219" t="s">
        <v>84</v>
      </c>
      <c r="AY472" s="14" t="s">
        <v>233</v>
      </c>
      <c r="BE472" s="112">
        <f>IF(N472="základní",J472,0)</f>
        <v>0</v>
      </c>
      <c r="BF472" s="112">
        <f>IF(N472="snížená",J472,0)</f>
        <v>0</v>
      </c>
      <c r="BG472" s="112">
        <f>IF(N472="zákl. přenesená",J472,0)</f>
        <v>0</v>
      </c>
      <c r="BH472" s="112">
        <f>IF(N472="sníž. přenesená",J472,0)</f>
        <v>0</v>
      </c>
      <c r="BI472" s="112">
        <f>IF(N472="nulová",J472,0)</f>
        <v>0</v>
      </c>
      <c r="BJ472" s="14" t="s">
        <v>82</v>
      </c>
      <c r="BK472" s="112">
        <f>ROUND(I472*H472,2)</f>
        <v>0</v>
      </c>
      <c r="BL472" s="14" t="s">
        <v>240</v>
      </c>
      <c r="BM472" s="219" t="s">
        <v>657</v>
      </c>
    </row>
    <row r="473" spans="1:65" s="2" customFormat="1" ht="29.25">
      <c r="A473" s="32"/>
      <c r="B473" s="33"/>
      <c r="C473" s="34"/>
      <c r="D473" s="220" t="s">
        <v>241</v>
      </c>
      <c r="E473" s="34"/>
      <c r="F473" s="221" t="s">
        <v>631</v>
      </c>
      <c r="G473" s="34"/>
      <c r="H473" s="34"/>
      <c r="I473" s="176"/>
      <c r="J473" s="34"/>
      <c r="K473" s="34"/>
      <c r="L473" s="35"/>
      <c r="M473" s="222"/>
      <c r="N473" s="223"/>
      <c r="O473" s="69"/>
      <c r="P473" s="69"/>
      <c r="Q473" s="69"/>
      <c r="R473" s="69"/>
      <c r="S473" s="69"/>
      <c r="T473" s="70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T473" s="14" t="s">
        <v>241</v>
      </c>
      <c r="AU473" s="14" t="s">
        <v>84</v>
      </c>
    </row>
    <row r="474" spans="1:65" s="2" customFormat="1" ht="24.2" customHeight="1">
      <c r="A474" s="32"/>
      <c r="B474" s="33"/>
      <c r="C474" s="207" t="s">
        <v>438</v>
      </c>
      <c r="D474" s="207" t="s">
        <v>236</v>
      </c>
      <c r="E474" s="208" t="s">
        <v>658</v>
      </c>
      <c r="F474" s="209" t="s">
        <v>638</v>
      </c>
      <c r="G474" s="210" t="s">
        <v>239</v>
      </c>
      <c r="H474" s="211">
        <v>14</v>
      </c>
      <c r="I474" s="212"/>
      <c r="J474" s="213">
        <f>ROUND(I474*H474,2)</f>
        <v>0</v>
      </c>
      <c r="K474" s="214"/>
      <c r="L474" s="35"/>
      <c r="M474" s="215" t="s">
        <v>1</v>
      </c>
      <c r="N474" s="216" t="s">
        <v>40</v>
      </c>
      <c r="O474" s="69"/>
      <c r="P474" s="217">
        <f>O474*H474</f>
        <v>0</v>
      </c>
      <c r="Q474" s="217">
        <v>0</v>
      </c>
      <c r="R474" s="217">
        <f>Q474*H474</f>
        <v>0</v>
      </c>
      <c r="S474" s="217">
        <v>0</v>
      </c>
      <c r="T474" s="218">
        <f>S474*H474</f>
        <v>0</v>
      </c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R474" s="219" t="s">
        <v>240</v>
      </c>
      <c r="AT474" s="219" t="s">
        <v>236</v>
      </c>
      <c r="AU474" s="219" t="s">
        <v>84</v>
      </c>
      <c r="AY474" s="14" t="s">
        <v>233</v>
      </c>
      <c r="BE474" s="112">
        <f>IF(N474="základní",J474,0)</f>
        <v>0</v>
      </c>
      <c r="BF474" s="112">
        <f>IF(N474="snížená",J474,0)</f>
        <v>0</v>
      </c>
      <c r="BG474" s="112">
        <f>IF(N474="zákl. přenesená",J474,0)</f>
        <v>0</v>
      </c>
      <c r="BH474" s="112">
        <f>IF(N474="sníž. přenesená",J474,0)</f>
        <v>0</v>
      </c>
      <c r="BI474" s="112">
        <f>IF(N474="nulová",J474,0)</f>
        <v>0</v>
      </c>
      <c r="BJ474" s="14" t="s">
        <v>82</v>
      </c>
      <c r="BK474" s="112">
        <f>ROUND(I474*H474,2)</f>
        <v>0</v>
      </c>
      <c r="BL474" s="14" t="s">
        <v>240</v>
      </c>
      <c r="BM474" s="219" t="s">
        <v>659</v>
      </c>
    </row>
    <row r="475" spans="1:65" s="2" customFormat="1" ht="19.5">
      <c r="A475" s="32"/>
      <c r="B475" s="33"/>
      <c r="C475" s="34"/>
      <c r="D475" s="220" t="s">
        <v>241</v>
      </c>
      <c r="E475" s="34"/>
      <c r="F475" s="221" t="s">
        <v>638</v>
      </c>
      <c r="G475" s="34"/>
      <c r="H475" s="34"/>
      <c r="I475" s="176"/>
      <c r="J475" s="34"/>
      <c r="K475" s="34"/>
      <c r="L475" s="35"/>
      <c r="M475" s="222"/>
      <c r="N475" s="223"/>
      <c r="O475" s="69"/>
      <c r="P475" s="69"/>
      <c r="Q475" s="69"/>
      <c r="R475" s="69"/>
      <c r="S475" s="69"/>
      <c r="T475" s="70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T475" s="14" t="s">
        <v>241</v>
      </c>
      <c r="AU475" s="14" t="s">
        <v>84</v>
      </c>
    </row>
    <row r="476" spans="1:65" s="2" customFormat="1" ht="24.2" customHeight="1">
      <c r="A476" s="32"/>
      <c r="B476" s="33"/>
      <c r="C476" s="207" t="s">
        <v>660</v>
      </c>
      <c r="D476" s="207" t="s">
        <v>236</v>
      </c>
      <c r="E476" s="208" t="s">
        <v>661</v>
      </c>
      <c r="F476" s="209" t="s">
        <v>642</v>
      </c>
      <c r="G476" s="210" t="s">
        <v>239</v>
      </c>
      <c r="H476" s="211">
        <v>3</v>
      </c>
      <c r="I476" s="212"/>
      <c r="J476" s="213">
        <f>ROUND(I476*H476,2)</f>
        <v>0</v>
      </c>
      <c r="K476" s="214"/>
      <c r="L476" s="35"/>
      <c r="M476" s="215" t="s">
        <v>1</v>
      </c>
      <c r="N476" s="216" t="s">
        <v>40</v>
      </c>
      <c r="O476" s="69"/>
      <c r="P476" s="217">
        <f>O476*H476</f>
        <v>0</v>
      </c>
      <c r="Q476" s="217">
        <v>0</v>
      </c>
      <c r="R476" s="217">
        <f>Q476*H476</f>
        <v>0</v>
      </c>
      <c r="S476" s="217">
        <v>0</v>
      </c>
      <c r="T476" s="218">
        <f>S476*H476</f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219" t="s">
        <v>240</v>
      </c>
      <c r="AT476" s="219" t="s">
        <v>236</v>
      </c>
      <c r="AU476" s="219" t="s">
        <v>84</v>
      </c>
      <c r="AY476" s="14" t="s">
        <v>233</v>
      </c>
      <c r="BE476" s="112">
        <f>IF(N476="základní",J476,0)</f>
        <v>0</v>
      </c>
      <c r="BF476" s="112">
        <f>IF(N476="snížená",J476,0)</f>
        <v>0</v>
      </c>
      <c r="BG476" s="112">
        <f>IF(N476="zákl. přenesená",J476,0)</f>
        <v>0</v>
      </c>
      <c r="BH476" s="112">
        <f>IF(N476="sníž. přenesená",J476,0)</f>
        <v>0</v>
      </c>
      <c r="BI476" s="112">
        <f>IF(N476="nulová",J476,0)</f>
        <v>0</v>
      </c>
      <c r="BJ476" s="14" t="s">
        <v>82</v>
      </c>
      <c r="BK476" s="112">
        <f>ROUND(I476*H476,2)</f>
        <v>0</v>
      </c>
      <c r="BL476" s="14" t="s">
        <v>240</v>
      </c>
      <c r="BM476" s="219" t="s">
        <v>662</v>
      </c>
    </row>
    <row r="477" spans="1:65" s="2" customFormat="1" ht="19.5">
      <c r="A477" s="32"/>
      <c r="B477" s="33"/>
      <c r="C477" s="34"/>
      <c r="D477" s="220" t="s">
        <v>241</v>
      </c>
      <c r="E477" s="34"/>
      <c r="F477" s="221" t="s">
        <v>642</v>
      </c>
      <c r="G477" s="34"/>
      <c r="H477" s="34"/>
      <c r="I477" s="176"/>
      <c r="J477" s="34"/>
      <c r="K477" s="34"/>
      <c r="L477" s="35"/>
      <c r="M477" s="222"/>
      <c r="N477" s="223"/>
      <c r="O477" s="69"/>
      <c r="P477" s="69"/>
      <c r="Q477" s="69"/>
      <c r="R477" s="69"/>
      <c r="S477" s="69"/>
      <c r="T477" s="70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T477" s="14" t="s">
        <v>241</v>
      </c>
      <c r="AU477" s="14" t="s">
        <v>84</v>
      </c>
    </row>
    <row r="478" spans="1:65" s="2" customFormat="1" ht="24.2" customHeight="1">
      <c r="A478" s="32"/>
      <c r="B478" s="33"/>
      <c r="C478" s="207" t="s">
        <v>440</v>
      </c>
      <c r="D478" s="207" t="s">
        <v>236</v>
      </c>
      <c r="E478" s="208" t="s">
        <v>663</v>
      </c>
      <c r="F478" s="209" t="s">
        <v>645</v>
      </c>
      <c r="G478" s="210" t="s">
        <v>239</v>
      </c>
      <c r="H478" s="211">
        <v>17</v>
      </c>
      <c r="I478" s="212"/>
      <c r="J478" s="213">
        <f>ROUND(I478*H478,2)</f>
        <v>0</v>
      </c>
      <c r="K478" s="214"/>
      <c r="L478" s="35"/>
      <c r="M478" s="215" t="s">
        <v>1</v>
      </c>
      <c r="N478" s="216" t="s">
        <v>40</v>
      </c>
      <c r="O478" s="69"/>
      <c r="P478" s="217">
        <f>O478*H478</f>
        <v>0</v>
      </c>
      <c r="Q478" s="217">
        <v>0</v>
      </c>
      <c r="R478" s="217">
        <f>Q478*H478</f>
        <v>0</v>
      </c>
      <c r="S478" s="217">
        <v>0</v>
      </c>
      <c r="T478" s="218">
        <f>S478*H478</f>
        <v>0</v>
      </c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R478" s="219" t="s">
        <v>240</v>
      </c>
      <c r="AT478" s="219" t="s">
        <v>236</v>
      </c>
      <c r="AU478" s="219" t="s">
        <v>84</v>
      </c>
      <c r="AY478" s="14" t="s">
        <v>233</v>
      </c>
      <c r="BE478" s="112">
        <f>IF(N478="základní",J478,0)</f>
        <v>0</v>
      </c>
      <c r="BF478" s="112">
        <f>IF(N478="snížená",J478,0)</f>
        <v>0</v>
      </c>
      <c r="BG478" s="112">
        <f>IF(N478="zákl. přenesená",J478,0)</f>
        <v>0</v>
      </c>
      <c r="BH478" s="112">
        <f>IF(N478="sníž. přenesená",J478,0)</f>
        <v>0</v>
      </c>
      <c r="BI478" s="112">
        <f>IF(N478="nulová",J478,0)</f>
        <v>0</v>
      </c>
      <c r="BJ478" s="14" t="s">
        <v>82</v>
      </c>
      <c r="BK478" s="112">
        <f>ROUND(I478*H478,2)</f>
        <v>0</v>
      </c>
      <c r="BL478" s="14" t="s">
        <v>240</v>
      </c>
      <c r="BM478" s="219" t="s">
        <v>664</v>
      </c>
    </row>
    <row r="479" spans="1:65" s="2" customFormat="1" ht="11.25">
      <c r="A479" s="32"/>
      <c r="B479" s="33"/>
      <c r="C479" s="34"/>
      <c r="D479" s="220" t="s">
        <v>241</v>
      </c>
      <c r="E479" s="34"/>
      <c r="F479" s="221" t="s">
        <v>645</v>
      </c>
      <c r="G479" s="34"/>
      <c r="H479" s="34"/>
      <c r="I479" s="176"/>
      <c r="J479" s="34"/>
      <c r="K479" s="34"/>
      <c r="L479" s="35"/>
      <c r="M479" s="222"/>
      <c r="N479" s="223"/>
      <c r="O479" s="69"/>
      <c r="P479" s="69"/>
      <c r="Q479" s="69"/>
      <c r="R479" s="69"/>
      <c r="S479" s="69"/>
      <c r="T479" s="70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T479" s="14" t="s">
        <v>241</v>
      </c>
      <c r="AU479" s="14" t="s">
        <v>84</v>
      </c>
    </row>
    <row r="480" spans="1:65" s="2" customFormat="1" ht="16.5" customHeight="1">
      <c r="A480" s="32"/>
      <c r="B480" s="33"/>
      <c r="C480" s="207" t="s">
        <v>665</v>
      </c>
      <c r="D480" s="207" t="s">
        <v>236</v>
      </c>
      <c r="E480" s="208" t="s">
        <v>666</v>
      </c>
      <c r="F480" s="209" t="s">
        <v>649</v>
      </c>
      <c r="G480" s="210" t="s">
        <v>239</v>
      </c>
      <c r="H480" s="211">
        <v>62</v>
      </c>
      <c r="I480" s="212"/>
      <c r="J480" s="213">
        <f>ROUND(I480*H480,2)</f>
        <v>0</v>
      </c>
      <c r="K480" s="214"/>
      <c r="L480" s="35"/>
      <c r="M480" s="215" t="s">
        <v>1</v>
      </c>
      <c r="N480" s="216" t="s">
        <v>40</v>
      </c>
      <c r="O480" s="69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R480" s="219" t="s">
        <v>240</v>
      </c>
      <c r="AT480" s="219" t="s">
        <v>236</v>
      </c>
      <c r="AU480" s="219" t="s">
        <v>84</v>
      </c>
      <c r="AY480" s="14" t="s">
        <v>233</v>
      </c>
      <c r="BE480" s="112">
        <f>IF(N480="základní",J480,0)</f>
        <v>0</v>
      </c>
      <c r="BF480" s="112">
        <f>IF(N480="snížená",J480,0)</f>
        <v>0</v>
      </c>
      <c r="BG480" s="112">
        <f>IF(N480="zákl. přenesená",J480,0)</f>
        <v>0</v>
      </c>
      <c r="BH480" s="112">
        <f>IF(N480="sníž. přenesená",J480,0)</f>
        <v>0</v>
      </c>
      <c r="BI480" s="112">
        <f>IF(N480="nulová",J480,0)</f>
        <v>0</v>
      </c>
      <c r="BJ480" s="14" t="s">
        <v>82</v>
      </c>
      <c r="BK480" s="112">
        <f>ROUND(I480*H480,2)</f>
        <v>0</v>
      </c>
      <c r="BL480" s="14" t="s">
        <v>240</v>
      </c>
      <c r="BM480" s="219" t="s">
        <v>667</v>
      </c>
    </row>
    <row r="481" spans="1:65" s="2" customFormat="1" ht="11.25">
      <c r="A481" s="32"/>
      <c r="B481" s="33"/>
      <c r="C481" s="34"/>
      <c r="D481" s="220" t="s">
        <v>241</v>
      </c>
      <c r="E481" s="34"/>
      <c r="F481" s="221" t="s">
        <v>649</v>
      </c>
      <c r="G481" s="34"/>
      <c r="H481" s="34"/>
      <c r="I481" s="176"/>
      <c r="J481" s="34"/>
      <c r="K481" s="34"/>
      <c r="L481" s="35"/>
      <c r="M481" s="222"/>
      <c r="N481" s="223"/>
      <c r="O481" s="69"/>
      <c r="P481" s="69"/>
      <c r="Q481" s="69"/>
      <c r="R481" s="69"/>
      <c r="S481" s="69"/>
      <c r="T481" s="70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T481" s="14" t="s">
        <v>241</v>
      </c>
      <c r="AU481" s="14" t="s">
        <v>84</v>
      </c>
    </row>
    <row r="482" spans="1:65" s="2" customFormat="1" ht="16.5" customHeight="1">
      <c r="A482" s="32"/>
      <c r="B482" s="33"/>
      <c r="C482" s="207" t="s">
        <v>443</v>
      </c>
      <c r="D482" s="207" t="s">
        <v>236</v>
      </c>
      <c r="E482" s="208" t="s">
        <v>668</v>
      </c>
      <c r="F482" s="209" t="s">
        <v>669</v>
      </c>
      <c r="G482" s="210" t="s">
        <v>239</v>
      </c>
      <c r="H482" s="211">
        <v>1</v>
      </c>
      <c r="I482" s="212"/>
      <c r="J482" s="213">
        <f>ROUND(I482*H482,2)</f>
        <v>0</v>
      </c>
      <c r="K482" s="214"/>
      <c r="L482" s="35"/>
      <c r="M482" s="215" t="s">
        <v>1</v>
      </c>
      <c r="N482" s="216" t="s">
        <v>40</v>
      </c>
      <c r="O482" s="69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219" t="s">
        <v>240</v>
      </c>
      <c r="AT482" s="219" t="s">
        <v>236</v>
      </c>
      <c r="AU482" s="219" t="s">
        <v>84</v>
      </c>
      <c r="AY482" s="14" t="s">
        <v>233</v>
      </c>
      <c r="BE482" s="112">
        <f>IF(N482="základní",J482,0)</f>
        <v>0</v>
      </c>
      <c r="BF482" s="112">
        <f>IF(N482="snížená",J482,0)</f>
        <v>0</v>
      </c>
      <c r="BG482" s="112">
        <f>IF(N482="zákl. přenesená",J482,0)</f>
        <v>0</v>
      </c>
      <c r="BH482" s="112">
        <f>IF(N482="sníž. přenesená",J482,0)</f>
        <v>0</v>
      </c>
      <c r="BI482" s="112">
        <f>IF(N482="nulová",J482,0)</f>
        <v>0</v>
      </c>
      <c r="BJ482" s="14" t="s">
        <v>82</v>
      </c>
      <c r="BK482" s="112">
        <f>ROUND(I482*H482,2)</f>
        <v>0</v>
      </c>
      <c r="BL482" s="14" t="s">
        <v>240</v>
      </c>
      <c r="BM482" s="219" t="s">
        <v>670</v>
      </c>
    </row>
    <row r="483" spans="1:65" s="2" customFormat="1" ht="11.25">
      <c r="A483" s="32"/>
      <c r="B483" s="33"/>
      <c r="C483" s="34"/>
      <c r="D483" s="220" t="s">
        <v>241</v>
      </c>
      <c r="E483" s="34"/>
      <c r="F483" s="221" t="s">
        <v>669</v>
      </c>
      <c r="G483" s="34"/>
      <c r="H483" s="34"/>
      <c r="I483" s="176"/>
      <c r="J483" s="34"/>
      <c r="K483" s="34"/>
      <c r="L483" s="35"/>
      <c r="M483" s="222"/>
      <c r="N483" s="223"/>
      <c r="O483" s="69"/>
      <c r="P483" s="69"/>
      <c r="Q483" s="69"/>
      <c r="R483" s="69"/>
      <c r="S483" s="69"/>
      <c r="T483" s="70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T483" s="14" t="s">
        <v>241</v>
      </c>
      <c r="AU483" s="14" t="s">
        <v>84</v>
      </c>
    </row>
    <row r="484" spans="1:65" s="2" customFormat="1" ht="16.5" customHeight="1">
      <c r="A484" s="32"/>
      <c r="B484" s="33"/>
      <c r="C484" s="207" t="s">
        <v>671</v>
      </c>
      <c r="D484" s="207" t="s">
        <v>236</v>
      </c>
      <c r="E484" s="208" t="s">
        <v>672</v>
      </c>
      <c r="F484" s="209" t="s">
        <v>673</v>
      </c>
      <c r="G484" s="210" t="s">
        <v>239</v>
      </c>
      <c r="H484" s="211">
        <v>1</v>
      </c>
      <c r="I484" s="212"/>
      <c r="J484" s="213">
        <f>ROUND(I484*H484,2)</f>
        <v>0</v>
      </c>
      <c r="K484" s="214"/>
      <c r="L484" s="35"/>
      <c r="M484" s="215" t="s">
        <v>1</v>
      </c>
      <c r="N484" s="216" t="s">
        <v>40</v>
      </c>
      <c r="O484" s="69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219" t="s">
        <v>240</v>
      </c>
      <c r="AT484" s="219" t="s">
        <v>236</v>
      </c>
      <c r="AU484" s="219" t="s">
        <v>84</v>
      </c>
      <c r="AY484" s="14" t="s">
        <v>233</v>
      </c>
      <c r="BE484" s="112">
        <f>IF(N484="základní",J484,0)</f>
        <v>0</v>
      </c>
      <c r="BF484" s="112">
        <f>IF(N484="snížená",J484,0)</f>
        <v>0</v>
      </c>
      <c r="BG484" s="112">
        <f>IF(N484="zákl. přenesená",J484,0)</f>
        <v>0</v>
      </c>
      <c r="BH484" s="112">
        <f>IF(N484="sníž. přenesená",J484,0)</f>
        <v>0</v>
      </c>
      <c r="BI484" s="112">
        <f>IF(N484="nulová",J484,0)</f>
        <v>0</v>
      </c>
      <c r="BJ484" s="14" t="s">
        <v>82</v>
      </c>
      <c r="BK484" s="112">
        <f>ROUND(I484*H484,2)</f>
        <v>0</v>
      </c>
      <c r="BL484" s="14" t="s">
        <v>240</v>
      </c>
      <c r="BM484" s="219" t="s">
        <v>674</v>
      </c>
    </row>
    <row r="485" spans="1:65" s="2" customFormat="1" ht="11.25">
      <c r="A485" s="32"/>
      <c r="B485" s="33"/>
      <c r="C485" s="34"/>
      <c r="D485" s="220" t="s">
        <v>241</v>
      </c>
      <c r="E485" s="34"/>
      <c r="F485" s="221" t="s">
        <v>673</v>
      </c>
      <c r="G485" s="34"/>
      <c r="H485" s="34"/>
      <c r="I485" s="176"/>
      <c r="J485" s="34"/>
      <c r="K485" s="34"/>
      <c r="L485" s="35"/>
      <c r="M485" s="222"/>
      <c r="N485" s="223"/>
      <c r="O485" s="69"/>
      <c r="P485" s="69"/>
      <c r="Q485" s="69"/>
      <c r="R485" s="69"/>
      <c r="S485" s="69"/>
      <c r="T485" s="70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T485" s="14" t="s">
        <v>241</v>
      </c>
      <c r="AU485" s="14" t="s">
        <v>84</v>
      </c>
    </row>
    <row r="486" spans="1:65" s="12" customFormat="1" ht="22.9" customHeight="1">
      <c r="B486" s="191"/>
      <c r="C486" s="192"/>
      <c r="D486" s="193" t="s">
        <v>74</v>
      </c>
      <c r="E486" s="205" t="s">
        <v>675</v>
      </c>
      <c r="F486" s="205" t="s">
        <v>676</v>
      </c>
      <c r="G486" s="192"/>
      <c r="H486" s="192"/>
      <c r="I486" s="195"/>
      <c r="J486" s="206">
        <f>BK486</f>
        <v>0</v>
      </c>
      <c r="K486" s="192"/>
      <c r="L486" s="197"/>
      <c r="M486" s="198"/>
      <c r="N486" s="199"/>
      <c r="O486" s="199"/>
      <c r="P486" s="200">
        <f>SUM(P487:P500)</f>
        <v>0</v>
      </c>
      <c r="Q486" s="199"/>
      <c r="R486" s="200">
        <f>SUM(R487:R500)</f>
        <v>0</v>
      </c>
      <c r="S486" s="199"/>
      <c r="T486" s="201">
        <f>SUM(T487:T500)</f>
        <v>0</v>
      </c>
      <c r="AR486" s="202" t="s">
        <v>82</v>
      </c>
      <c r="AT486" s="203" t="s">
        <v>74</v>
      </c>
      <c r="AU486" s="203" t="s">
        <v>82</v>
      </c>
      <c r="AY486" s="202" t="s">
        <v>233</v>
      </c>
      <c r="BK486" s="204">
        <f>SUM(BK487:BK500)</f>
        <v>0</v>
      </c>
    </row>
    <row r="487" spans="1:65" s="2" customFormat="1" ht="44.25" customHeight="1">
      <c r="A487" s="32"/>
      <c r="B487" s="33"/>
      <c r="C487" s="207" t="s">
        <v>447</v>
      </c>
      <c r="D487" s="207" t="s">
        <v>236</v>
      </c>
      <c r="E487" s="208" t="s">
        <v>677</v>
      </c>
      <c r="F487" s="209" t="s">
        <v>628</v>
      </c>
      <c r="G487" s="210" t="s">
        <v>239</v>
      </c>
      <c r="H487" s="211">
        <v>6</v>
      </c>
      <c r="I487" s="212"/>
      <c r="J487" s="213">
        <f>ROUND(I487*H487,2)</f>
        <v>0</v>
      </c>
      <c r="K487" s="214"/>
      <c r="L487" s="35"/>
      <c r="M487" s="215" t="s">
        <v>1</v>
      </c>
      <c r="N487" s="216" t="s">
        <v>40</v>
      </c>
      <c r="O487" s="69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R487" s="219" t="s">
        <v>240</v>
      </c>
      <c r="AT487" s="219" t="s">
        <v>236</v>
      </c>
      <c r="AU487" s="219" t="s">
        <v>84</v>
      </c>
      <c r="AY487" s="14" t="s">
        <v>233</v>
      </c>
      <c r="BE487" s="112">
        <f>IF(N487="základní",J487,0)</f>
        <v>0</v>
      </c>
      <c r="BF487" s="112">
        <f>IF(N487="snížená",J487,0)</f>
        <v>0</v>
      </c>
      <c r="BG487" s="112">
        <f>IF(N487="zákl. přenesená",J487,0)</f>
        <v>0</v>
      </c>
      <c r="BH487" s="112">
        <f>IF(N487="sníž. přenesená",J487,0)</f>
        <v>0</v>
      </c>
      <c r="BI487" s="112">
        <f>IF(N487="nulová",J487,0)</f>
        <v>0</v>
      </c>
      <c r="BJ487" s="14" t="s">
        <v>82</v>
      </c>
      <c r="BK487" s="112">
        <f>ROUND(I487*H487,2)</f>
        <v>0</v>
      </c>
      <c r="BL487" s="14" t="s">
        <v>240</v>
      </c>
      <c r="BM487" s="219" t="s">
        <v>678</v>
      </c>
    </row>
    <row r="488" spans="1:65" s="2" customFormat="1" ht="29.25">
      <c r="A488" s="32"/>
      <c r="B488" s="33"/>
      <c r="C488" s="34"/>
      <c r="D488" s="220" t="s">
        <v>241</v>
      </c>
      <c r="E488" s="34"/>
      <c r="F488" s="221" t="s">
        <v>628</v>
      </c>
      <c r="G488" s="34"/>
      <c r="H488" s="34"/>
      <c r="I488" s="176"/>
      <c r="J488" s="34"/>
      <c r="K488" s="34"/>
      <c r="L488" s="35"/>
      <c r="M488" s="222"/>
      <c r="N488" s="223"/>
      <c r="O488" s="69"/>
      <c r="P488" s="69"/>
      <c r="Q488" s="69"/>
      <c r="R488" s="69"/>
      <c r="S488" s="69"/>
      <c r="T488" s="70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T488" s="14" t="s">
        <v>241</v>
      </c>
      <c r="AU488" s="14" t="s">
        <v>84</v>
      </c>
    </row>
    <row r="489" spans="1:65" s="2" customFormat="1" ht="44.25" customHeight="1">
      <c r="A489" s="32"/>
      <c r="B489" s="33"/>
      <c r="C489" s="207" t="s">
        <v>679</v>
      </c>
      <c r="D489" s="207" t="s">
        <v>236</v>
      </c>
      <c r="E489" s="208" t="s">
        <v>680</v>
      </c>
      <c r="F489" s="209" t="s">
        <v>631</v>
      </c>
      <c r="G489" s="210" t="s">
        <v>239</v>
      </c>
      <c r="H489" s="211">
        <v>13</v>
      </c>
      <c r="I489" s="212"/>
      <c r="J489" s="213">
        <f>ROUND(I489*H489,2)</f>
        <v>0</v>
      </c>
      <c r="K489" s="214"/>
      <c r="L489" s="35"/>
      <c r="M489" s="215" t="s">
        <v>1</v>
      </c>
      <c r="N489" s="216" t="s">
        <v>40</v>
      </c>
      <c r="O489" s="69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R489" s="219" t="s">
        <v>240</v>
      </c>
      <c r="AT489" s="219" t="s">
        <v>236</v>
      </c>
      <c r="AU489" s="219" t="s">
        <v>84</v>
      </c>
      <c r="AY489" s="14" t="s">
        <v>233</v>
      </c>
      <c r="BE489" s="112">
        <f>IF(N489="základní",J489,0)</f>
        <v>0</v>
      </c>
      <c r="BF489" s="112">
        <f>IF(N489="snížená",J489,0)</f>
        <v>0</v>
      </c>
      <c r="BG489" s="112">
        <f>IF(N489="zákl. přenesená",J489,0)</f>
        <v>0</v>
      </c>
      <c r="BH489" s="112">
        <f>IF(N489="sníž. přenesená",J489,0)</f>
        <v>0</v>
      </c>
      <c r="BI489" s="112">
        <f>IF(N489="nulová",J489,0)</f>
        <v>0</v>
      </c>
      <c r="BJ489" s="14" t="s">
        <v>82</v>
      </c>
      <c r="BK489" s="112">
        <f>ROUND(I489*H489,2)</f>
        <v>0</v>
      </c>
      <c r="BL489" s="14" t="s">
        <v>240</v>
      </c>
      <c r="BM489" s="219" t="s">
        <v>681</v>
      </c>
    </row>
    <row r="490" spans="1:65" s="2" customFormat="1" ht="29.25">
      <c r="A490" s="32"/>
      <c r="B490" s="33"/>
      <c r="C490" s="34"/>
      <c r="D490" s="220" t="s">
        <v>241</v>
      </c>
      <c r="E490" s="34"/>
      <c r="F490" s="221" t="s">
        <v>631</v>
      </c>
      <c r="G490" s="34"/>
      <c r="H490" s="34"/>
      <c r="I490" s="176"/>
      <c r="J490" s="34"/>
      <c r="K490" s="34"/>
      <c r="L490" s="35"/>
      <c r="M490" s="222"/>
      <c r="N490" s="223"/>
      <c r="O490" s="69"/>
      <c r="P490" s="69"/>
      <c r="Q490" s="69"/>
      <c r="R490" s="69"/>
      <c r="S490" s="69"/>
      <c r="T490" s="70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T490" s="14" t="s">
        <v>241</v>
      </c>
      <c r="AU490" s="14" t="s">
        <v>84</v>
      </c>
    </row>
    <row r="491" spans="1:65" s="2" customFormat="1" ht="49.15" customHeight="1">
      <c r="A491" s="32"/>
      <c r="B491" s="33"/>
      <c r="C491" s="207" t="s">
        <v>450</v>
      </c>
      <c r="D491" s="207" t="s">
        <v>236</v>
      </c>
      <c r="E491" s="208" t="s">
        <v>682</v>
      </c>
      <c r="F491" s="209" t="s">
        <v>683</v>
      </c>
      <c r="G491" s="210" t="s">
        <v>239</v>
      </c>
      <c r="H491" s="211">
        <v>38</v>
      </c>
      <c r="I491" s="212"/>
      <c r="J491" s="213">
        <f>ROUND(I491*H491,2)</f>
        <v>0</v>
      </c>
      <c r="K491" s="214"/>
      <c r="L491" s="35"/>
      <c r="M491" s="215" t="s">
        <v>1</v>
      </c>
      <c r="N491" s="216" t="s">
        <v>40</v>
      </c>
      <c r="O491" s="69"/>
      <c r="P491" s="217">
        <f>O491*H491</f>
        <v>0</v>
      </c>
      <c r="Q491" s="217">
        <v>0</v>
      </c>
      <c r="R491" s="217">
        <f>Q491*H491</f>
        <v>0</v>
      </c>
      <c r="S491" s="217">
        <v>0</v>
      </c>
      <c r="T491" s="218">
        <f>S491*H491</f>
        <v>0</v>
      </c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R491" s="219" t="s">
        <v>240</v>
      </c>
      <c r="AT491" s="219" t="s">
        <v>236</v>
      </c>
      <c r="AU491" s="219" t="s">
        <v>84</v>
      </c>
      <c r="AY491" s="14" t="s">
        <v>233</v>
      </c>
      <c r="BE491" s="112">
        <f>IF(N491="základní",J491,0)</f>
        <v>0</v>
      </c>
      <c r="BF491" s="112">
        <f>IF(N491="snížená",J491,0)</f>
        <v>0</v>
      </c>
      <c r="BG491" s="112">
        <f>IF(N491="zákl. přenesená",J491,0)</f>
        <v>0</v>
      </c>
      <c r="BH491" s="112">
        <f>IF(N491="sníž. přenesená",J491,0)</f>
        <v>0</v>
      </c>
      <c r="BI491" s="112">
        <f>IF(N491="nulová",J491,0)</f>
        <v>0</v>
      </c>
      <c r="BJ491" s="14" t="s">
        <v>82</v>
      </c>
      <c r="BK491" s="112">
        <f>ROUND(I491*H491,2)</f>
        <v>0</v>
      </c>
      <c r="BL491" s="14" t="s">
        <v>240</v>
      </c>
      <c r="BM491" s="219" t="s">
        <v>684</v>
      </c>
    </row>
    <row r="492" spans="1:65" s="2" customFormat="1" ht="29.25">
      <c r="A492" s="32"/>
      <c r="B492" s="33"/>
      <c r="C492" s="34"/>
      <c r="D492" s="220" t="s">
        <v>241</v>
      </c>
      <c r="E492" s="34"/>
      <c r="F492" s="221" t="s">
        <v>683</v>
      </c>
      <c r="G492" s="34"/>
      <c r="H492" s="34"/>
      <c r="I492" s="176"/>
      <c r="J492" s="34"/>
      <c r="K492" s="34"/>
      <c r="L492" s="35"/>
      <c r="M492" s="222"/>
      <c r="N492" s="223"/>
      <c r="O492" s="69"/>
      <c r="P492" s="69"/>
      <c r="Q492" s="69"/>
      <c r="R492" s="69"/>
      <c r="S492" s="69"/>
      <c r="T492" s="70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T492" s="14" t="s">
        <v>241</v>
      </c>
      <c r="AU492" s="14" t="s">
        <v>84</v>
      </c>
    </row>
    <row r="493" spans="1:65" s="2" customFormat="1" ht="24.2" customHeight="1">
      <c r="A493" s="32"/>
      <c r="B493" s="33"/>
      <c r="C493" s="207" t="s">
        <v>685</v>
      </c>
      <c r="D493" s="207" t="s">
        <v>236</v>
      </c>
      <c r="E493" s="208" t="s">
        <v>686</v>
      </c>
      <c r="F493" s="209" t="s">
        <v>638</v>
      </c>
      <c r="G493" s="210" t="s">
        <v>239</v>
      </c>
      <c r="H493" s="211">
        <v>15</v>
      </c>
      <c r="I493" s="212"/>
      <c r="J493" s="213">
        <f>ROUND(I493*H493,2)</f>
        <v>0</v>
      </c>
      <c r="K493" s="214"/>
      <c r="L493" s="35"/>
      <c r="M493" s="215" t="s">
        <v>1</v>
      </c>
      <c r="N493" s="216" t="s">
        <v>40</v>
      </c>
      <c r="O493" s="69"/>
      <c r="P493" s="217">
        <f>O493*H493</f>
        <v>0</v>
      </c>
      <c r="Q493" s="217">
        <v>0</v>
      </c>
      <c r="R493" s="217">
        <f>Q493*H493</f>
        <v>0</v>
      </c>
      <c r="S493" s="217">
        <v>0</v>
      </c>
      <c r="T493" s="218">
        <f>S493*H493</f>
        <v>0</v>
      </c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R493" s="219" t="s">
        <v>240</v>
      </c>
      <c r="AT493" s="219" t="s">
        <v>236</v>
      </c>
      <c r="AU493" s="219" t="s">
        <v>84</v>
      </c>
      <c r="AY493" s="14" t="s">
        <v>233</v>
      </c>
      <c r="BE493" s="112">
        <f>IF(N493="základní",J493,0)</f>
        <v>0</v>
      </c>
      <c r="BF493" s="112">
        <f>IF(N493="snížená",J493,0)</f>
        <v>0</v>
      </c>
      <c r="BG493" s="112">
        <f>IF(N493="zákl. přenesená",J493,0)</f>
        <v>0</v>
      </c>
      <c r="BH493" s="112">
        <f>IF(N493="sníž. přenesená",J493,0)</f>
        <v>0</v>
      </c>
      <c r="BI493" s="112">
        <f>IF(N493="nulová",J493,0)</f>
        <v>0</v>
      </c>
      <c r="BJ493" s="14" t="s">
        <v>82</v>
      </c>
      <c r="BK493" s="112">
        <f>ROUND(I493*H493,2)</f>
        <v>0</v>
      </c>
      <c r="BL493" s="14" t="s">
        <v>240</v>
      </c>
      <c r="BM493" s="219" t="s">
        <v>687</v>
      </c>
    </row>
    <row r="494" spans="1:65" s="2" customFormat="1" ht="19.5">
      <c r="A494" s="32"/>
      <c r="B494" s="33"/>
      <c r="C494" s="34"/>
      <c r="D494" s="220" t="s">
        <v>241</v>
      </c>
      <c r="E494" s="34"/>
      <c r="F494" s="221" t="s">
        <v>638</v>
      </c>
      <c r="G494" s="34"/>
      <c r="H494" s="34"/>
      <c r="I494" s="176"/>
      <c r="J494" s="34"/>
      <c r="K494" s="34"/>
      <c r="L494" s="35"/>
      <c r="M494" s="222"/>
      <c r="N494" s="223"/>
      <c r="O494" s="69"/>
      <c r="P494" s="69"/>
      <c r="Q494" s="69"/>
      <c r="R494" s="69"/>
      <c r="S494" s="69"/>
      <c r="T494" s="70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T494" s="14" t="s">
        <v>241</v>
      </c>
      <c r="AU494" s="14" t="s">
        <v>84</v>
      </c>
    </row>
    <row r="495" spans="1:65" s="2" customFormat="1" ht="24.2" customHeight="1">
      <c r="A495" s="32"/>
      <c r="B495" s="33"/>
      <c r="C495" s="207" t="s">
        <v>452</v>
      </c>
      <c r="D495" s="207" t="s">
        <v>236</v>
      </c>
      <c r="E495" s="208" t="s">
        <v>688</v>
      </c>
      <c r="F495" s="209" t="s">
        <v>642</v>
      </c>
      <c r="G495" s="210" t="s">
        <v>239</v>
      </c>
      <c r="H495" s="211">
        <v>3</v>
      </c>
      <c r="I495" s="212"/>
      <c r="J495" s="213">
        <f>ROUND(I495*H495,2)</f>
        <v>0</v>
      </c>
      <c r="K495" s="214"/>
      <c r="L495" s="35"/>
      <c r="M495" s="215" t="s">
        <v>1</v>
      </c>
      <c r="N495" s="216" t="s">
        <v>40</v>
      </c>
      <c r="O495" s="69"/>
      <c r="P495" s="217">
        <f>O495*H495</f>
        <v>0</v>
      </c>
      <c r="Q495" s="217">
        <v>0</v>
      </c>
      <c r="R495" s="217">
        <f>Q495*H495</f>
        <v>0</v>
      </c>
      <c r="S495" s="217">
        <v>0</v>
      </c>
      <c r="T495" s="218">
        <f>S495*H495</f>
        <v>0</v>
      </c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R495" s="219" t="s">
        <v>240</v>
      </c>
      <c r="AT495" s="219" t="s">
        <v>236</v>
      </c>
      <c r="AU495" s="219" t="s">
        <v>84</v>
      </c>
      <c r="AY495" s="14" t="s">
        <v>233</v>
      </c>
      <c r="BE495" s="112">
        <f>IF(N495="základní",J495,0)</f>
        <v>0</v>
      </c>
      <c r="BF495" s="112">
        <f>IF(N495="snížená",J495,0)</f>
        <v>0</v>
      </c>
      <c r="BG495" s="112">
        <f>IF(N495="zákl. přenesená",J495,0)</f>
        <v>0</v>
      </c>
      <c r="BH495" s="112">
        <f>IF(N495="sníž. přenesená",J495,0)</f>
        <v>0</v>
      </c>
      <c r="BI495" s="112">
        <f>IF(N495="nulová",J495,0)</f>
        <v>0</v>
      </c>
      <c r="BJ495" s="14" t="s">
        <v>82</v>
      </c>
      <c r="BK495" s="112">
        <f>ROUND(I495*H495,2)</f>
        <v>0</v>
      </c>
      <c r="BL495" s="14" t="s">
        <v>240</v>
      </c>
      <c r="BM495" s="219" t="s">
        <v>689</v>
      </c>
    </row>
    <row r="496" spans="1:65" s="2" customFormat="1" ht="19.5">
      <c r="A496" s="32"/>
      <c r="B496" s="33"/>
      <c r="C496" s="34"/>
      <c r="D496" s="220" t="s">
        <v>241</v>
      </c>
      <c r="E496" s="34"/>
      <c r="F496" s="221" t="s">
        <v>642</v>
      </c>
      <c r="G496" s="34"/>
      <c r="H496" s="34"/>
      <c r="I496" s="176"/>
      <c r="J496" s="34"/>
      <c r="K496" s="34"/>
      <c r="L496" s="35"/>
      <c r="M496" s="222"/>
      <c r="N496" s="223"/>
      <c r="O496" s="69"/>
      <c r="P496" s="69"/>
      <c r="Q496" s="69"/>
      <c r="R496" s="69"/>
      <c r="S496" s="69"/>
      <c r="T496" s="70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T496" s="14" t="s">
        <v>241</v>
      </c>
      <c r="AU496" s="14" t="s">
        <v>84</v>
      </c>
    </row>
    <row r="497" spans="1:65" s="2" customFormat="1" ht="24.2" customHeight="1">
      <c r="A497" s="32"/>
      <c r="B497" s="33"/>
      <c r="C497" s="207" t="s">
        <v>690</v>
      </c>
      <c r="D497" s="207" t="s">
        <v>236</v>
      </c>
      <c r="E497" s="208" t="s">
        <v>691</v>
      </c>
      <c r="F497" s="209" t="s">
        <v>645</v>
      </c>
      <c r="G497" s="210" t="s">
        <v>239</v>
      </c>
      <c r="H497" s="211">
        <v>18</v>
      </c>
      <c r="I497" s="212"/>
      <c r="J497" s="213">
        <f>ROUND(I497*H497,2)</f>
        <v>0</v>
      </c>
      <c r="K497" s="214"/>
      <c r="L497" s="35"/>
      <c r="M497" s="215" t="s">
        <v>1</v>
      </c>
      <c r="N497" s="216" t="s">
        <v>40</v>
      </c>
      <c r="O497" s="69"/>
      <c r="P497" s="217">
        <f>O497*H497</f>
        <v>0</v>
      </c>
      <c r="Q497" s="217">
        <v>0</v>
      </c>
      <c r="R497" s="217">
        <f>Q497*H497</f>
        <v>0</v>
      </c>
      <c r="S497" s="217">
        <v>0</v>
      </c>
      <c r="T497" s="218">
        <f>S497*H497</f>
        <v>0</v>
      </c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R497" s="219" t="s">
        <v>240</v>
      </c>
      <c r="AT497" s="219" t="s">
        <v>236</v>
      </c>
      <c r="AU497" s="219" t="s">
        <v>84</v>
      </c>
      <c r="AY497" s="14" t="s">
        <v>233</v>
      </c>
      <c r="BE497" s="112">
        <f>IF(N497="základní",J497,0)</f>
        <v>0</v>
      </c>
      <c r="BF497" s="112">
        <f>IF(N497="snížená",J497,0)</f>
        <v>0</v>
      </c>
      <c r="BG497" s="112">
        <f>IF(N497="zákl. přenesená",J497,0)</f>
        <v>0</v>
      </c>
      <c r="BH497" s="112">
        <f>IF(N497="sníž. přenesená",J497,0)</f>
        <v>0</v>
      </c>
      <c r="BI497" s="112">
        <f>IF(N497="nulová",J497,0)</f>
        <v>0</v>
      </c>
      <c r="BJ497" s="14" t="s">
        <v>82</v>
      </c>
      <c r="BK497" s="112">
        <f>ROUND(I497*H497,2)</f>
        <v>0</v>
      </c>
      <c r="BL497" s="14" t="s">
        <v>240</v>
      </c>
      <c r="BM497" s="219" t="s">
        <v>692</v>
      </c>
    </row>
    <row r="498" spans="1:65" s="2" customFormat="1" ht="11.25">
      <c r="A498" s="32"/>
      <c r="B498" s="33"/>
      <c r="C498" s="34"/>
      <c r="D498" s="220" t="s">
        <v>241</v>
      </c>
      <c r="E498" s="34"/>
      <c r="F498" s="221" t="s">
        <v>645</v>
      </c>
      <c r="G498" s="34"/>
      <c r="H498" s="34"/>
      <c r="I498" s="176"/>
      <c r="J498" s="34"/>
      <c r="K498" s="34"/>
      <c r="L498" s="35"/>
      <c r="M498" s="222"/>
      <c r="N498" s="223"/>
      <c r="O498" s="69"/>
      <c r="P498" s="69"/>
      <c r="Q498" s="69"/>
      <c r="R498" s="69"/>
      <c r="S498" s="69"/>
      <c r="T498" s="70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T498" s="14" t="s">
        <v>241</v>
      </c>
      <c r="AU498" s="14" t="s">
        <v>84</v>
      </c>
    </row>
    <row r="499" spans="1:65" s="2" customFormat="1" ht="16.5" customHeight="1">
      <c r="A499" s="32"/>
      <c r="B499" s="33"/>
      <c r="C499" s="207" t="s">
        <v>455</v>
      </c>
      <c r="D499" s="207" t="s">
        <v>236</v>
      </c>
      <c r="E499" s="208" t="s">
        <v>693</v>
      </c>
      <c r="F499" s="209" t="s">
        <v>649</v>
      </c>
      <c r="G499" s="210" t="s">
        <v>239</v>
      </c>
      <c r="H499" s="211">
        <v>57</v>
      </c>
      <c r="I499" s="212"/>
      <c r="J499" s="213">
        <f>ROUND(I499*H499,2)</f>
        <v>0</v>
      </c>
      <c r="K499" s="214"/>
      <c r="L499" s="35"/>
      <c r="M499" s="215" t="s">
        <v>1</v>
      </c>
      <c r="N499" s="216" t="s">
        <v>40</v>
      </c>
      <c r="O499" s="69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R499" s="219" t="s">
        <v>240</v>
      </c>
      <c r="AT499" s="219" t="s">
        <v>236</v>
      </c>
      <c r="AU499" s="219" t="s">
        <v>84</v>
      </c>
      <c r="AY499" s="14" t="s">
        <v>233</v>
      </c>
      <c r="BE499" s="112">
        <f>IF(N499="základní",J499,0)</f>
        <v>0</v>
      </c>
      <c r="BF499" s="112">
        <f>IF(N499="snížená",J499,0)</f>
        <v>0</v>
      </c>
      <c r="BG499" s="112">
        <f>IF(N499="zákl. přenesená",J499,0)</f>
        <v>0</v>
      </c>
      <c r="BH499" s="112">
        <f>IF(N499="sníž. přenesená",J499,0)</f>
        <v>0</v>
      </c>
      <c r="BI499" s="112">
        <f>IF(N499="nulová",J499,0)</f>
        <v>0</v>
      </c>
      <c r="BJ499" s="14" t="s">
        <v>82</v>
      </c>
      <c r="BK499" s="112">
        <f>ROUND(I499*H499,2)</f>
        <v>0</v>
      </c>
      <c r="BL499" s="14" t="s">
        <v>240</v>
      </c>
      <c r="BM499" s="219" t="s">
        <v>694</v>
      </c>
    </row>
    <row r="500" spans="1:65" s="2" customFormat="1" ht="11.25">
      <c r="A500" s="32"/>
      <c r="B500" s="33"/>
      <c r="C500" s="34"/>
      <c r="D500" s="220" t="s">
        <v>241</v>
      </c>
      <c r="E500" s="34"/>
      <c r="F500" s="221" t="s">
        <v>649</v>
      </c>
      <c r="G500" s="34"/>
      <c r="H500" s="34"/>
      <c r="I500" s="176"/>
      <c r="J500" s="34"/>
      <c r="K500" s="34"/>
      <c r="L500" s="35"/>
      <c r="M500" s="222"/>
      <c r="N500" s="223"/>
      <c r="O500" s="69"/>
      <c r="P500" s="69"/>
      <c r="Q500" s="69"/>
      <c r="R500" s="69"/>
      <c r="S500" s="69"/>
      <c r="T500" s="70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T500" s="14" t="s">
        <v>241</v>
      </c>
      <c r="AU500" s="14" t="s">
        <v>84</v>
      </c>
    </row>
    <row r="501" spans="1:65" s="12" customFormat="1" ht="22.9" customHeight="1">
      <c r="B501" s="191"/>
      <c r="C501" s="192"/>
      <c r="D501" s="193" t="s">
        <v>74</v>
      </c>
      <c r="E501" s="205" t="s">
        <v>695</v>
      </c>
      <c r="F501" s="205" t="s">
        <v>696</v>
      </c>
      <c r="G501" s="192"/>
      <c r="H501" s="192"/>
      <c r="I501" s="195"/>
      <c r="J501" s="206">
        <f>BK501</f>
        <v>0</v>
      </c>
      <c r="K501" s="192"/>
      <c r="L501" s="197"/>
      <c r="M501" s="198"/>
      <c r="N501" s="199"/>
      <c r="O501" s="199"/>
      <c r="P501" s="200">
        <f>SUM(P502:P515)</f>
        <v>0</v>
      </c>
      <c r="Q501" s="199"/>
      <c r="R501" s="200">
        <f>SUM(R502:R515)</f>
        <v>0</v>
      </c>
      <c r="S501" s="199"/>
      <c r="T501" s="201">
        <f>SUM(T502:T515)</f>
        <v>0</v>
      </c>
      <c r="AR501" s="202" t="s">
        <v>82</v>
      </c>
      <c r="AT501" s="203" t="s">
        <v>74</v>
      </c>
      <c r="AU501" s="203" t="s">
        <v>82</v>
      </c>
      <c r="AY501" s="202" t="s">
        <v>233</v>
      </c>
      <c r="BK501" s="204">
        <f>SUM(BK502:BK515)</f>
        <v>0</v>
      </c>
    </row>
    <row r="502" spans="1:65" s="2" customFormat="1" ht="44.25" customHeight="1">
      <c r="A502" s="32"/>
      <c r="B502" s="33"/>
      <c r="C502" s="207" t="s">
        <v>697</v>
      </c>
      <c r="D502" s="207" t="s">
        <v>236</v>
      </c>
      <c r="E502" s="208" t="s">
        <v>698</v>
      </c>
      <c r="F502" s="209" t="s">
        <v>628</v>
      </c>
      <c r="G502" s="210" t="s">
        <v>239</v>
      </c>
      <c r="H502" s="211">
        <v>30</v>
      </c>
      <c r="I502" s="212"/>
      <c r="J502" s="213">
        <f>ROUND(I502*H502,2)</f>
        <v>0</v>
      </c>
      <c r="K502" s="214"/>
      <c r="L502" s="35"/>
      <c r="M502" s="215" t="s">
        <v>1</v>
      </c>
      <c r="N502" s="216" t="s">
        <v>40</v>
      </c>
      <c r="O502" s="69"/>
      <c r="P502" s="217">
        <f>O502*H502</f>
        <v>0</v>
      </c>
      <c r="Q502" s="217">
        <v>0</v>
      </c>
      <c r="R502" s="217">
        <f>Q502*H502</f>
        <v>0</v>
      </c>
      <c r="S502" s="217">
        <v>0</v>
      </c>
      <c r="T502" s="218">
        <f>S502*H502</f>
        <v>0</v>
      </c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R502" s="219" t="s">
        <v>240</v>
      </c>
      <c r="AT502" s="219" t="s">
        <v>236</v>
      </c>
      <c r="AU502" s="219" t="s">
        <v>84</v>
      </c>
      <c r="AY502" s="14" t="s">
        <v>233</v>
      </c>
      <c r="BE502" s="112">
        <f>IF(N502="základní",J502,0)</f>
        <v>0</v>
      </c>
      <c r="BF502" s="112">
        <f>IF(N502="snížená",J502,0)</f>
        <v>0</v>
      </c>
      <c r="BG502" s="112">
        <f>IF(N502="zákl. přenesená",J502,0)</f>
        <v>0</v>
      </c>
      <c r="BH502" s="112">
        <f>IF(N502="sníž. přenesená",J502,0)</f>
        <v>0</v>
      </c>
      <c r="BI502" s="112">
        <f>IF(N502="nulová",J502,0)</f>
        <v>0</v>
      </c>
      <c r="BJ502" s="14" t="s">
        <v>82</v>
      </c>
      <c r="BK502" s="112">
        <f>ROUND(I502*H502,2)</f>
        <v>0</v>
      </c>
      <c r="BL502" s="14" t="s">
        <v>240</v>
      </c>
      <c r="BM502" s="219" t="s">
        <v>699</v>
      </c>
    </row>
    <row r="503" spans="1:65" s="2" customFormat="1" ht="29.25">
      <c r="A503" s="32"/>
      <c r="B503" s="33"/>
      <c r="C503" s="34"/>
      <c r="D503" s="220" t="s">
        <v>241</v>
      </c>
      <c r="E503" s="34"/>
      <c r="F503" s="221" t="s">
        <v>628</v>
      </c>
      <c r="G503" s="34"/>
      <c r="H503" s="34"/>
      <c r="I503" s="176"/>
      <c r="J503" s="34"/>
      <c r="K503" s="34"/>
      <c r="L503" s="35"/>
      <c r="M503" s="222"/>
      <c r="N503" s="223"/>
      <c r="O503" s="69"/>
      <c r="P503" s="69"/>
      <c r="Q503" s="69"/>
      <c r="R503" s="69"/>
      <c r="S503" s="69"/>
      <c r="T503" s="70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T503" s="14" t="s">
        <v>241</v>
      </c>
      <c r="AU503" s="14" t="s">
        <v>84</v>
      </c>
    </row>
    <row r="504" spans="1:65" s="2" customFormat="1" ht="44.25" customHeight="1">
      <c r="A504" s="32"/>
      <c r="B504" s="33"/>
      <c r="C504" s="207" t="s">
        <v>459</v>
      </c>
      <c r="D504" s="207" t="s">
        <v>236</v>
      </c>
      <c r="E504" s="208" t="s">
        <v>700</v>
      </c>
      <c r="F504" s="209" t="s">
        <v>631</v>
      </c>
      <c r="G504" s="210" t="s">
        <v>239</v>
      </c>
      <c r="H504" s="211">
        <v>13</v>
      </c>
      <c r="I504" s="212"/>
      <c r="J504" s="213">
        <f>ROUND(I504*H504,2)</f>
        <v>0</v>
      </c>
      <c r="K504" s="214"/>
      <c r="L504" s="35"/>
      <c r="M504" s="215" t="s">
        <v>1</v>
      </c>
      <c r="N504" s="216" t="s">
        <v>40</v>
      </c>
      <c r="O504" s="69"/>
      <c r="P504" s="217">
        <f>O504*H504</f>
        <v>0</v>
      </c>
      <c r="Q504" s="217">
        <v>0</v>
      </c>
      <c r="R504" s="217">
        <f>Q504*H504</f>
        <v>0</v>
      </c>
      <c r="S504" s="217">
        <v>0</v>
      </c>
      <c r="T504" s="218">
        <f>S504*H504</f>
        <v>0</v>
      </c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R504" s="219" t="s">
        <v>240</v>
      </c>
      <c r="AT504" s="219" t="s">
        <v>236</v>
      </c>
      <c r="AU504" s="219" t="s">
        <v>84</v>
      </c>
      <c r="AY504" s="14" t="s">
        <v>233</v>
      </c>
      <c r="BE504" s="112">
        <f>IF(N504="základní",J504,0)</f>
        <v>0</v>
      </c>
      <c r="BF504" s="112">
        <f>IF(N504="snížená",J504,0)</f>
        <v>0</v>
      </c>
      <c r="BG504" s="112">
        <f>IF(N504="zákl. přenesená",J504,0)</f>
        <v>0</v>
      </c>
      <c r="BH504" s="112">
        <f>IF(N504="sníž. přenesená",J504,0)</f>
        <v>0</v>
      </c>
      <c r="BI504" s="112">
        <f>IF(N504="nulová",J504,0)</f>
        <v>0</v>
      </c>
      <c r="BJ504" s="14" t="s">
        <v>82</v>
      </c>
      <c r="BK504" s="112">
        <f>ROUND(I504*H504,2)</f>
        <v>0</v>
      </c>
      <c r="BL504" s="14" t="s">
        <v>240</v>
      </c>
      <c r="BM504" s="219" t="s">
        <v>701</v>
      </c>
    </row>
    <row r="505" spans="1:65" s="2" customFormat="1" ht="29.25">
      <c r="A505" s="32"/>
      <c r="B505" s="33"/>
      <c r="C505" s="34"/>
      <c r="D505" s="220" t="s">
        <v>241</v>
      </c>
      <c r="E505" s="34"/>
      <c r="F505" s="221" t="s">
        <v>631</v>
      </c>
      <c r="G505" s="34"/>
      <c r="H505" s="34"/>
      <c r="I505" s="176"/>
      <c r="J505" s="34"/>
      <c r="K505" s="34"/>
      <c r="L505" s="35"/>
      <c r="M505" s="222"/>
      <c r="N505" s="223"/>
      <c r="O505" s="69"/>
      <c r="P505" s="69"/>
      <c r="Q505" s="69"/>
      <c r="R505" s="69"/>
      <c r="S505" s="69"/>
      <c r="T505" s="70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T505" s="14" t="s">
        <v>241</v>
      </c>
      <c r="AU505" s="14" t="s">
        <v>84</v>
      </c>
    </row>
    <row r="506" spans="1:65" s="2" customFormat="1" ht="37.9" customHeight="1">
      <c r="A506" s="32"/>
      <c r="B506" s="33"/>
      <c r="C506" s="207" t="s">
        <v>702</v>
      </c>
      <c r="D506" s="207" t="s">
        <v>236</v>
      </c>
      <c r="E506" s="208" t="s">
        <v>703</v>
      </c>
      <c r="F506" s="209" t="s">
        <v>704</v>
      </c>
      <c r="G506" s="210" t="s">
        <v>239</v>
      </c>
      <c r="H506" s="211">
        <v>4</v>
      </c>
      <c r="I506" s="212"/>
      <c r="J506" s="213">
        <f>ROUND(I506*H506,2)</f>
        <v>0</v>
      </c>
      <c r="K506" s="214"/>
      <c r="L506" s="35"/>
      <c r="M506" s="215" t="s">
        <v>1</v>
      </c>
      <c r="N506" s="216" t="s">
        <v>40</v>
      </c>
      <c r="O506" s="69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R506" s="219" t="s">
        <v>240</v>
      </c>
      <c r="AT506" s="219" t="s">
        <v>236</v>
      </c>
      <c r="AU506" s="219" t="s">
        <v>84</v>
      </c>
      <c r="AY506" s="14" t="s">
        <v>233</v>
      </c>
      <c r="BE506" s="112">
        <f>IF(N506="základní",J506,0)</f>
        <v>0</v>
      </c>
      <c r="BF506" s="112">
        <f>IF(N506="snížená",J506,0)</f>
        <v>0</v>
      </c>
      <c r="BG506" s="112">
        <f>IF(N506="zákl. přenesená",J506,0)</f>
        <v>0</v>
      </c>
      <c r="BH506" s="112">
        <f>IF(N506="sníž. přenesená",J506,0)</f>
        <v>0</v>
      </c>
      <c r="BI506" s="112">
        <f>IF(N506="nulová",J506,0)</f>
        <v>0</v>
      </c>
      <c r="BJ506" s="14" t="s">
        <v>82</v>
      </c>
      <c r="BK506" s="112">
        <f>ROUND(I506*H506,2)</f>
        <v>0</v>
      </c>
      <c r="BL506" s="14" t="s">
        <v>240</v>
      </c>
      <c r="BM506" s="219" t="s">
        <v>705</v>
      </c>
    </row>
    <row r="507" spans="1:65" s="2" customFormat="1" ht="29.25">
      <c r="A507" s="32"/>
      <c r="B507" s="33"/>
      <c r="C507" s="34"/>
      <c r="D507" s="220" t="s">
        <v>241</v>
      </c>
      <c r="E507" s="34"/>
      <c r="F507" s="221" t="s">
        <v>704</v>
      </c>
      <c r="G507" s="34"/>
      <c r="H507" s="34"/>
      <c r="I507" s="176"/>
      <c r="J507" s="34"/>
      <c r="K507" s="34"/>
      <c r="L507" s="35"/>
      <c r="M507" s="222"/>
      <c r="N507" s="223"/>
      <c r="O507" s="69"/>
      <c r="P507" s="69"/>
      <c r="Q507" s="69"/>
      <c r="R507" s="69"/>
      <c r="S507" s="69"/>
      <c r="T507" s="70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T507" s="14" t="s">
        <v>241</v>
      </c>
      <c r="AU507" s="14" t="s">
        <v>84</v>
      </c>
    </row>
    <row r="508" spans="1:65" s="2" customFormat="1" ht="24.2" customHeight="1">
      <c r="A508" s="32"/>
      <c r="B508" s="33"/>
      <c r="C508" s="207" t="s">
        <v>462</v>
      </c>
      <c r="D508" s="207" t="s">
        <v>236</v>
      </c>
      <c r="E508" s="208" t="s">
        <v>706</v>
      </c>
      <c r="F508" s="209" t="s">
        <v>638</v>
      </c>
      <c r="G508" s="210" t="s">
        <v>239</v>
      </c>
      <c r="H508" s="211">
        <v>10</v>
      </c>
      <c r="I508" s="212"/>
      <c r="J508" s="213">
        <f>ROUND(I508*H508,2)</f>
        <v>0</v>
      </c>
      <c r="K508" s="214"/>
      <c r="L508" s="35"/>
      <c r="M508" s="215" t="s">
        <v>1</v>
      </c>
      <c r="N508" s="216" t="s">
        <v>40</v>
      </c>
      <c r="O508" s="69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R508" s="219" t="s">
        <v>240</v>
      </c>
      <c r="AT508" s="219" t="s">
        <v>236</v>
      </c>
      <c r="AU508" s="219" t="s">
        <v>84</v>
      </c>
      <c r="AY508" s="14" t="s">
        <v>233</v>
      </c>
      <c r="BE508" s="112">
        <f>IF(N508="základní",J508,0)</f>
        <v>0</v>
      </c>
      <c r="BF508" s="112">
        <f>IF(N508="snížená",J508,0)</f>
        <v>0</v>
      </c>
      <c r="BG508" s="112">
        <f>IF(N508="zákl. přenesená",J508,0)</f>
        <v>0</v>
      </c>
      <c r="BH508" s="112">
        <f>IF(N508="sníž. přenesená",J508,0)</f>
        <v>0</v>
      </c>
      <c r="BI508" s="112">
        <f>IF(N508="nulová",J508,0)</f>
        <v>0</v>
      </c>
      <c r="BJ508" s="14" t="s">
        <v>82</v>
      </c>
      <c r="BK508" s="112">
        <f>ROUND(I508*H508,2)</f>
        <v>0</v>
      </c>
      <c r="BL508" s="14" t="s">
        <v>240</v>
      </c>
      <c r="BM508" s="219" t="s">
        <v>707</v>
      </c>
    </row>
    <row r="509" spans="1:65" s="2" customFormat="1" ht="19.5">
      <c r="A509" s="32"/>
      <c r="B509" s="33"/>
      <c r="C509" s="34"/>
      <c r="D509" s="220" t="s">
        <v>241</v>
      </c>
      <c r="E509" s="34"/>
      <c r="F509" s="221" t="s">
        <v>638</v>
      </c>
      <c r="G509" s="34"/>
      <c r="H509" s="34"/>
      <c r="I509" s="176"/>
      <c r="J509" s="34"/>
      <c r="K509" s="34"/>
      <c r="L509" s="35"/>
      <c r="M509" s="222"/>
      <c r="N509" s="223"/>
      <c r="O509" s="69"/>
      <c r="P509" s="69"/>
      <c r="Q509" s="69"/>
      <c r="R509" s="69"/>
      <c r="S509" s="69"/>
      <c r="T509" s="70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T509" s="14" t="s">
        <v>241</v>
      </c>
      <c r="AU509" s="14" t="s">
        <v>84</v>
      </c>
    </row>
    <row r="510" spans="1:65" s="2" customFormat="1" ht="24.2" customHeight="1">
      <c r="A510" s="32"/>
      <c r="B510" s="33"/>
      <c r="C510" s="207" t="s">
        <v>708</v>
      </c>
      <c r="D510" s="207" t="s">
        <v>236</v>
      </c>
      <c r="E510" s="208" t="s">
        <v>709</v>
      </c>
      <c r="F510" s="209" t="s">
        <v>642</v>
      </c>
      <c r="G510" s="210" t="s">
        <v>239</v>
      </c>
      <c r="H510" s="211">
        <v>3</v>
      </c>
      <c r="I510" s="212"/>
      <c r="J510" s="213">
        <f>ROUND(I510*H510,2)</f>
        <v>0</v>
      </c>
      <c r="K510" s="214"/>
      <c r="L510" s="35"/>
      <c r="M510" s="215" t="s">
        <v>1</v>
      </c>
      <c r="N510" s="216" t="s">
        <v>40</v>
      </c>
      <c r="O510" s="69"/>
      <c r="P510" s="217">
        <f>O510*H510</f>
        <v>0</v>
      </c>
      <c r="Q510" s="217">
        <v>0</v>
      </c>
      <c r="R510" s="217">
        <f>Q510*H510</f>
        <v>0</v>
      </c>
      <c r="S510" s="217">
        <v>0</v>
      </c>
      <c r="T510" s="218">
        <f>S510*H510</f>
        <v>0</v>
      </c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R510" s="219" t="s">
        <v>240</v>
      </c>
      <c r="AT510" s="219" t="s">
        <v>236</v>
      </c>
      <c r="AU510" s="219" t="s">
        <v>84</v>
      </c>
      <c r="AY510" s="14" t="s">
        <v>233</v>
      </c>
      <c r="BE510" s="112">
        <f>IF(N510="základní",J510,0)</f>
        <v>0</v>
      </c>
      <c r="BF510" s="112">
        <f>IF(N510="snížená",J510,0)</f>
        <v>0</v>
      </c>
      <c r="BG510" s="112">
        <f>IF(N510="zákl. přenesená",J510,0)</f>
        <v>0</v>
      </c>
      <c r="BH510" s="112">
        <f>IF(N510="sníž. přenesená",J510,0)</f>
        <v>0</v>
      </c>
      <c r="BI510" s="112">
        <f>IF(N510="nulová",J510,0)</f>
        <v>0</v>
      </c>
      <c r="BJ510" s="14" t="s">
        <v>82</v>
      </c>
      <c r="BK510" s="112">
        <f>ROUND(I510*H510,2)</f>
        <v>0</v>
      </c>
      <c r="BL510" s="14" t="s">
        <v>240</v>
      </c>
      <c r="BM510" s="219" t="s">
        <v>710</v>
      </c>
    </row>
    <row r="511" spans="1:65" s="2" customFormat="1" ht="19.5">
      <c r="A511" s="32"/>
      <c r="B511" s="33"/>
      <c r="C511" s="34"/>
      <c r="D511" s="220" t="s">
        <v>241</v>
      </c>
      <c r="E511" s="34"/>
      <c r="F511" s="221" t="s">
        <v>642</v>
      </c>
      <c r="G511" s="34"/>
      <c r="H511" s="34"/>
      <c r="I511" s="176"/>
      <c r="J511" s="34"/>
      <c r="K511" s="34"/>
      <c r="L511" s="35"/>
      <c r="M511" s="222"/>
      <c r="N511" s="223"/>
      <c r="O511" s="69"/>
      <c r="P511" s="69"/>
      <c r="Q511" s="69"/>
      <c r="R511" s="69"/>
      <c r="S511" s="69"/>
      <c r="T511" s="70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T511" s="14" t="s">
        <v>241</v>
      </c>
      <c r="AU511" s="14" t="s">
        <v>84</v>
      </c>
    </row>
    <row r="512" spans="1:65" s="2" customFormat="1" ht="24.2" customHeight="1">
      <c r="A512" s="32"/>
      <c r="B512" s="33"/>
      <c r="C512" s="207" t="s">
        <v>464</v>
      </c>
      <c r="D512" s="207" t="s">
        <v>236</v>
      </c>
      <c r="E512" s="208" t="s">
        <v>711</v>
      </c>
      <c r="F512" s="209" t="s">
        <v>645</v>
      </c>
      <c r="G512" s="210" t="s">
        <v>239</v>
      </c>
      <c r="H512" s="211">
        <v>13</v>
      </c>
      <c r="I512" s="212"/>
      <c r="J512" s="213">
        <f>ROUND(I512*H512,2)</f>
        <v>0</v>
      </c>
      <c r="K512" s="214"/>
      <c r="L512" s="35"/>
      <c r="M512" s="215" t="s">
        <v>1</v>
      </c>
      <c r="N512" s="216" t="s">
        <v>40</v>
      </c>
      <c r="O512" s="69"/>
      <c r="P512" s="217">
        <f>O512*H512</f>
        <v>0</v>
      </c>
      <c r="Q512" s="217">
        <v>0</v>
      </c>
      <c r="R512" s="217">
        <f>Q512*H512</f>
        <v>0</v>
      </c>
      <c r="S512" s="217">
        <v>0</v>
      </c>
      <c r="T512" s="218">
        <f>S512*H512</f>
        <v>0</v>
      </c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R512" s="219" t="s">
        <v>240</v>
      </c>
      <c r="AT512" s="219" t="s">
        <v>236</v>
      </c>
      <c r="AU512" s="219" t="s">
        <v>84</v>
      </c>
      <c r="AY512" s="14" t="s">
        <v>233</v>
      </c>
      <c r="BE512" s="112">
        <f>IF(N512="základní",J512,0)</f>
        <v>0</v>
      </c>
      <c r="BF512" s="112">
        <f>IF(N512="snížená",J512,0)</f>
        <v>0</v>
      </c>
      <c r="BG512" s="112">
        <f>IF(N512="zákl. přenesená",J512,0)</f>
        <v>0</v>
      </c>
      <c r="BH512" s="112">
        <f>IF(N512="sníž. přenesená",J512,0)</f>
        <v>0</v>
      </c>
      <c r="BI512" s="112">
        <f>IF(N512="nulová",J512,0)</f>
        <v>0</v>
      </c>
      <c r="BJ512" s="14" t="s">
        <v>82</v>
      </c>
      <c r="BK512" s="112">
        <f>ROUND(I512*H512,2)</f>
        <v>0</v>
      </c>
      <c r="BL512" s="14" t="s">
        <v>240</v>
      </c>
      <c r="BM512" s="219" t="s">
        <v>712</v>
      </c>
    </row>
    <row r="513" spans="1:65" s="2" customFormat="1" ht="11.25">
      <c r="A513" s="32"/>
      <c r="B513" s="33"/>
      <c r="C513" s="34"/>
      <c r="D513" s="220" t="s">
        <v>241</v>
      </c>
      <c r="E513" s="34"/>
      <c r="F513" s="221" t="s">
        <v>645</v>
      </c>
      <c r="G513" s="34"/>
      <c r="H513" s="34"/>
      <c r="I513" s="176"/>
      <c r="J513" s="34"/>
      <c r="K513" s="34"/>
      <c r="L513" s="35"/>
      <c r="M513" s="222"/>
      <c r="N513" s="223"/>
      <c r="O513" s="69"/>
      <c r="P513" s="69"/>
      <c r="Q513" s="69"/>
      <c r="R513" s="69"/>
      <c r="S513" s="69"/>
      <c r="T513" s="70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T513" s="14" t="s">
        <v>241</v>
      </c>
      <c r="AU513" s="14" t="s">
        <v>84</v>
      </c>
    </row>
    <row r="514" spans="1:65" s="2" customFormat="1" ht="16.5" customHeight="1">
      <c r="A514" s="32"/>
      <c r="B514" s="33"/>
      <c r="C514" s="207" t="s">
        <v>713</v>
      </c>
      <c r="D514" s="207" t="s">
        <v>236</v>
      </c>
      <c r="E514" s="208" t="s">
        <v>714</v>
      </c>
      <c r="F514" s="209" t="s">
        <v>649</v>
      </c>
      <c r="G514" s="210" t="s">
        <v>239</v>
      </c>
      <c r="H514" s="211">
        <v>47</v>
      </c>
      <c r="I514" s="212"/>
      <c r="J514" s="213">
        <f>ROUND(I514*H514,2)</f>
        <v>0</v>
      </c>
      <c r="K514" s="214"/>
      <c r="L514" s="35"/>
      <c r="M514" s="215" t="s">
        <v>1</v>
      </c>
      <c r="N514" s="216" t="s">
        <v>40</v>
      </c>
      <c r="O514" s="69"/>
      <c r="P514" s="217">
        <f>O514*H514</f>
        <v>0</v>
      </c>
      <c r="Q514" s="217">
        <v>0</v>
      </c>
      <c r="R514" s="217">
        <f>Q514*H514</f>
        <v>0</v>
      </c>
      <c r="S514" s="217">
        <v>0</v>
      </c>
      <c r="T514" s="218">
        <f>S514*H514</f>
        <v>0</v>
      </c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R514" s="219" t="s">
        <v>240</v>
      </c>
      <c r="AT514" s="219" t="s">
        <v>236</v>
      </c>
      <c r="AU514" s="219" t="s">
        <v>84</v>
      </c>
      <c r="AY514" s="14" t="s">
        <v>233</v>
      </c>
      <c r="BE514" s="112">
        <f>IF(N514="základní",J514,0)</f>
        <v>0</v>
      </c>
      <c r="BF514" s="112">
        <f>IF(N514="snížená",J514,0)</f>
        <v>0</v>
      </c>
      <c r="BG514" s="112">
        <f>IF(N514="zákl. přenesená",J514,0)</f>
        <v>0</v>
      </c>
      <c r="BH514" s="112">
        <f>IF(N514="sníž. přenesená",J514,0)</f>
        <v>0</v>
      </c>
      <c r="BI514" s="112">
        <f>IF(N514="nulová",J514,0)</f>
        <v>0</v>
      </c>
      <c r="BJ514" s="14" t="s">
        <v>82</v>
      </c>
      <c r="BK514" s="112">
        <f>ROUND(I514*H514,2)</f>
        <v>0</v>
      </c>
      <c r="BL514" s="14" t="s">
        <v>240</v>
      </c>
      <c r="BM514" s="219" t="s">
        <v>715</v>
      </c>
    </row>
    <row r="515" spans="1:65" s="2" customFormat="1" ht="11.25">
      <c r="A515" s="32"/>
      <c r="B515" s="33"/>
      <c r="C515" s="34"/>
      <c r="D515" s="220" t="s">
        <v>241</v>
      </c>
      <c r="E515" s="34"/>
      <c r="F515" s="221" t="s">
        <v>649</v>
      </c>
      <c r="G515" s="34"/>
      <c r="H515" s="34"/>
      <c r="I515" s="176"/>
      <c r="J515" s="34"/>
      <c r="K515" s="34"/>
      <c r="L515" s="35"/>
      <c r="M515" s="222"/>
      <c r="N515" s="223"/>
      <c r="O515" s="69"/>
      <c r="P515" s="69"/>
      <c r="Q515" s="69"/>
      <c r="R515" s="69"/>
      <c r="S515" s="69"/>
      <c r="T515" s="70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T515" s="14" t="s">
        <v>241</v>
      </c>
      <c r="AU515" s="14" t="s">
        <v>84</v>
      </c>
    </row>
    <row r="516" spans="1:65" s="12" customFormat="1" ht="22.9" customHeight="1">
      <c r="B516" s="191"/>
      <c r="C516" s="192"/>
      <c r="D516" s="193" t="s">
        <v>74</v>
      </c>
      <c r="E516" s="205" t="s">
        <v>716</v>
      </c>
      <c r="F516" s="205" t="s">
        <v>717</v>
      </c>
      <c r="G516" s="192"/>
      <c r="H516" s="192"/>
      <c r="I516" s="195"/>
      <c r="J516" s="206">
        <f>BK516</f>
        <v>0</v>
      </c>
      <c r="K516" s="192"/>
      <c r="L516" s="197"/>
      <c r="M516" s="198"/>
      <c r="N516" s="199"/>
      <c r="O516" s="199"/>
      <c r="P516" s="200">
        <f>SUM(P517:P530)</f>
        <v>0</v>
      </c>
      <c r="Q516" s="199"/>
      <c r="R516" s="200">
        <f>SUM(R517:R530)</f>
        <v>0</v>
      </c>
      <c r="S516" s="199"/>
      <c r="T516" s="201">
        <f>SUM(T517:T530)</f>
        <v>0</v>
      </c>
      <c r="AR516" s="202" t="s">
        <v>82</v>
      </c>
      <c r="AT516" s="203" t="s">
        <v>74</v>
      </c>
      <c r="AU516" s="203" t="s">
        <v>82</v>
      </c>
      <c r="AY516" s="202" t="s">
        <v>233</v>
      </c>
      <c r="BK516" s="204">
        <f>SUM(BK517:BK530)</f>
        <v>0</v>
      </c>
    </row>
    <row r="517" spans="1:65" s="2" customFormat="1" ht="44.25" customHeight="1">
      <c r="A517" s="32"/>
      <c r="B517" s="33"/>
      <c r="C517" s="207" t="s">
        <v>467</v>
      </c>
      <c r="D517" s="207" t="s">
        <v>236</v>
      </c>
      <c r="E517" s="208" t="s">
        <v>718</v>
      </c>
      <c r="F517" s="209" t="s">
        <v>628</v>
      </c>
      <c r="G517" s="210" t="s">
        <v>239</v>
      </c>
      <c r="H517" s="211">
        <v>31</v>
      </c>
      <c r="I517" s="212"/>
      <c r="J517" s="213">
        <f>ROUND(I517*H517,2)</f>
        <v>0</v>
      </c>
      <c r="K517" s="214"/>
      <c r="L517" s="35"/>
      <c r="M517" s="215" t="s">
        <v>1</v>
      </c>
      <c r="N517" s="216" t="s">
        <v>40</v>
      </c>
      <c r="O517" s="69"/>
      <c r="P517" s="217">
        <f>O517*H517</f>
        <v>0</v>
      </c>
      <c r="Q517" s="217">
        <v>0</v>
      </c>
      <c r="R517" s="217">
        <f>Q517*H517</f>
        <v>0</v>
      </c>
      <c r="S517" s="217">
        <v>0</v>
      </c>
      <c r="T517" s="218">
        <f>S517*H517</f>
        <v>0</v>
      </c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R517" s="219" t="s">
        <v>240</v>
      </c>
      <c r="AT517" s="219" t="s">
        <v>236</v>
      </c>
      <c r="AU517" s="219" t="s">
        <v>84</v>
      </c>
      <c r="AY517" s="14" t="s">
        <v>233</v>
      </c>
      <c r="BE517" s="112">
        <f>IF(N517="základní",J517,0)</f>
        <v>0</v>
      </c>
      <c r="BF517" s="112">
        <f>IF(N517="snížená",J517,0)</f>
        <v>0</v>
      </c>
      <c r="BG517" s="112">
        <f>IF(N517="zákl. přenesená",J517,0)</f>
        <v>0</v>
      </c>
      <c r="BH517" s="112">
        <f>IF(N517="sníž. přenesená",J517,0)</f>
        <v>0</v>
      </c>
      <c r="BI517" s="112">
        <f>IF(N517="nulová",J517,0)</f>
        <v>0</v>
      </c>
      <c r="BJ517" s="14" t="s">
        <v>82</v>
      </c>
      <c r="BK517" s="112">
        <f>ROUND(I517*H517,2)</f>
        <v>0</v>
      </c>
      <c r="BL517" s="14" t="s">
        <v>240</v>
      </c>
      <c r="BM517" s="219" t="s">
        <v>719</v>
      </c>
    </row>
    <row r="518" spans="1:65" s="2" customFormat="1" ht="29.25">
      <c r="A518" s="32"/>
      <c r="B518" s="33"/>
      <c r="C518" s="34"/>
      <c r="D518" s="220" t="s">
        <v>241</v>
      </c>
      <c r="E518" s="34"/>
      <c r="F518" s="221" t="s">
        <v>628</v>
      </c>
      <c r="G518" s="34"/>
      <c r="H518" s="34"/>
      <c r="I518" s="176"/>
      <c r="J518" s="34"/>
      <c r="K518" s="34"/>
      <c r="L518" s="35"/>
      <c r="M518" s="222"/>
      <c r="N518" s="223"/>
      <c r="O518" s="69"/>
      <c r="P518" s="69"/>
      <c r="Q518" s="69"/>
      <c r="R518" s="69"/>
      <c r="S518" s="69"/>
      <c r="T518" s="70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T518" s="14" t="s">
        <v>241</v>
      </c>
      <c r="AU518" s="14" t="s">
        <v>84</v>
      </c>
    </row>
    <row r="519" spans="1:65" s="2" customFormat="1" ht="44.25" customHeight="1">
      <c r="A519" s="32"/>
      <c r="B519" s="33"/>
      <c r="C519" s="207" t="s">
        <v>720</v>
      </c>
      <c r="D519" s="207" t="s">
        <v>236</v>
      </c>
      <c r="E519" s="208" t="s">
        <v>721</v>
      </c>
      <c r="F519" s="209" t="s">
        <v>631</v>
      </c>
      <c r="G519" s="210" t="s">
        <v>239</v>
      </c>
      <c r="H519" s="211">
        <v>13</v>
      </c>
      <c r="I519" s="212"/>
      <c r="J519" s="213">
        <f>ROUND(I519*H519,2)</f>
        <v>0</v>
      </c>
      <c r="K519" s="214"/>
      <c r="L519" s="35"/>
      <c r="M519" s="215" t="s">
        <v>1</v>
      </c>
      <c r="N519" s="216" t="s">
        <v>40</v>
      </c>
      <c r="O519" s="69"/>
      <c r="P519" s="217">
        <f>O519*H519</f>
        <v>0</v>
      </c>
      <c r="Q519" s="217">
        <v>0</v>
      </c>
      <c r="R519" s="217">
        <f>Q519*H519</f>
        <v>0</v>
      </c>
      <c r="S519" s="217">
        <v>0</v>
      </c>
      <c r="T519" s="218">
        <f>S519*H519</f>
        <v>0</v>
      </c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R519" s="219" t="s">
        <v>240</v>
      </c>
      <c r="AT519" s="219" t="s">
        <v>236</v>
      </c>
      <c r="AU519" s="219" t="s">
        <v>84</v>
      </c>
      <c r="AY519" s="14" t="s">
        <v>233</v>
      </c>
      <c r="BE519" s="112">
        <f>IF(N519="základní",J519,0)</f>
        <v>0</v>
      </c>
      <c r="BF519" s="112">
        <f>IF(N519="snížená",J519,0)</f>
        <v>0</v>
      </c>
      <c r="BG519" s="112">
        <f>IF(N519="zákl. přenesená",J519,0)</f>
        <v>0</v>
      </c>
      <c r="BH519" s="112">
        <f>IF(N519="sníž. přenesená",J519,0)</f>
        <v>0</v>
      </c>
      <c r="BI519" s="112">
        <f>IF(N519="nulová",J519,0)</f>
        <v>0</v>
      </c>
      <c r="BJ519" s="14" t="s">
        <v>82</v>
      </c>
      <c r="BK519" s="112">
        <f>ROUND(I519*H519,2)</f>
        <v>0</v>
      </c>
      <c r="BL519" s="14" t="s">
        <v>240</v>
      </c>
      <c r="BM519" s="219" t="s">
        <v>722</v>
      </c>
    </row>
    <row r="520" spans="1:65" s="2" customFormat="1" ht="29.25">
      <c r="A520" s="32"/>
      <c r="B520" s="33"/>
      <c r="C520" s="34"/>
      <c r="D520" s="220" t="s">
        <v>241</v>
      </c>
      <c r="E520" s="34"/>
      <c r="F520" s="221" t="s">
        <v>631</v>
      </c>
      <c r="G520" s="34"/>
      <c r="H520" s="34"/>
      <c r="I520" s="176"/>
      <c r="J520" s="34"/>
      <c r="K520" s="34"/>
      <c r="L520" s="35"/>
      <c r="M520" s="222"/>
      <c r="N520" s="223"/>
      <c r="O520" s="69"/>
      <c r="P520" s="69"/>
      <c r="Q520" s="69"/>
      <c r="R520" s="69"/>
      <c r="S520" s="69"/>
      <c r="T520" s="70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T520" s="14" t="s">
        <v>241</v>
      </c>
      <c r="AU520" s="14" t="s">
        <v>84</v>
      </c>
    </row>
    <row r="521" spans="1:65" s="2" customFormat="1" ht="37.9" customHeight="1">
      <c r="A521" s="32"/>
      <c r="B521" s="33"/>
      <c r="C521" s="207" t="s">
        <v>471</v>
      </c>
      <c r="D521" s="207" t="s">
        <v>236</v>
      </c>
      <c r="E521" s="208" t="s">
        <v>723</v>
      </c>
      <c r="F521" s="209" t="s">
        <v>724</v>
      </c>
      <c r="G521" s="210" t="s">
        <v>239</v>
      </c>
      <c r="H521" s="211">
        <v>4</v>
      </c>
      <c r="I521" s="212"/>
      <c r="J521" s="213">
        <f>ROUND(I521*H521,2)</f>
        <v>0</v>
      </c>
      <c r="K521" s="214"/>
      <c r="L521" s="35"/>
      <c r="M521" s="215" t="s">
        <v>1</v>
      </c>
      <c r="N521" s="216" t="s">
        <v>40</v>
      </c>
      <c r="O521" s="69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R521" s="219" t="s">
        <v>240</v>
      </c>
      <c r="AT521" s="219" t="s">
        <v>236</v>
      </c>
      <c r="AU521" s="219" t="s">
        <v>84</v>
      </c>
      <c r="AY521" s="14" t="s">
        <v>233</v>
      </c>
      <c r="BE521" s="112">
        <f>IF(N521="základní",J521,0)</f>
        <v>0</v>
      </c>
      <c r="BF521" s="112">
        <f>IF(N521="snížená",J521,0)</f>
        <v>0</v>
      </c>
      <c r="BG521" s="112">
        <f>IF(N521="zákl. přenesená",J521,0)</f>
        <v>0</v>
      </c>
      <c r="BH521" s="112">
        <f>IF(N521="sníž. přenesená",J521,0)</f>
        <v>0</v>
      </c>
      <c r="BI521" s="112">
        <f>IF(N521="nulová",J521,0)</f>
        <v>0</v>
      </c>
      <c r="BJ521" s="14" t="s">
        <v>82</v>
      </c>
      <c r="BK521" s="112">
        <f>ROUND(I521*H521,2)</f>
        <v>0</v>
      </c>
      <c r="BL521" s="14" t="s">
        <v>240</v>
      </c>
      <c r="BM521" s="219" t="s">
        <v>725</v>
      </c>
    </row>
    <row r="522" spans="1:65" s="2" customFormat="1" ht="29.25">
      <c r="A522" s="32"/>
      <c r="B522" s="33"/>
      <c r="C522" s="34"/>
      <c r="D522" s="220" t="s">
        <v>241</v>
      </c>
      <c r="E522" s="34"/>
      <c r="F522" s="221" t="s">
        <v>724</v>
      </c>
      <c r="G522" s="34"/>
      <c r="H522" s="34"/>
      <c r="I522" s="176"/>
      <c r="J522" s="34"/>
      <c r="K522" s="34"/>
      <c r="L522" s="35"/>
      <c r="M522" s="222"/>
      <c r="N522" s="223"/>
      <c r="O522" s="69"/>
      <c r="P522" s="69"/>
      <c r="Q522" s="69"/>
      <c r="R522" s="69"/>
      <c r="S522" s="69"/>
      <c r="T522" s="70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T522" s="14" t="s">
        <v>241</v>
      </c>
      <c r="AU522" s="14" t="s">
        <v>84</v>
      </c>
    </row>
    <row r="523" spans="1:65" s="2" customFormat="1" ht="24.2" customHeight="1">
      <c r="A523" s="32"/>
      <c r="B523" s="33"/>
      <c r="C523" s="207" t="s">
        <v>726</v>
      </c>
      <c r="D523" s="207" t="s">
        <v>236</v>
      </c>
      <c r="E523" s="208" t="s">
        <v>727</v>
      </c>
      <c r="F523" s="209" t="s">
        <v>638</v>
      </c>
      <c r="G523" s="210" t="s">
        <v>239</v>
      </c>
      <c r="H523" s="211">
        <v>11</v>
      </c>
      <c r="I523" s="212"/>
      <c r="J523" s="213">
        <f>ROUND(I523*H523,2)</f>
        <v>0</v>
      </c>
      <c r="K523" s="214"/>
      <c r="L523" s="35"/>
      <c r="M523" s="215" t="s">
        <v>1</v>
      </c>
      <c r="N523" s="216" t="s">
        <v>40</v>
      </c>
      <c r="O523" s="69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R523" s="219" t="s">
        <v>240</v>
      </c>
      <c r="AT523" s="219" t="s">
        <v>236</v>
      </c>
      <c r="AU523" s="219" t="s">
        <v>84</v>
      </c>
      <c r="AY523" s="14" t="s">
        <v>233</v>
      </c>
      <c r="BE523" s="112">
        <f>IF(N523="základní",J523,0)</f>
        <v>0</v>
      </c>
      <c r="BF523" s="112">
        <f>IF(N523="snížená",J523,0)</f>
        <v>0</v>
      </c>
      <c r="BG523" s="112">
        <f>IF(N523="zákl. přenesená",J523,0)</f>
        <v>0</v>
      </c>
      <c r="BH523" s="112">
        <f>IF(N523="sníž. přenesená",J523,0)</f>
        <v>0</v>
      </c>
      <c r="BI523" s="112">
        <f>IF(N523="nulová",J523,0)</f>
        <v>0</v>
      </c>
      <c r="BJ523" s="14" t="s">
        <v>82</v>
      </c>
      <c r="BK523" s="112">
        <f>ROUND(I523*H523,2)</f>
        <v>0</v>
      </c>
      <c r="BL523" s="14" t="s">
        <v>240</v>
      </c>
      <c r="BM523" s="219" t="s">
        <v>728</v>
      </c>
    </row>
    <row r="524" spans="1:65" s="2" customFormat="1" ht="19.5">
      <c r="A524" s="32"/>
      <c r="B524" s="33"/>
      <c r="C524" s="34"/>
      <c r="D524" s="220" t="s">
        <v>241</v>
      </c>
      <c r="E524" s="34"/>
      <c r="F524" s="221" t="s">
        <v>638</v>
      </c>
      <c r="G524" s="34"/>
      <c r="H524" s="34"/>
      <c r="I524" s="176"/>
      <c r="J524" s="34"/>
      <c r="K524" s="34"/>
      <c r="L524" s="35"/>
      <c r="M524" s="222"/>
      <c r="N524" s="223"/>
      <c r="O524" s="69"/>
      <c r="P524" s="69"/>
      <c r="Q524" s="69"/>
      <c r="R524" s="69"/>
      <c r="S524" s="69"/>
      <c r="T524" s="70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T524" s="14" t="s">
        <v>241</v>
      </c>
      <c r="AU524" s="14" t="s">
        <v>84</v>
      </c>
    </row>
    <row r="525" spans="1:65" s="2" customFormat="1" ht="24.2" customHeight="1">
      <c r="A525" s="32"/>
      <c r="B525" s="33"/>
      <c r="C525" s="207" t="s">
        <v>474</v>
      </c>
      <c r="D525" s="207" t="s">
        <v>236</v>
      </c>
      <c r="E525" s="208" t="s">
        <v>729</v>
      </c>
      <c r="F525" s="209" t="s">
        <v>642</v>
      </c>
      <c r="G525" s="210" t="s">
        <v>239</v>
      </c>
      <c r="H525" s="211">
        <v>3</v>
      </c>
      <c r="I525" s="212"/>
      <c r="J525" s="213">
        <f>ROUND(I525*H525,2)</f>
        <v>0</v>
      </c>
      <c r="K525" s="214"/>
      <c r="L525" s="35"/>
      <c r="M525" s="215" t="s">
        <v>1</v>
      </c>
      <c r="N525" s="216" t="s">
        <v>40</v>
      </c>
      <c r="O525" s="69"/>
      <c r="P525" s="217">
        <f>O525*H525</f>
        <v>0</v>
      </c>
      <c r="Q525" s="217">
        <v>0</v>
      </c>
      <c r="R525" s="217">
        <f>Q525*H525</f>
        <v>0</v>
      </c>
      <c r="S525" s="217">
        <v>0</v>
      </c>
      <c r="T525" s="218">
        <f>S525*H525</f>
        <v>0</v>
      </c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R525" s="219" t="s">
        <v>240</v>
      </c>
      <c r="AT525" s="219" t="s">
        <v>236</v>
      </c>
      <c r="AU525" s="219" t="s">
        <v>84</v>
      </c>
      <c r="AY525" s="14" t="s">
        <v>233</v>
      </c>
      <c r="BE525" s="112">
        <f>IF(N525="základní",J525,0)</f>
        <v>0</v>
      </c>
      <c r="BF525" s="112">
        <f>IF(N525="snížená",J525,0)</f>
        <v>0</v>
      </c>
      <c r="BG525" s="112">
        <f>IF(N525="zákl. přenesená",J525,0)</f>
        <v>0</v>
      </c>
      <c r="BH525" s="112">
        <f>IF(N525="sníž. přenesená",J525,0)</f>
        <v>0</v>
      </c>
      <c r="BI525" s="112">
        <f>IF(N525="nulová",J525,0)</f>
        <v>0</v>
      </c>
      <c r="BJ525" s="14" t="s">
        <v>82</v>
      </c>
      <c r="BK525" s="112">
        <f>ROUND(I525*H525,2)</f>
        <v>0</v>
      </c>
      <c r="BL525" s="14" t="s">
        <v>240</v>
      </c>
      <c r="BM525" s="219" t="s">
        <v>730</v>
      </c>
    </row>
    <row r="526" spans="1:65" s="2" customFormat="1" ht="19.5">
      <c r="A526" s="32"/>
      <c r="B526" s="33"/>
      <c r="C526" s="34"/>
      <c r="D526" s="220" t="s">
        <v>241</v>
      </c>
      <c r="E526" s="34"/>
      <c r="F526" s="221" t="s">
        <v>642</v>
      </c>
      <c r="G526" s="34"/>
      <c r="H526" s="34"/>
      <c r="I526" s="176"/>
      <c r="J526" s="34"/>
      <c r="K526" s="34"/>
      <c r="L526" s="35"/>
      <c r="M526" s="222"/>
      <c r="N526" s="223"/>
      <c r="O526" s="69"/>
      <c r="P526" s="69"/>
      <c r="Q526" s="69"/>
      <c r="R526" s="69"/>
      <c r="S526" s="69"/>
      <c r="T526" s="70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T526" s="14" t="s">
        <v>241</v>
      </c>
      <c r="AU526" s="14" t="s">
        <v>84</v>
      </c>
    </row>
    <row r="527" spans="1:65" s="2" customFormat="1" ht="24.2" customHeight="1">
      <c r="A527" s="32"/>
      <c r="B527" s="33"/>
      <c r="C527" s="207" t="s">
        <v>731</v>
      </c>
      <c r="D527" s="207" t="s">
        <v>236</v>
      </c>
      <c r="E527" s="208" t="s">
        <v>732</v>
      </c>
      <c r="F527" s="209" t="s">
        <v>645</v>
      </c>
      <c r="G527" s="210" t="s">
        <v>239</v>
      </c>
      <c r="H527" s="211">
        <v>14</v>
      </c>
      <c r="I527" s="212"/>
      <c r="J527" s="213">
        <f>ROUND(I527*H527,2)</f>
        <v>0</v>
      </c>
      <c r="K527" s="214"/>
      <c r="L527" s="35"/>
      <c r="M527" s="215" t="s">
        <v>1</v>
      </c>
      <c r="N527" s="216" t="s">
        <v>40</v>
      </c>
      <c r="O527" s="69"/>
      <c r="P527" s="217">
        <f>O527*H527</f>
        <v>0</v>
      </c>
      <c r="Q527" s="217">
        <v>0</v>
      </c>
      <c r="R527" s="217">
        <f>Q527*H527</f>
        <v>0</v>
      </c>
      <c r="S527" s="217">
        <v>0</v>
      </c>
      <c r="T527" s="218">
        <f>S527*H527</f>
        <v>0</v>
      </c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R527" s="219" t="s">
        <v>240</v>
      </c>
      <c r="AT527" s="219" t="s">
        <v>236</v>
      </c>
      <c r="AU527" s="219" t="s">
        <v>84</v>
      </c>
      <c r="AY527" s="14" t="s">
        <v>233</v>
      </c>
      <c r="BE527" s="112">
        <f>IF(N527="základní",J527,0)</f>
        <v>0</v>
      </c>
      <c r="BF527" s="112">
        <f>IF(N527="snížená",J527,0)</f>
        <v>0</v>
      </c>
      <c r="BG527" s="112">
        <f>IF(N527="zákl. přenesená",J527,0)</f>
        <v>0</v>
      </c>
      <c r="BH527" s="112">
        <f>IF(N527="sníž. přenesená",J527,0)</f>
        <v>0</v>
      </c>
      <c r="BI527" s="112">
        <f>IF(N527="nulová",J527,0)</f>
        <v>0</v>
      </c>
      <c r="BJ527" s="14" t="s">
        <v>82</v>
      </c>
      <c r="BK527" s="112">
        <f>ROUND(I527*H527,2)</f>
        <v>0</v>
      </c>
      <c r="BL527" s="14" t="s">
        <v>240</v>
      </c>
      <c r="BM527" s="219" t="s">
        <v>733</v>
      </c>
    </row>
    <row r="528" spans="1:65" s="2" customFormat="1" ht="11.25">
      <c r="A528" s="32"/>
      <c r="B528" s="33"/>
      <c r="C528" s="34"/>
      <c r="D528" s="220" t="s">
        <v>241</v>
      </c>
      <c r="E528" s="34"/>
      <c r="F528" s="221" t="s">
        <v>645</v>
      </c>
      <c r="G528" s="34"/>
      <c r="H528" s="34"/>
      <c r="I528" s="176"/>
      <c r="J528" s="34"/>
      <c r="K528" s="34"/>
      <c r="L528" s="35"/>
      <c r="M528" s="222"/>
      <c r="N528" s="223"/>
      <c r="O528" s="69"/>
      <c r="P528" s="69"/>
      <c r="Q528" s="69"/>
      <c r="R528" s="69"/>
      <c r="S528" s="69"/>
      <c r="T528" s="70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T528" s="14" t="s">
        <v>241</v>
      </c>
      <c r="AU528" s="14" t="s">
        <v>84</v>
      </c>
    </row>
    <row r="529" spans="1:65" s="2" customFormat="1" ht="16.5" customHeight="1">
      <c r="A529" s="32"/>
      <c r="B529" s="33"/>
      <c r="C529" s="207" t="s">
        <v>476</v>
      </c>
      <c r="D529" s="207" t="s">
        <v>236</v>
      </c>
      <c r="E529" s="208" t="s">
        <v>734</v>
      </c>
      <c r="F529" s="209" t="s">
        <v>649</v>
      </c>
      <c r="G529" s="210" t="s">
        <v>239</v>
      </c>
      <c r="H529" s="211">
        <v>48</v>
      </c>
      <c r="I529" s="212"/>
      <c r="J529" s="213">
        <f>ROUND(I529*H529,2)</f>
        <v>0</v>
      </c>
      <c r="K529" s="214"/>
      <c r="L529" s="35"/>
      <c r="M529" s="215" t="s">
        <v>1</v>
      </c>
      <c r="N529" s="216" t="s">
        <v>40</v>
      </c>
      <c r="O529" s="69"/>
      <c r="P529" s="217">
        <f>O529*H529</f>
        <v>0</v>
      </c>
      <c r="Q529" s="217">
        <v>0</v>
      </c>
      <c r="R529" s="217">
        <f>Q529*H529</f>
        <v>0</v>
      </c>
      <c r="S529" s="217">
        <v>0</v>
      </c>
      <c r="T529" s="218">
        <f>S529*H529</f>
        <v>0</v>
      </c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R529" s="219" t="s">
        <v>240</v>
      </c>
      <c r="AT529" s="219" t="s">
        <v>236</v>
      </c>
      <c r="AU529" s="219" t="s">
        <v>84</v>
      </c>
      <c r="AY529" s="14" t="s">
        <v>233</v>
      </c>
      <c r="BE529" s="112">
        <f>IF(N529="základní",J529,0)</f>
        <v>0</v>
      </c>
      <c r="BF529" s="112">
        <f>IF(N529="snížená",J529,0)</f>
        <v>0</v>
      </c>
      <c r="BG529" s="112">
        <f>IF(N529="zákl. přenesená",J529,0)</f>
        <v>0</v>
      </c>
      <c r="BH529" s="112">
        <f>IF(N529="sníž. přenesená",J529,0)</f>
        <v>0</v>
      </c>
      <c r="BI529" s="112">
        <f>IF(N529="nulová",J529,0)</f>
        <v>0</v>
      </c>
      <c r="BJ529" s="14" t="s">
        <v>82</v>
      </c>
      <c r="BK529" s="112">
        <f>ROUND(I529*H529,2)</f>
        <v>0</v>
      </c>
      <c r="BL529" s="14" t="s">
        <v>240</v>
      </c>
      <c r="BM529" s="219" t="s">
        <v>735</v>
      </c>
    </row>
    <row r="530" spans="1:65" s="2" customFormat="1" ht="11.25">
      <c r="A530" s="32"/>
      <c r="B530" s="33"/>
      <c r="C530" s="34"/>
      <c r="D530" s="220" t="s">
        <v>241</v>
      </c>
      <c r="E530" s="34"/>
      <c r="F530" s="221" t="s">
        <v>649</v>
      </c>
      <c r="G530" s="34"/>
      <c r="H530" s="34"/>
      <c r="I530" s="176"/>
      <c r="J530" s="34"/>
      <c r="K530" s="34"/>
      <c r="L530" s="35"/>
      <c r="M530" s="222"/>
      <c r="N530" s="223"/>
      <c r="O530" s="69"/>
      <c r="P530" s="69"/>
      <c r="Q530" s="69"/>
      <c r="R530" s="69"/>
      <c r="S530" s="69"/>
      <c r="T530" s="70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T530" s="14" t="s">
        <v>241</v>
      </c>
      <c r="AU530" s="14" t="s">
        <v>84</v>
      </c>
    </row>
    <row r="531" spans="1:65" s="12" customFormat="1" ht="22.9" customHeight="1">
      <c r="B531" s="191"/>
      <c r="C531" s="192"/>
      <c r="D531" s="193" t="s">
        <v>74</v>
      </c>
      <c r="E531" s="205" t="s">
        <v>736</v>
      </c>
      <c r="F531" s="205" t="s">
        <v>737</v>
      </c>
      <c r="G531" s="192"/>
      <c r="H531" s="192"/>
      <c r="I531" s="195"/>
      <c r="J531" s="206">
        <f>BK531</f>
        <v>0</v>
      </c>
      <c r="K531" s="192"/>
      <c r="L531" s="197"/>
      <c r="M531" s="198"/>
      <c r="N531" s="199"/>
      <c r="O531" s="199"/>
      <c r="P531" s="200">
        <f>SUM(P532:P547)</f>
        <v>0</v>
      </c>
      <c r="Q531" s="199"/>
      <c r="R531" s="200">
        <f>SUM(R532:R547)</f>
        <v>0</v>
      </c>
      <c r="S531" s="199"/>
      <c r="T531" s="201">
        <f>SUM(T532:T547)</f>
        <v>0</v>
      </c>
      <c r="AR531" s="202" t="s">
        <v>82</v>
      </c>
      <c r="AT531" s="203" t="s">
        <v>74</v>
      </c>
      <c r="AU531" s="203" t="s">
        <v>82</v>
      </c>
      <c r="AY531" s="202" t="s">
        <v>233</v>
      </c>
      <c r="BK531" s="204">
        <f>SUM(BK532:BK547)</f>
        <v>0</v>
      </c>
    </row>
    <row r="532" spans="1:65" s="2" customFormat="1" ht="44.25" customHeight="1">
      <c r="A532" s="32"/>
      <c r="B532" s="33"/>
      <c r="C532" s="207" t="s">
        <v>738</v>
      </c>
      <c r="D532" s="207" t="s">
        <v>236</v>
      </c>
      <c r="E532" s="208" t="s">
        <v>739</v>
      </c>
      <c r="F532" s="209" t="s">
        <v>628</v>
      </c>
      <c r="G532" s="210" t="s">
        <v>239</v>
      </c>
      <c r="H532" s="211">
        <v>31</v>
      </c>
      <c r="I532" s="212"/>
      <c r="J532" s="213">
        <f>ROUND(I532*H532,2)</f>
        <v>0</v>
      </c>
      <c r="K532" s="214"/>
      <c r="L532" s="35"/>
      <c r="M532" s="215" t="s">
        <v>1</v>
      </c>
      <c r="N532" s="216" t="s">
        <v>40</v>
      </c>
      <c r="O532" s="69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R532" s="219" t="s">
        <v>240</v>
      </c>
      <c r="AT532" s="219" t="s">
        <v>236</v>
      </c>
      <c r="AU532" s="219" t="s">
        <v>84</v>
      </c>
      <c r="AY532" s="14" t="s">
        <v>233</v>
      </c>
      <c r="BE532" s="112">
        <f>IF(N532="základní",J532,0)</f>
        <v>0</v>
      </c>
      <c r="BF532" s="112">
        <f>IF(N532="snížená",J532,0)</f>
        <v>0</v>
      </c>
      <c r="BG532" s="112">
        <f>IF(N532="zákl. přenesená",J532,0)</f>
        <v>0</v>
      </c>
      <c r="BH532" s="112">
        <f>IF(N532="sníž. přenesená",J532,0)</f>
        <v>0</v>
      </c>
      <c r="BI532" s="112">
        <f>IF(N532="nulová",J532,0)</f>
        <v>0</v>
      </c>
      <c r="BJ532" s="14" t="s">
        <v>82</v>
      </c>
      <c r="BK532" s="112">
        <f>ROUND(I532*H532,2)</f>
        <v>0</v>
      </c>
      <c r="BL532" s="14" t="s">
        <v>240</v>
      </c>
      <c r="BM532" s="219" t="s">
        <v>740</v>
      </c>
    </row>
    <row r="533" spans="1:65" s="2" customFormat="1" ht="29.25">
      <c r="A533" s="32"/>
      <c r="B533" s="33"/>
      <c r="C533" s="34"/>
      <c r="D533" s="220" t="s">
        <v>241</v>
      </c>
      <c r="E533" s="34"/>
      <c r="F533" s="221" t="s">
        <v>628</v>
      </c>
      <c r="G533" s="34"/>
      <c r="H533" s="34"/>
      <c r="I533" s="176"/>
      <c r="J533" s="34"/>
      <c r="K533" s="34"/>
      <c r="L533" s="35"/>
      <c r="M533" s="222"/>
      <c r="N533" s="223"/>
      <c r="O533" s="69"/>
      <c r="P533" s="69"/>
      <c r="Q533" s="69"/>
      <c r="R533" s="69"/>
      <c r="S533" s="69"/>
      <c r="T533" s="70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T533" s="14" t="s">
        <v>241</v>
      </c>
      <c r="AU533" s="14" t="s">
        <v>84</v>
      </c>
    </row>
    <row r="534" spans="1:65" s="2" customFormat="1" ht="44.25" customHeight="1">
      <c r="A534" s="32"/>
      <c r="B534" s="33"/>
      <c r="C534" s="207" t="s">
        <v>479</v>
      </c>
      <c r="D534" s="207" t="s">
        <v>236</v>
      </c>
      <c r="E534" s="208" t="s">
        <v>741</v>
      </c>
      <c r="F534" s="209" t="s">
        <v>631</v>
      </c>
      <c r="G534" s="210" t="s">
        <v>239</v>
      </c>
      <c r="H534" s="211">
        <v>9</v>
      </c>
      <c r="I534" s="212"/>
      <c r="J534" s="213">
        <f>ROUND(I534*H534,2)</f>
        <v>0</v>
      </c>
      <c r="K534" s="214"/>
      <c r="L534" s="35"/>
      <c r="M534" s="215" t="s">
        <v>1</v>
      </c>
      <c r="N534" s="216" t="s">
        <v>40</v>
      </c>
      <c r="O534" s="69"/>
      <c r="P534" s="217">
        <f>O534*H534</f>
        <v>0</v>
      </c>
      <c r="Q534" s="217">
        <v>0</v>
      </c>
      <c r="R534" s="217">
        <f>Q534*H534</f>
        <v>0</v>
      </c>
      <c r="S534" s="217">
        <v>0</v>
      </c>
      <c r="T534" s="218">
        <f>S534*H534</f>
        <v>0</v>
      </c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R534" s="219" t="s">
        <v>240</v>
      </c>
      <c r="AT534" s="219" t="s">
        <v>236</v>
      </c>
      <c r="AU534" s="219" t="s">
        <v>84</v>
      </c>
      <c r="AY534" s="14" t="s">
        <v>233</v>
      </c>
      <c r="BE534" s="112">
        <f>IF(N534="základní",J534,0)</f>
        <v>0</v>
      </c>
      <c r="BF534" s="112">
        <f>IF(N534="snížená",J534,0)</f>
        <v>0</v>
      </c>
      <c r="BG534" s="112">
        <f>IF(N534="zákl. přenesená",J534,0)</f>
        <v>0</v>
      </c>
      <c r="BH534" s="112">
        <f>IF(N534="sníž. přenesená",J534,0)</f>
        <v>0</v>
      </c>
      <c r="BI534" s="112">
        <f>IF(N534="nulová",J534,0)</f>
        <v>0</v>
      </c>
      <c r="BJ534" s="14" t="s">
        <v>82</v>
      </c>
      <c r="BK534" s="112">
        <f>ROUND(I534*H534,2)</f>
        <v>0</v>
      </c>
      <c r="BL534" s="14" t="s">
        <v>240</v>
      </c>
      <c r="BM534" s="219" t="s">
        <v>742</v>
      </c>
    </row>
    <row r="535" spans="1:65" s="2" customFormat="1" ht="29.25">
      <c r="A535" s="32"/>
      <c r="B535" s="33"/>
      <c r="C535" s="34"/>
      <c r="D535" s="220" t="s">
        <v>241</v>
      </c>
      <c r="E535" s="34"/>
      <c r="F535" s="221" t="s">
        <v>631</v>
      </c>
      <c r="G535" s="34"/>
      <c r="H535" s="34"/>
      <c r="I535" s="176"/>
      <c r="J535" s="34"/>
      <c r="K535" s="34"/>
      <c r="L535" s="35"/>
      <c r="M535" s="222"/>
      <c r="N535" s="223"/>
      <c r="O535" s="69"/>
      <c r="P535" s="69"/>
      <c r="Q535" s="69"/>
      <c r="R535" s="69"/>
      <c r="S535" s="69"/>
      <c r="T535" s="70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T535" s="14" t="s">
        <v>241</v>
      </c>
      <c r="AU535" s="14" t="s">
        <v>84</v>
      </c>
    </row>
    <row r="536" spans="1:65" s="2" customFormat="1" ht="37.9" customHeight="1">
      <c r="A536" s="32"/>
      <c r="B536" s="33"/>
      <c r="C536" s="207" t="s">
        <v>743</v>
      </c>
      <c r="D536" s="207" t="s">
        <v>236</v>
      </c>
      <c r="E536" s="208" t="s">
        <v>744</v>
      </c>
      <c r="F536" s="209" t="s">
        <v>704</v>
      </c>
      <c r="G536" s="210" t="s">
        <v>239</v>
      </c>
      <c r="H536" s="211">
        <v>4</v>
      </c>
      <c r="I536" s="212"/>
      <c r="J536" s="213">
        <f>ROUND(I536*H536,2)</f>
        <v>0</v>
      </c>
      <c r="K536" s="214"/>
      <c r="L536" s="35"/>
      <c r="M536" s="215" t="s">
        <v>1</v>
      </c>
      <c r="N536" s="216" t="s">
        <v>40</v>
      </c>
      <c r="O536" s="69"/>
      <c r="P536" s="217">
        <f>O536*H536</f>
        <v>0</v>
      </c>
      <c r="Q536" s="217">
        <v>0</v>
      </c>
      <c r="R536" s="217">
        <f>Q536*H536</f>
        <v>0</v>
      </c>
      <c r="S536" s="217">
        <v>0</v>
      </c>
      <c r="T536" s="218">
        <f>S536*H536</f>
        <v>0</v>
      </c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R536" s="219" t="s">
        <v>240</v>
      </c>
      <c r="AT536" s="219" t="s">
        <v>236</v>
      </c>
      <c r="AU536" s="219" t="s">
        <v>84</v>
      </c>
      <c r="AY536" s="14" t="s">
        <v>233</v>
      </c>
      <c r="BE536" s="112">
        <f>IF(N536="základní",J536,0)</f>
        <v>0</v>
      </c>
      <c r="BF536" s="112">
        <f>IF(N536="snížená",J536,0)</f>
        <v>0</v>
      </c>
      <c r="BG536" s="112">
        <f>IF(N536="zákl. přenesená",J536,0)</f>
        <v>0</v>
      </c>
      <c r="BH536" s="112">
        <f>IF(N536="sníž. přenesená",J536,0)</f>
        <v>0</v>
      </c>
      <c r="BI536" s="112">
        <f>IF(N536="nulová",J536,0)</f>
        <v>0</v>
      </c>
      <c r="BJ536" s="14" t="s">
        <v>82</v>
      </c>
      <c r="BK536" s="112">
        <f>ROUND(I536*H536,2)</f>
        <v>0</v>
      </c>
      <c r="BL536" s="14" t="s">
        <v>240</v>
      </c>
      <c r="BM536" s="219" t="s">
        <v>745</v>
      </c>
    </row>
    <row r="537" spans="1:65" s="2" customFormat="1" ht="29.25">
      <c r="A537" s="32"/>
      <c r="B537" s="33"/>
      <c r="C537" s="34"/>
      <c r="D537" s="220" t="s">
        <v>241</v>
      </c>
      <c r="E537" s="34"/>
      <c r="F537" s="221" t="s">
        <v>704</v>
      </c>
      <c r="G537" s="34"/>
      <c r="H537" s="34"/>
      <c r="I537" s="176"/>
      <c r="J537" s="34"/>
      <c r="K537" s="34"/>
      <c r="L537" s="35"/>
      <c r="M537" s="222"/>
      <c r="N537" s="223"/>
      <c r="O537" s="69"/>
      <c r="P537" s="69"/>
      <c r="Q537" s="69"/>
      <c r="R537" s="69"/>
      <c r="S537" s="69"/>
      <c r="T537" s="70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T537" s="14" t="s">
        <v>241</v>
      </c>
      <c r="AU537" s="14" t="s">
        <v>84</v>
      </c>
    </row>
    <row r="538" spans="1:65" s="2" customFormat="1" ht="37.9" customHeight="1">
      <c r="A538" s="32"/>
      <c r="B538" s="33"/>
      <c r="C538" s="207" t="s">
        <v>483</v>
      </c>
      <c r="D538" s="207" t="s">
        <v>236</v>
      </c>
      <c r="E538" s="208" t="s">
        <v>746</v>
      </c>
      <c r="F538" s="209" t="s">
        <v>747</v>
      </c>
      <c r="G538" s="210" t="s">
        <v>239</v>
      </c>
      <c r="H538" s="211">
        <v>6</v>
      </c>
      <c r="I538" s="212"/>
      <c r="J538" s="213">
        <f>ROUND(I538*H538,2)</f>
        <v>0</v>
      </c>
      <c r="K538" s="214"/>
      <c r="L538" s="35"/>
      <c r="M538" s="215" t="s">
        <v>1</v>
      </c>
      <c r="N538" s="216" t="s">
        <v>40</v>
      </c>
      <c r="O538" s="69"/>
      <c r="P538" s="217">
        <f>O538*H538</f>
        <v>0</v>
      </c>
      <c r="Q538" s="217">
        <v>0</v>
      </c>
      <c r="R538" s="217">
        <f>Q538*H538</f>
        <v>0</v>
      </c>
      <c r="S538" s="217">
        <v>0</v>
      </c>
      <c r="T538" s="218">
        <f>S538*H538</f>
        <v>0</v>
      </c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R538" s="219" t="s">
        <v>240</v>
      </c>
      <c r="AT538" s="219" t="s">
        <v>236</v>
      </c>
      <c r="AU538" s="219" t="s">
        <v>84</v>
      </c>
      <c r="AY538" s="14" t="s">
        <v>233</v>
      </c>
      <c r="BE538" s="112">
        <f>IF(N538="základní",J538,0)</f>
        <v>0</v>
      </c>
      <c r="BF538" s="112">
        <f>IF(N538="snížená",J538,0)</f>
        <v>0</v>
      </c>
      <c r="BG538" s="112">
        <f>IF(N538="zákl. přenesená",J538,0)</f>
        <v>0</v>
      </c>
      <c r="BH538" s="112">
        <f>IF(N538="sníž. přenesená",J538,0)</f>
        <v>0</v>
      </c>
      <c r="BI538" s="112">
        <f>IF(N538="nulová",J538,0)</f>
        <v>0</v>
      </c>
      <c r="BJ538" s="14" t="s">
        <v>82</v>
      </c>
      <c r="BK538" s="112">
        <f>ROUND(I538*H538,2)</f>
        <v>0</v>
      </c>
      <c r="BL538" s="14" t="s">
        <v>240</v>
      </c>
      <c r="BM538" s="219" t="s">
        <v>748</v>
      </c>
    </row>
    <row r="539" spans="1:65" s="2" customFormat="1" ht="29.25">
      <c r="A539" s="32"/>
      <c r="B539" s="33"/>
      <c r="C539" s="34"/>
      <c r="D539" s="220" t="s">
        <v>241</v>
      </c>
      <c r="E539" s="34"/>
      <c r="F539" s="221" t="s">
        <v>747</v>
      </c>
      <c r="G539" s="34"/>
      <c r="H539" s="34"/>
      <c r="I539" s="176"/>
      <c r="J539" s="34"/>
      <c r="K539" s="34"/>
      <c r="L539" s="35"/>
      <c r="M539" s="222"/>
      <c r="N539" s="223"/>
      <c r="O539" s="69"/>
      <c r="P539" s="69"/>
      <c r="Q539" s="69"/>
      <c r="R539" s="69"/>
      <c r="S539" s="69"/>
      <c r="T539" s="70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T539" s="14" t="s">
        <v>241</v>
      </c>
      <c r="AU539" s="14" t="s">
        <v>84</v>
      </c>
    </row>
    <row r="540" spans="1:65" s="2" customFormat="1" ht="24.2" customHeight="1">
      <c r="A540" s="32"/>
      <c r="B540" s="33"/>
      <c r="C540" s="207" t="s">
        <v>749</v>
      </c>
      <c r="D540" s="207" t="s">
        <v>236</v>
      </c>
      <c r="E540" s="208" t="s">
        <v>750</v>
      </c>
      <c r="F540" s="209" t="s">
        <v>638</v>
      </c>
      <c r="G540" s="210" t="s">
        <v>239</v>
      </c>
      <c r="H540" s="211">
        <v>11</v>
      </c>
      <c r="I540" s="212"/>
      <c r="J540" s="213">
        <f>ROUND(I540*H540,2)</f>
        <v>0</v>
      </c>
      <c r="K540" s="214"/>
      <c r="L540" s="35"/>
      <c r="M540" s="215" t="s">
        <v>1</v>
      </c>
      <c r="N540" s="216" t="s">
        <v>40</v>
      </c>
      <c r="O540" s="69"/>
      <c r="P540" s="217">
        <f>O540*H540</f>
        <v>0</v>
      </c>
      <c r="Q540" s="217">
        <v>0</v>
      </c>
      <c r="R540" s="217">
        <f>Q540*H540</f>
        <v>0</v>
      </c>
      <c r="S540" s="217">
        <v>0</v>
      </c>
      <c r="T540" s="218">
        <f>S540*H540</f>
        <v>0</v>
      </c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R540" s="219" t="s">
        <v>240</v>
      </c>
      <c r="AT540" s="219" t="s">
        <v>236</v>
      </c>
      <c r="AU540" s="219" t="s">
        <v>84</v>
      </c>
      <c r="AY540" s="14" t="s">
        <v>233</v>
      </c>
      <c r="BE540" s="112">
        <f>IF(N540="základní",J540,0)</f>
        <v>0</v>
      </c>
      <c r="BF540" s="112">
        <f>IF(N540="snížená",J540,0)</f>
        <v>0</v>
      </c>
      <c r="BG540" s="112">
        <f>IF(N540="zákl. přenesená",J540,0)</f>
        <v>0</v>
      </c>
      <c r="BH540" s="112">
        <f>IF(N540="sníž. přenesená",J540,0)</f>
        <v>0</v>
      </c>
      <c r="BI540" s="112">
        <f>IF(N540="nulová",J540,0)</f>
        <v>0</v>
      </c>
      <c r="BJ540" s="14" t="s">
        <v>82</v>
      </c>
      <c r="BK540" s="112">
        <f>ROUND(I540*H540,2)</f>
        <v>0</v>
      </c>
      <c r="BL540" s="14" t="s">
        <v>240</v>
      </c>
      <c r="BM540" s="219" t="s">
        <v>751</v>
      </c>
    </row>
    <row r="541" spans="1:65" s="2" customFormat="1" ht="19.5">
      <c r="A541" s="32"/>
      <c r="B541" s="33"/>
      <c r="C541" s="34"/>
      <c r="D541" s="220" t="s">
        <v>241</v>
      </c>
      <c r="E541" s="34"/>
      <c r="F541" s="221" t="s">
        <v>638</v>
      </c>
      <c r="G541" s="34"/>
      <c r="H541" s="34"/>
      <c r="I541" s="176"/>
      <c r="J541" s="34"/>
      <c r="K541" s="34"/>
      <c r="L541" s="35"/>
      <c r="M541" s="222"/>
      <c r="N541" s="223"/>
      <c r="O541" s="69"/>
      <c r="P541" s="69"/>
      <c r="Q541" s="69"/>
      <c r="R541" s="69"/>
      <c r="S541" s="69"/>
      <c r="T541" s="70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T541" s="14" t="s">
        <v>241</v>
      </c>
      <c r="AU541" s="14" t="s">
        <v>84</v>
      </c>
    </row>
    <row r="542" spans="1:65" s="2" customFormat="1" ht="24.2" customHeight="1">
      <c r="A542" s="32"/>
      <c r="B542" s="33"/>
      <c r="C542" s="207" t="s">
        <v>486</v>
      </c>
      <c r="D542" s="207" t="s">
        <v>236</v>
      </c>
      <c r="E542" s="208" t="s">
        <v>752</v>
      </c>
      <c r="F542" s="209" t="s">
        <v>642</v>
      </c>
      <c r="G542" s="210" t="s">
        <v>239</v>
      </c>
      <c r="H542" s="211">
        <v>3</v>
      </c>
      <c r="I542" s="212"/>
      <c r="J542" s="213">
        <f>ROUND(I542*H542,2)</f>
        <v>0</v>
      </c>
      <c r="K542" s="214"/>
      <c r="L542" s="35"/>
      <c r="M542" s="215" t="s">
        <v>1</v>
      </c>
      <c r="N542" s="216" t="s">
        <v>40</v>
      </c>
      <c r="O542" s="69"/>
      <c r="P542" s="217">
        <f>O542*H542</f>
        <v>0</v>
      </c>
      <c r="Q542" s="217">
        <v>0</v>
      </c>
      <c r="R542" s="217">
        <f>Q542*H542</f>
        <v>0</v>
      </c>
      <c r="S542" s="217">
        <v>0</v>
      </c>
      <c r="T542" s="218">
        <f>S542*H542</f>
        <v>0</v>
      </c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R542" s="219" t="s">
        <v>240</v>
      </c>
      <c r="AT542" s="219" t="s">
        <v>236</v>
      </c>
      <c r="AU542" s="219" t="s">
        <v>84</v>
      </c>
      <c r="AY542" s="14" t="s">
        <v>233</v>
      </c>
      <c r="BE542" s="112">
        <f>IF(N542="základní",J542,0)</f>
        <v>0</v>
      </c>
      <c r="BF542" s="112">
        <f>IF(N542="snížená",J542,0)</f>
        <v>0</v>
      </c>
      <c r="BG542" s="112">
        <f>IF(N542="zákl. přenesená",J542,0)</f>
        <v>0</v>
      </c>
      <c r="BH542" s="112">
        <f>IF(N542="sníž. přenesená",J542,0)</f>
        <v>0</v>
      </c>
      <c r="BI542" s="112">
        <f>IF(N542="nulová",J542,0)</f>
        <v>0</v>
      </c>
      <c r="BJ542" s="14" t="s">
        <v>82</v>
      </c>
      <c r="BK542" s="112">
        <f>ROUND(I542*H542,2)</f>
        <v>0</v>
      </c>
      <c r="BL542" s="14" t="s">
        <v>240</v>
      </c>
      <c r="BM542" s="219" t="s">
        <v>753</v>
      </c>
    </row>
    <row r="543" spans="1:65" s="2" customFormat="1" ht="19.5">
      <c r="A543" s="32"/>
      <c r="B543" s="33"/>
      <c r="C543" s="34"/>
      <c r="D543" s="220" t="s">
        <v>241</v>
      </c>
      <c r="E543" s="34"/>
      <c r="F543" s="221" t="s">
        <v>642</v>
      </c>
      <c r="G543" s="34"/>
      <c r="H543" s="34"/>
      <c r="I543" s="176"/>
      <c r="J543" s="34"/>
      <c r="K543" s="34"/>
      <c r="L543" s="35"/>
      <c r="M543" s="222"/>
      <c r="N543" s="223"/>
      <c r="O543" s="69"/>
      <c r="P543" s="69"/>
      <c r="Q543" s="69"/>
      <c r="R543" s="69"/>
      <c r="S543" s="69"/>
      <c r="T543" s="70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T543" s="14" t="s">
        <v>241</v>
      </c>
      <c r="AU543" s="14" t="s">
        <v>84</v>
      </c>
    </row>
    <row r="544" spans="1:65" s="2" customFormat="1" ht="24.2" customHeight="1">
      <c r="A544" s="32"/>
      <c r="B544" s="33"/>
      <c r="C544" s="207" t="s">
        <v>754</v>
      </c>
      <c r="D544" s="207" t="s">
        <v>236</v>
      </c>
      <c r="E544" s="208" t="s">
        <v>755</v>
      </c>
      <c r="F544" s="209" t="s">
        <v>645</v>
      </c>
      <c r="G544" s="210" t="s">
        <v>239</v>
      </c>
      <c r="H544" s="211">
        <v>14</v>
      </c>
      <c r="I544" s="212"/>
      <c r="J544" s="213">
        <f>ROUND(I544*H544,2)</f>
        <v>0</v>
      </c>
      <c r="K544" s="214"/>
      <c r="L544" s="35"/>
      <c r="M544" s="215" t="s">
        <v>1</v>
      </c>
      <c r="N544" s="216" t="s">
        <v>40</v>
      </c>
      <c r="O544" s="69"/>
      <c r="P544" s="217">
        <f>O544*H544</f>
        <v>0</v>
      </c>
      <c r="Q544" s="217">
        <v>0</v>
      </c>
      <c r="R544" s="217">
        <f>Q544*H544</f>
        <v>0</v>
      </c>
      <c r="S544" s="217">
        <v>0</v>
      </c>
      <c r="T544" s="218">
        <f>S544*H544</f>
        <v>0</v>
      </c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R544" s="219" t="s">
        <v>240</v>
      </c>
      <c r="AT544" s="219" t="s">
        <v>236</v>
      </c>
      <c r="AU544" s="219" t="s">
        <v>84</v>
      </c>
      <c r="AY544" s="14" t="s">
        <v>233</v>
      </c>
      <c r="BE544" s="112">
        <f>IF(N544="základní",J544,0)</f>
        <v>0</v>
      </c>
      <c r="BF544" s="112">
        <f>IF(N544="snížená",J544,0)</f>
        <v>0</v>
      </c>
      <c r="BG544" s="112">
        <f>IF(N544="zákl. přenesená",J544,0)</f>
        <v>0</v>
      </c>
      <c r="BH544" s="112">
        <f>IF(N544="sníž. přenesená",J544,0)</f>
        <v>0</v>
      </c>
      <c r="BI544" s="112">
        <f>IF(N544="nulová",J544,0)</f>
        <v>0</v>
      </c>
      <c r="BJ544" s="14" t="s">
        <v>82</v>
      </c>
      <c r="BK544" s="112">
        <f>ROUND(I544*H544,2)</f>
        <v>0</v>
      </c>
      <c r="BL544" s="14" t="s">
        <v>240</v>
      </c>
      <c r="BM544" s="219" t="s">
        <v>756</v>
      </c>
    </row>
    <row r="545" spans="1:65" s="2" customFormat="1" ht="11.25">
      <c r="A545" s="32"/>
      <c r="B545" s="33"/>
      <c r="C545" s="34"/>
      <c r="D545" s="220" t="s">
        <v>241</v>
      </c>
      <c r="E545" s="34"/>
      <c r="F545" s="221" t="s">
        <v>645</v>
      </c>
      <c r="G545" s="34"/>
      <c r="H545" s="34"/>
      <c r="I545" s="176"/>
      <c r="J545" s="34"/>
      <c r="K545" s="34"/>
      <c r="L545" s="35"/>
      <c r="M545" s="222"/>
      <c r="N545" s="223"/>
      <c r="O545" s="69"/>
      <c r="P545" s="69"/>
      <c r="Q545" s="69"/>
      <c r="R545" s="69"/>
      <c r="S545" s="69"/>
      <c r="T545" s="70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T545" s="14" t="s">
        <v>241</v>
      </c>
      <c r="AU545" s="14" t="s">
        <v>84</v>
      </c>
    </row>
    <row r="546" spans="1:65" s="2" customFormat="1" ht="16.5" customHeight="1">
      <c r="A546" s="32"/>
      <c r="B546" s="33"/>
      <c r="C546" s="207" t="s">
        <v>488</v>
      </c>
      <c r="D546" s="207" t="s">
        <v>236</v>
      </c>
      <c r="E546" s="208" t="s">
        <v>757</v>
      </c>
      <c r="F546" s="209" t="s">
        <v>649</v>
      </c>
      <c r="G546" s="210" t="s">
        <v>239</v>
      </c>
      <c r="H546" s="211">
        <v>50</v>
      </c>
      <c r="I546" s="212"/>
      <c r="J546" s="213">
        <f>ROUND(I546*H546,2)</f>
        <v>0</v>
      </c>
      <c r="K546" s="214"/>
      <c r="L546" s="35"/>
      <c r="M546" s="215" t="s">
        <v>1</v>
      </c>
      <c r="N546" s="216" t="s">
        <v>40</v>
      </c>
      <c r="O546" s="69"/>
      <c r="P546" s="217">
        <f>O546*H546</f>
        <v>0</v>
      </c>
      <c r="Q546" s="217">
        <v>0</v>
      </c>
      <c r="R546" s="217">
        <f>Q546*H546</f>
        <v>0</v>
      </c>
      <c r="S546" s="217">
        <v>0</v>
      </c>
      <c r="T546" s="218">
        <f>S546*H546</f>
        <v>0</v>
      </c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R546" s="219" t="s">
        <v>240</v>
      </c>
      <c r="AT546" s="219" t="s">
        <v>236</v>
      </c>
      <c r="AU546" s="219" t="s">
        <v>84</v>
      </c>
      <c r="AY546" s="14" t="s">
        <v>233</v>
      </c>
      <c r="BE546" s="112">
        <f>IF(N546="základní",J546,0)</f>
        <v>0</v>
      </c>
      <c r="BF546" s="112">
        <f>IF(N546="snížená",J546,0)</f>
        <v>0</v>
      </c>
      <c r="BG546" s="112">
        <f>IF(N546="zákl. přenesená",J546,0)</f>
        <v>0</v>
      </c>
      <c r="BH546" s="112">
        <f>IF(N546="sníž. přenesená",J546,0)</f>
        <v>0</v>
      </c>
      <c r="BI546" s="112">
        <f>IF(N546="nulová",J546,0)</f>
        <v>0</v>
      </c>
      <c r="BJ546" s="14" t="s">
        <v>82</v>
      </c>
      <c r="BK546" s="112">
        <f>ROUND(I546*H546,2)</f>
        <v>0</v>
      </c>
      <c r="BL546" s="14" t="s">
        <v>240</v>
      </c>
      <c r="BM546" s="219" t="s">
        <v>758</v>
      </c>
    </row>
    <row r="547" spans="1:65" s="2" customFormat="1" ht="11.25">
      <c r="A547" s="32"/>
      <c r="B547" s="33"/>
      <c r="C547" s="34"/>
      <c r="D547" s="220" t="s">
        <v>241</v>
      </c>
      <c r="E547" s="34"/>
      <c r="F547" s="221" t="s">
        <v>649</v>
      </c>
      <c r="G547" s="34"/>
      <c r="H547" s="34"/>
      <c r="I547" s="176"/>
      <c r="J547" s="34"/>
      <c r="K547" s="34"/>
      <c r="L547" s="35"/>
      <c r="M547" s="222"/>
      <c r="N547" s="223"/>
      <c r="O547" s="69"/>
      <c r="P547" s="69"/>
      <c r="Q547" s="69"/>
      <c r="R547" s="69"/>
      <c r="S547" s="69"/>
      <c r="T547" s="70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T547" s="14" t="s">
        <v>241</v>
      </c>
      <c r="AU547" s="14" t="s">
        <v>84</v>
      </c>
    </row>
    <row r="548" spans="1:65" s="12" customFormat="1" ht="22.9" customHeight="1">
      <c r="B548" s="191"/>
      <c r="C548" s="192"/>
      <c r="D548" s="193" t="s">
        <v>74</v>
      </c>
      <c r="E548" s="205" t="s">
        <v>759</v>
      </c>
      <c r="F548" s="205" t="s">
        <v>760</v>
      </c>
      <c r="G548" s="192"/>
      <c r="H548" s="192"/>
      <c r="I548" s="195"/>
      <c r="J548" s="206">
        <f>BK548</f>
        <v>0</v>
      </c>
      <c r="K548" s="192"/>
      <c r="L548" s="197"/>
      <c r="M548" s="198"/>
      <c r="N548" s="199"/>
      <c r="O548" s="199"/>
      <c r="P548" s="200">
        <f>SUM(P549:P572)</f>
        <v>0</v>
      </c>
      <c r="Q548" s="199"/>
      <c r="R548" s="200">
        <f>SUM(R549:R572)</f>
        <v>0</v>
      </c>
      <c r="S548" s="199"/>
      <c r="T548" s="201">
        <f>SUM(T549:T572)</f>
        <v>0</v>
      </c>
      <c r="AR548" s="202" t="s">
        <v>82</v>
      </c>
      <c r="AT548" s="203" t="s">
        <v>74</v>
      </c>
      <c r="AU548" s="203" t="s">
        <v>82</v>
      </c>
      <c r="AY548" s="202" t="s">
        <v>233</v>
      </c>
      <c r="BK548" s="204">
        <f>SUM(BK549:BK572)</f>
        <v>0</v>
      </c>
    </row>
    <row r="549" spans="1:65" s="2" customFormat="1" ht="44.25" customHeight="1">
      <c r="A549" s="32"/>
      <c r="B549" s="33"/>
      <c r="C549" s="207" t="s">
        <v>761</v>
      </c>
      <c r="D549" s="207" t="s">
        <v>236</v>
      </c>
      <c r="E549" s="208" t="s">
        <v>762</v>
      </c>
      <c r="F549" s="209" t="s">
        <v>628</v>
      </c>
      <c r="G549" s="210" t="s">
        <v>239</v>
      </c>
      <c r="H549" s="211">
        <v>31</v>
      </c>
      <c r="I549" s="212"/>
      <c r="J549" s="213">
        <f>ROUND(I549*H549,2)</f>
        <v>0</v>
      </c>
      <c r="K549" s="214"/>
      <c r="L549" s="35"/>
      <c r="M549" s="215" t="s">
        <v>1</v>
      </c>
      <c r="N549" s="216" t="s">
        <v>40</v>
      </c>
      <c r="O549" s="69"/>
      <c r="P549" s="217">
        <f>O549*H549</f>
        <v>0</v>
      </c>
      <c r="Q549" s="217">
        <v>0</v>
      </c>
      <c r="R549" s="217">
        <f>Q549*H549</f>
        <v>0</v>
      </c>
      <c r="S549" s="217">
        <v>0</v>
      </c>
      <c r="T549" s="218">
        <f>S549*H549</f>
        <v>0</v>
      </c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R549" s="219" t="s">
        <v>240</v>
      </c>
      <c r="AT549" s="219" t="s">
        <v>236</v>
      </c>
      <c r="AU549" s="219" t="s">
        <v>84</v>
      </c>
      <c r="AY549" s="14" t="s">
        <v>233</v>
      </c>
      <c r="BE549" s="112">
        <f>IF(N549="základní",J549,0)</f>
        <v>0</v>
      </c>
      <c r="BF549" s="112">
        <f>IF(N549="snížená",J549,0)</f>
        <v>0</v>
      </c>
      <c r="BG549" s="112">
        <f>IF(N549="zákl. přenesená",J549,0)</f>
        <v>0</v>
      </c>
      <c r="BH549" s="112">
        <f>IF(N549="sníž. přenesená",J549,0)</f>
        <v>0</v>
      </c>
      <c r="BI549" s="112">
        <f>IF(N549="nulová",J549,0)</f>
        <v>0</v>
      </c>
      <c r="BJ549" s="14" t="s">
        <v>82</v>
      </c>
      <c r="BK549" s="112">
        <f>ROUND(I549*H549,2)</f>
        <v>0</v>
      </c>
      <c r="BL549" s="14" t="s">
        <v>240</v>
      </c>
      <c r="BM549" s="219" t="s">
        <v>763</v>
      </c>
    </row>
    <row r="550" spans="1:65" s="2" customFormat="1" ht="29.25">
      <c r="A550" s="32"/>
      <c r="B550" s="33"/>
      <c r="C550" s="34"/>
      <c r="D550" s="220" t="s">
        <v>241</v>
      </c>
      <c r="E550" s="34"/>
      <c r="F550" s="221" t="s">
        <v>628</v>
      </c>
      <c r="G550" s="34"/>
      <c r="H550" s="34"/>
      <c r="I550" s="176"/>
      <c r="J550" s="34"/>
      <c r="K550" s="34"/>
      <c r="L550" s="35"/>
      <c r="M550" s="222"/>
      <c r="N550" s="223"/>
      <c r="O550" s="69"/>
      <c r="P550" s="69"/>
      <c r="Q550" s="69"/>
      <c r="R550" s="69"/>
      <c r="S550" s="69"/>
      <c r="T550" s="70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T550" s="14" t="s">
        <v>241</v>
      </c>
      <c r="AU550" s="14" t="s">
        <v>84</v>
      </c>
    </row>
    <row r="551" spans="1:65" s="2" customFormat="1" ht="44.25" customHeight="1">
      <c r="A551" s="32"/>
      <c r="B551" s="33"/>
      <c r="C551" s="207" t="s">
        <v>491</v>
      </c>
      <c r="D551" s="207" t="s">
        <v>236</v>
      </c>
      <c r="E551" s="208" t="s">
        <v>764</v>
      </c>
      <c r="F551" s="209" t="s">
        <v>631</v>
      </c>
      <c r="G551" s="210" t="s">
        <v>239</v>
      </c>
      <c r="H551" s="211">
        <v>6</v>
      </c>
      <c r="I551" s="212"/>
      <c r="J551" s="213">
        <f>ROUND(I551*H551,2)</f>
        <v>0</v>
      </c>
      <c r="K551" s="214"/>
      <c r="L551" s="35"/>
      <c r="M551" s="215" t="s">
        <v>1</v>
      </c>
      <c r="N551" s="216" t="s">
        <v>40</v>
      </c>
      <c r="O551" s="69"/>
      <c r="P551" s="217">
        <f>O551*H551</f>
        <v>0</v>
      </c>
      <c r="Q551" s="217">
        <v>0</v>
      </c>
      <c r="R551" s="217">
        <f>Q551*H551</f>
        <v>0</v>
      </c>
      <c r="S551" s="217">
        <v>0</v>
      </c>
      <c r="T551" s="218">
        <f>S551*H551</f>
        <v>0</v>
      </c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R551" s="219" t="s">
        <v>240</v>
      </c>
      <c r="AT551" s="219" t="s">
        <v>236</v>
      </c>
      <c r="AU551" s="219" t="s">
        <v>84</v>
      </c>
      <c r="AY551" s="14" t="s">
        <v>233</v>
      </c>
      <c r="BE551" s="112">
        <f>IF(N551="základní",J551,0)</f>
        <v>0</v>
      </c>
      <c r="BF551" s="112">
        <f>IF(N551="snížená",J551,0)</f>
        <v>0</v>
      </c>
      <c r="BG551" s="112">
        <f>IF(N551="zákl. přenesená",J551,0)</f>
        <v>0</v>
      </c>
      <c r="BH551" s="112">
        <f>IF(N551="sníž. přenesená",J551,0)</f>
        <v>0</v>
      </c>
      <c r="BI551" s="112">
        <f>IF(N551="nulová",J551,0)</f>
        <v>0</v>
      </c>
      <c r="BJ551" s="14" t="s">
        <v>82</v>
      </c>
      <c r="BK551" s="112">
        <f>ROUND(I551*H551,2)</f>
        <v>0</v>
      </c>
      <c r="BL551" s="14" t="s">
        <v>240</v>
      </c>
      <c r="BM551" s="219" t="s">
        <v>765</v>
      </c>
    </row>
    <row r="552" spans="1:65" s="2" customFormat="1" ht="29.25">
      <c r="A552" s="32"/>
      <c r="B552" s="33"/>
      <c r="C552" s="34"/>
      <c r="D552" s="220" t="s">
        <v>241</v>
      </c>
      <c r="E552" s="34"/>
      <c r="F552" s="221" t="s">
        <v>631</v>
      </c>
      <c r="G552" s="34"/>
      <c r="H552" s="34"/>
      <c r="I552" s="176"/>
      <c r="J552" s="34"/>
      <c r="K552" s="34"/>
      <c r="L552" s="35"/>
      <c r="M552" s="222"/>
      <c r="N552" s="223"/>
      <c r="O552" s="69"/>
      <c r="P552" s="69"/>
      <c r="Q552" s="69"/>
      <c r="R552" s="69"/>
      <c r="S552" s="69"/>
      <c r="T552" s="70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T552" s="14" t="s">
        <v>241</v>
      </c>
      <c r="AU552" s="14" t="s">
        <v>84</v>
      </c>
    </row>
    <row r="553" spans="1:65" s="2" customFormat="1" ht="37.9" customHeight="1">
      <c r="A553" s="32"/>
      <c r="B553" s="33"/>
      <c r="C553" s="207" t="s">
        <v>766</v>
      </c>
      <c r="D553" s="207" t="s">
        <v>236</v>
      </c>
      <c r="E553" s="208" t="s">
        <v>767</v>
      </c>
      <c r="F553" s="209" t="s">
        <v>747</v>
      </c>
      <c r="G553" s="210" t="s">
        <v>239</v>
      </c>
      <c r="H553" s="211">
        <v>9</v>
      </c>
      <c r="I553" s="212"/>
      <c r="J553" s="213">
        <f>ROUND(I553*H553,2)</f>
        <v>0</v>
      </c>
      <c r="K553" s="214"/>
      <c r="L553" s="35"/>
      <c r="M553" s="215" t="s">
        <v>1</v>
      </c>
      <c r="N553" s="216" t="s">
        <v>40</v>
      </c>
      <c r="O553" s="69"/>
      <c r="P553" s="217">
        <f>O553*H553</f>
        <v>0</v>
      </c>
      <c r="Q553" s="217">
        <v>0</v>
      </c>
      <c r="R553" s="217">
        <f>Q553*H553</f>
        <v>0</v>
      </c>
      <c r="S553" s="217">
        <v>0</v>
      </c>
      <c r="T553" s="218">
        <f>S553*H553</f>
        <v>0</v>
      </c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R553" s="219" t="s">
        <v>240</v>
      </c>
      <c r="AT553" s="219" t="s">
        <v>236</v>
      </c>
      <c r="AU553" s="219" t="s">
        <v>84</v>
      </c>
      <c r="AY553" s="14" t="s">
        <v>233</v>
      </c>
      <c r="BE553" s="112">
        <f>IF(N553="základní",J553,0)</f>
        <v>0</v>
      </c>
      <c r="BF553" s="112">
        <f>IF(N553="snížená",J553,0)</f>
        <v>0</v>
      </c>
      <c r="BG553" s="112">
        <f>IF(N553="zákl. přenesená",J553,0)</f>
        <v>0</v>
      </c>
      <c r="BH553" s="112">
        <f>IF(N553="sníž. přenesená",J553,0)</f>
        <v>0</v>
      </c>
      <c r="BI553" s="112">
        <f>IF(N553="nulová",J553,0)</f>
        <v>0</v>
      </c>
      <c r="BJ553" s="14" t="s">
        <v>82</v>
      </c>
      <c r="BK553" s="112">
        <f>ROUND(I553*H553,2)</f>
        <v>0</v>
      </c>
      <c r="BL553" s="14" t="s">
        <v>240</v>
      </c>
      <c r="BM553" s="219" t="s">
        <v>768</v>
      </c>
    </row>
    <row r="554" spans="1:65" s="2" customFormat="1" ht="29.25">
      <c r="A554" s="32"/>
      <c r="B554" s="33"/>
      <c r="C554" s="34"/>
      <c r="D554" s="220" t="s">
        <v>241</v>
      </c>
      <c r="E554" s="34"/>
      <c r="F554" s="221" t="s">
        <v>747</v>
      </c>
      <c r="G554" s="34"/>
      <c r="H554" s="34"/>
      <c r="I554" s="176"/>
      <c r="J554" s="34"/>
      <c r="K554" s="34"/>
      <c r="L554" s="35"/>
      <c r="M554" s="222"/>
      <c r="N554" s="223"/>
      <c r="O554" s="69"/>
      <c r="P554" s="69"/>
      <c r="Q554" s="69"/>
      <c r="R554" s="69"/>
      <c r="S554" s="69"/>
      <c r="T554" s="70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T554" s="14" t="s">
        <v>241</v>
      </c>
      <c r="AU554" s="14" t="s">
        <v>84</v>
      </c>
    </row>
    <row r="555" spans="1:65" s="2" customFormat="1" ht="24.2" customHeight="1">
      <c r="A555" s="32"/>
      <c r="B555" s="33"/>
      <c r="C555" s="207" t="s">
        <v>495</v>
      </c>
      <c r="D555" s="207" t="s">
        <v>236</v>
      </c>
      <c r="E555" s="208" t="s">
        <v>769</v>
      </c>
      <c r="F555" s="209" t="s">
        <v>638</v>
      </c>
      <c r="G555" s="210" t="s">
        <v>239</v>
      </c>
      <c r="H555" s="211">
        <v>11</v>
      </c>
      <c r="I555" s="212"/>
      <c r="J555" s="213">
        <f>ROUND(I555*H555,2)</f>
        <v>0</v>
      </c>
      <c r="K555" s="214"/>
      <c r="L555" s="35"/>
      <c r="M555" s="215" t="s">
        <v>1</v>
      </c>
      <c r="N555" s="216" t="s">
        <v>40</v>
      </c>
      <c r="O555" s="69"/>
      <c r="P555" s="217">
        <f>O555*H555</f>
        <v>0</v>
      </c>
      <c r="Q555" s="217">
        <v>0</v>
      </c>
      <c r="R555" s="217">
        <f>Q555*H555</f>
        <v>0</v>
      </c>
      <c r="S555" s="217">
        <v>0</v>
      </c>
      <c r="T555" s="218">
        <f>S555*H555</f>
        <v>0</v>
      </c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R555" s="219" t="s">
        <v>240</v>
      </c>
      <c r="AT555" s="219" t="s">
        <v>236</v>
      </c>
      <c r="AU555" s="219" t="s">
        <v>84</v>
      </c>
      <c r="AY555" s="14" t="s">
        <v>233</v>
      </c>
      <c r="BE555" s="112">
        <f>IF(N555="základní",J555,0)</f>
        <v>0</v>
      </c>
      <c r="BF555" s="112">
        <f>IF(N555="snížená",J555,0)</f>
        <v>0</v>
      </c>
      <c r="BG555" s="112">
        <f>IF(N555="zákl. přenesená",J555,0)</f>
        <v>0</v>
      </c>
      <c r="BH555" s="112">
        <f>IF(N555="sníž. přenesená",J555,0)</f>
        <v>0</v>
      </c>
      <c r="BI555" s="112">
        <f>IF(N555="nulová",J555,0)</f>
        <v>0</v>
      </c>
      <c r="BJ555" s="14" t="s">
        <v>82</v>
      </c>
      <c r="BK555" s="112">
        <f>ROUND(I555*H555,2)</f>
        <v>0</v>
      </c>
      <c r="BL555" s="14" t="s">
        <v>240</v>
      </c>
      <c r="BM555" s="219" t="s">
        <v>770</v>
      </c>
    </row>
    <row r="556" spans="1:65" s="2" customFormat="1" ht="19.5">
      <c r="A556" s="32"/>
      <c r="B556" s="33"/>
      <c r="C556" s="34"/>
      <c r="D556" s="220" t="s">
        <v>241</v>
      </c>
      <c r="E556" s="34"/>
      <c r="F556" s="221" t="s">
        <v>638</v>
      </c>
      <c r="G556" s="34"/>
      <c r="H556" s="34"/>
      <c r="I556" s="176"/>
      <c r="J556" s="34"/>
      <c r="K556" s="34"/>
      <c r="L556" s="35"/>
      <c r="M556" s="222"/>
      <c r="N556" s="223"/>
      <c r="O556" s="69"/>
      <c r="P556" s="69"/>
      <c r="Q556" s="69"/>
      <c r="R556" s="69"/>
      <c r="S556" s="69"/>
      <c r="T556" s="70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T556" s="14" t="s">
        <v>241</v>
      </c>
      <c r="AU556" s="14" t="s">
        <v>84</v>
      </c>
    </row>
    <row r="557" spans="1:65" s="2" customFormat="1" ht="24.2" customHeight="1">
      <c r="A557" s="32"/>
      <c r="B557" s="33"/>
      <c r="C557" s="207" t="s">
        <v>771</v>
      </c>
      <c r="D557" s="207" t="s">
        <v>236</v>
      </c>
      <c r="E557" s="208" t="s">
        <v>772</v>
      </c>
      <c r="F557" s="209" t="s">
        <v>642</v>
      </c>
      <c r="G557" s="210" t="s">
        <v>239</v>
      </c>
      <c r="H557" s="211">
        <v>3</v>
      </c>
      <c r="I557" s="212"/>
      <c r="J557" s="213">
        <f>ROUND(I557*H557,2)</f>
        <v>0</v>
      </c>
      <c r="K557" s="214"/>
      <c r="L557" s="35"/>
      <c r="M557" s="215" t="s">
        <v>1</v>
      </c>
      <c r="N557" s="216" t="s">
        <v>40</v>
      </c>
      <c r="O557" s="69"/>
      <c r="P557" s="217">
        <f>O557*H557</f>
        <v>0</v>
      </c>
      <c r="Q557" s="217">
        <v>0</v>
      </c>
      <c r="R557" s="217">
        <f>Q557*H557</f>
        <v>0</v>
      </c>
      <c r="S557" s="217">
        <v>0</v>
      </c>
      <c r="T557" s="218">
        <f>S557*H557</f>
        <v>0</v>
      </c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R557" s="219" t="s">
        <v>240</v>
      </c>
      <c r="AT557" s="219" t="s">
        <v>236</v>
      </c>
      <c r="AU557" s="219" t="s">
        <v>84</v>
      </c>
      <c r="AY557" s="14" t="s">
        <v>233</v>
      </c>
      <c r="BE557" s="112">
        <f>IF(N557="základní",J557,0)</f>
        <v>0</v>
      </c>
      <c r="BF557" s="112">
        <f>IF(N557="snížená",J557,0)</f>
        <v>0</v>
      </c>
      <c r="BG557" s="112">
        <f>IF(N557="zákl. přenesená",J557,0)</f>
        <v>0</v>
      </c>
      <c r="BH557" s="112">
        <f>IF(N557="sníž. přenesená",J557,0)</f>
        <v>0</v>
      </c>
      <c r="BI557" s="112">
        <f>IF(N557="nulová",J557,0)</f>
        <v>0</v>
      </c>
      <c r="BJ557" s="14" t="s">
        <v>82</v>
      </c>
      <c r="BK557" s="112">
        <f>ROUND(I557*H557,2)</f>
        <v>0</v>
      </c>
      <c r="BL557" s="14" t="s">
        <v>240</v>
      </c>
      <c r="BM557" s="219" t="s">
        <v>773</v>
      </c>
    </row>
    <row r="558" spans="1:65" s="2" customFormat="1" ht="19.5">
      <c r="A558" s="32"/>
      <c r="B558" s="33"/>
      <c r="C558" s="34"/>
      <c r="D558" s="220" t="s">
        <v>241</v>
      </c>
      <c r="E558" s="34"/>
      <c r="F558" s="221" t="s">
        <v>642</v>
      </c>
      <c r="G558" s="34"/>
      <c r="H558" s="34"/>
      <c r="I558" s="176"/>
      <c r="J558" s="34"/>
      <c r="K558" s="34"/>
      <c r="L558" s="35"/>
      <c r="M558" s="222"/>
      <c r="N558" s="223"/>
      <c r="O558" s="69"/>
      <c r="P558" s="69"/>
      <c r="Q558" s="69"/>
      <c r="R558" s="69"/>
      <c r="S558" s="69"/>
      <c r="T558" s="70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T558" s="14" t="s">
        <v>241</v>
      </c>
      <c r="AU558" s="14" t="s">
        <v>84</v>
      </c>
    </row>
    <row r="559" spans="1:65" s="2" customFormat="1" ht="24.2" customHeight="1">
      <c r="A559" s="32"/>
      <c r="B559" s="33"/>
      <c r="C559" s="207" t="s">
        <v>498</v>
      </c>
      <c r="D559" s="207" t="s">
        <v>236</v>
      </c>
      <c r="E559" s="208" t="s">
        <v>774</v>
      </c>
      <c r="F559" s="209" t="s">
        <v>645</v>
      </c>
      <c r="G559" s="210" t="s">
        <v>239</v>
      </c>
      <c r="H559" s="211">
        <v>14</v>
      </c>
      <c r="I559" s="212"/>
      <c r="J559" s="213">
        <f>ROUND(I559*H559,2)</f>
        <v>0</v>
      </c>
      <c r="K559" s="214"/>
      <c r="L559" s="35"/>
      <c r="M559" s="215" t="s">
        <v>1</v>
      </c>
      <c r="N559" s="216" t="s">
        <v>40</v>
      </c>
      <c r="O559" s="69"/>
      <c r="P559" s="217">
        <f>O559*H559</f>
        <v>0</v>
      </c>
      <c r="Q559" s="217">
        <v>0</v>
      </c>
      <c r="R559" s="217">
        <f>Q559*H559</f>
        <v>0</v>
      </c>
      <c r="S559" s="217">
        <v>0</v>
      </c>
      <c r="T559" s="218">
        <f>S559*H559</f>
        <v>0</v>
      </c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R559" s="219" t="s">
        <v>240</v>
      </c>
      <c r="AT559" s="219" t="s">
        <v>236</v>
      </c>
      <c r="AU559" s="219" t="s">
        <v>84</v>
      </c>
      <c r="AY559" s="14" t="s">
        <v>233</v>
      </c>
      <c r="BE559" s="112">
        <f>IF(N559="základní",J559,0)</f>
        <v>0</v>
      </c>
      <c r="BF559" s="112">
        <f>IF(N559="snížená",J559,0)</f>
        <v>0</v>
      </c>
      <c r="BG559" s="112">
        <f>IF(N559="zákl. přenesená",J559,0)</f>
        <v>0</v>
      </c>
      <c r="BH559" s="112">
        <f>IF(N559="sníž. přenesená",J559,0)</f>
        <v>0</v>
      </c>
      <c r="BI559" s="112">
        <f>IF(N559="nulová",J559,0)</f>
        <v>0</v>
      </c>
      <c r="BJ559" s="14" t="s">
        <v>82</v>
      </c>
      <c r="BK559" s="112">
        <f>ROUND(I559*H559,2)</f>
        <v>0</v>
      </c>
      <c r="BL559" s="14" t="s">
        <v>240</v>
      </c>
      <c r="BM559" s="219" t="s">
        <v>775</v>
      </c>
    </row>
    <row r="560" spans="1:65" s="2" customFormat="1" ht="11.25">
      <c r="A560" s="32"/>
      <c r="B560" s="33"/>
      <c r="C560" s="34"/>
      <c r="D560" s="220" t="s">
        <v>241</v>
      </c>
      <c r="E560" s="34"/>
      <c r="F560" s="221" t="s">
        <v>645</v>
      </c>
      <c r="G560" s="34"/>
      <c r="H560" s="34"/>
      <c r="I560" s="176"/>
      <c r="J560" s="34"/>
      <c r="K560" s="34"/>
      <c r="L560" s="35"/>
      <c r="M560" s="222"/>
      <c r="N560" s="223"/>
      <c r="O560" s="69"/>
      <c r="P560" s="69"/>
      <c r="Q560" s="69"/>
      <c r="R560" s="69"/>
      <c r="S560" s="69"/>
      <c r="T560" s="70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T560" s="14" t="s">
        <v>241</v>
      </c>
      <c r="AU560" s="14" t="s">
        <v>84</v>
      </c>
    </row>
    <row r="561" spans="1:65" s="2" customFormat="1" ht="16.5" customHeight="1">
      <c r="A561" s="32"/>
      <c r="B561" s="33"/>
      <c r="C561" s="207" t="s">
        <v>776</v>
      </c>
      <c r="D561" s="207" t="s">
        <v>236</v>
      </c>
      <c r="E561" s="208" t="s">
        <v>777</v>
      </c>
      <c r="F561" s="209" t="s">
        <v>649</v>
      </c>
      <c r="G561" s="210" t="s">
        <v>239</v>
      </c>
      <c r="H561" s="211">
        <v>46</v>
      </c>
      <c r="I561" s="212"/>
      <c r="J561" s="213">
        <f>ROUND(I561*H561,2)</f>
        <v>0</v>
      </c>
      <c r="K561" s="214"/>
      <c r="L561" s="35"/>
      <c r="M561" s="215" t="s">
        <v>1</v>
      </c>
      <c r="N561" s="216" t="s">
        <v>40</v>
      </c>
      <c r="O561" s="69"/>
      <c r="P561" s="217">
        <f>O561*H561</f>
        <v>0</v>
      </c>
      <c r="Q561" s="217">
        <v>0</v>
      </c>
      <c r="R561" s="217">
        <f>Q561*H561</f>
        <v>0</v>
      </c>
      <c r="S561" s="217">
        <v>0</v>
      </c>
      <c r="T561" s="218">
        <f>S561*H561</f>
        <v>0</v>
      </c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R561" s="219" t="s">
        <v>240</v>
      </c>
      <c r="AT561" s="219" t="s">
        <v>236</v>
      </c>
      <c r="AU561" s="219" t="s">
        <v>84</v>
      </c>
      <c r="AY561" s="14" t="s">
        <v>233</v>
      </c>
      <c r="BE561" s="112">
        <f>IF(N561="základní",J561,0)</f>
        <v>0</v>
      </c>
      <c r="BF561" s="112">
        <f>IF(N561="snížená",J561,0)</f>
        <v>0</v>
      </c>
      <c r="BG561" s="112">
        <f>IF(N561="zákl. přenesená",J561,0)</f>
        <v>0</v>
      </c>
      <c r="BH561" s="112">
        <f>IF(N561="sníž. přenesená",J561,0)</f>
        <v>0</v>
      </c>
      <c r="BI561" s="112">
        <f>IF(N561="nulová",J561,0)</f>
        <v>0</v>
      </c>
      <c r="BJ561" s="14" t="s">
        <v>82</v>
      </c>
      <c r="BK561" s="112">
        <f>ROUND(I561*H561,2)</f>
        <v>0</v>
      </c>
      <c r="BL561" s="14" t="s">
        <v>240</v>
      </c>
      <c r="BM561" s="219" t="s">
        <v>778</v>
      </c>
    </row>
    <row r="562" spans="1:65" s="2" customFormat="1" ht="11.25">
      <c r="A562" s="32"/>
      <c r="B562" s="33"/>
      <c r="C562" s="34"/>
      <c r="D562" s="220" t="s">
        <v>241</v>
      </c>
      <c r="E562" s="34"/>
      <c r="F562" s="221" t="s">
        <v>649</v>
      </c>
      <c r="G562" s="34"/>
      <c r="H562" s="34"/>
      <c r="I562" s="176"/>
      <c r="J562" s="34"/>
      <c r="K562" s="34"/>
      <c r="L562" s="35"/>
      <c r="M562" s="222"/>
      <c r="N562" s="223"/>
      <c r="O562" s="69"/>
      <c r="P562" s="69"/>
      <c r="Q562" s="69"/>
      <c r="R562" s="69"/>
      <c r="S562" s="69"/>
      <c r="T562" s="70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T562" s="14" t="s">
        <v>241</v>
      </c>
      <c r="AU562" s="14" t="s">
        <v>84</v>
      </c>
    </row>
    <row r="563" spans="1:65" s="2" customFormat="1" ht="16.5" customHeight="1">
      <c r="A563" s="32"/>
      <c r="B563" s="33"/>
      <c r="C563" s="207" t="s">
        <v>500</v>
      </c>
      <c r="D563" s="207" t="s">
        <v>236</v>
      </c>
      <c r="E563" s="208" t="s">
        <v>779</v>
      </c>
      <c r="F563" s="209" t="s">
        <v>780</v>
      </c>
      <c r="G563" s="210" t="s">
        <v>239</v>
      </c>
      <c r="H563" s="211">
        <v>344</v>
      </c>
      <c r="I563" s="212"/>
      <c r="J563" s="213">
        <f>ROUND(I563*H563,2)</f>
        <v>0</v>
      </c>
      <c r="K563" s="214"/>
      <c r="L563" s="35"/>
      <c r="M563" s="215" t="s">
        <v>1</v>
      </c>
      <c r="N563" s="216" t="s">
        <v>40</v>
      </c>
      <c r="O563" s="69"/>
      <c r="P563" s="217">
        <f>O563*H563</f>
        <v>0</v>
      </c>
      <c r="Q563" s="217">
        <v>0</v>
      </c>
      <c r="R563" s="217">
        <f>Q563*H563</f>
        <v>0</v>
      </c>
      <c r="S563" s="217">
        <v>0</v>
      </c>
      <c r="T563" s="218">
        <f>S563*H563</f>
        <v>0</v>
      </c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R563" s="219" t="s">
        <v>240</v>
      </c>
      <c r="AT563" s="219" t="s">
        <v>236</v>
      </c>
      <c r="AU563" s="219" t="s">
        <v>84</v>
      </c>
      <c r="AY563" s="14" t="s">
        <v>233</v>
      </c>
      <c r="BE563" s="112">
        <f>IF(N563="základní",J563,0)</f>
        <v>0</v>
      </c>
      <c r="BF563" s="112">
        <f>IF(N563="snížená",J563,0)</f>
        <v>0</v>
      </c>
      <c r="BG563" s="112">
        <f>IF(N563="zákl. přenesená",J563,0)</f>
        <v>0</v>
      </c>
      <c r="BH563" s="112">
        <f>IF(N563="sníž. přenesená",J563,0)</f>
        <v>0</v>
      </c>
      <c r="BI563" s="112">
        <f>IF(N563="nulová",J563,0)</f>
        <v>0</v>
      </c>
      <c r="BJ563" s="14" t="s">
        <v>82</v>
      </c>
      <c r="BK563" s="112">
        <f>ROUND(I563*H563,2)</f>
        <v>0</v>
      </c>
      <c r="BL563" s="14" t="s">
        <v>240</v>
      </c>
      <c r="BM563" s="219" t="s">
        <v>781</v>
      </c>
    </row>
    <row r="564" spans="1:65" s="2" customFormat="1" ht="11.25">
      <c r="A564" s="32"/>
      <c r="B564" s="33"/>
      <c r="C564" s="34"/>
      <c r="D564" s="220" t="s">
        <v>241</v>
      </c>
      <c r="E564" s="34"/>
      <c r="F564" s="221" t="s">
        <v>780</v>
      </c>
      <c r="G564" s="34"/>
      <c r="H564" s="34"/>
      <c r="I564" s="176"/>
      <c r="J564" s="34"/>
      <c r="K564" s="34"/>
      <c r="L564" s="35"/>
      <c r="M564" s="222"/>
      <c r="N564" s="223"/>
      <c r="O564" s="69"/>
      <c r="P564" s="69"/>
      <c r="Q564" s="69"/>
      <c r="R564" s="69"/>
      <c r="S564" s="69"/>
      <c r="T564" s="70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T564" s="14" t="s">
        <v>241</v>
      </c>
      <c r="AU564" s="14" t="s">
        <v>84</v>
      </c>
    </row>
    <row r="565" spans="1:65" s="2" customFormat="1" ht="16.5" customHeight="1">
      <c r="A565" s="32"/>
      <c r="B565" s="33"/>
      <c r="C565" s="207" t="s">
        <v>782</v>
      </c>
      <c r="D565" s="207" t="s">
        <v>236</v>
      </c>
      <c r="E565" s="208" t="s">
        <v>783</v>
      </c>
      <c r="F565" s="209" t="s">
        <v>784</v>
      </c>
      <c r="G565" s="210" t="s">
        <v>239</v>
      </c>
      <c r="H565" s="211">
        <v>415</v>
      </c>
      <c r="I565" s="212"/>
      <c r="J565" s="213">
        <f>ROUND(I565*H565,2)</f>
        <v>0</v>
      </c>
      <c r="K565" s="214"/>
      <c r="L565" s="35"/>
      <c r="M565" s="215" t="s">
        <v>1</v>
      </c>
      <c r="N565" s="216" t="s">
        <v>40</v>
      </c>
      <c r="O565" s="69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R565" s="219" t="s">
        <v>240</v>
      </c>
      <c r="AT565" s="219" t="s">
        <v>236</v>
      </c>
      <c r="AU565" s="219" t="s">
        <v>84</v>
      </c>
      <c r="AY565" s="14" t="s">
        <v>233</v>
      </c>
      <c r="BE565" s="112">
        <f>IF(N565="základní",J565,0)</f>
        <v>0</v>
      </c>
      <c r="BF565" s="112">
        <f>IF(N565="snížená",J565,0)</f>
        <v>0</v>
      </c>
      <c r="BG565" s="112">
        <f>IF(N565="zákl. přenesená",J565,0)</f>
        <v>0</v>
      </c>
      <c r="BH565" s="112">
        <f>IF(N565="sníž. přenesená",J565,0)</f>
        <v>0</v>
      </c>
      <c r="BI565" s="112">
        <f>IF(N565="nulová",J565,0)</f>
        <v>0</v>
      </c>
      <c r="BJ565" s="14" t="s">
        <v>82</v>
      </c>
      <c r="BK565" s="112">
        <f>ROUND(I565*H565,2)</f>
        <v>0</v>
      </c>
      <c r="BL565" s="14" t="s">
        <v>240</v>
      </c>
      <c r="BM565" s="219" t="s">
        <v>785</v>
      </c>
    </row>
    <row r="566" spans="1:65" s="2" customFormat="1" ht="11.25">
      <c r="A566" s="32"/>
      <c r="B566" s="33"/>
      <c r="C566" s="34"/>
      <c r="D566" s="220" t="s">
        <v>241</v>
      </c>
      <c r="E566" s="34"/>
      <c r="F566" s="221" t="s">
        <v>784</v>
      </c>
      <c r="G566" s="34"/>
      <c r="H566" s="34"/>
      <c r="I566" s="176"/>
      <c r="J566" s="34"/>
      <c r="K566" s="34"/>
      <c r="L566" s="35"/>
      <c r="M566" s="222"/>
      <c r="N566" s="223"/>
      <c r="O566" s="69"/>
      <c r="P566" s="69"/>
      <c r="Q566" s="69"/>
      <c r="R566" s="69"/>
      <c r="S566" s="69"/>
      <c r="T566" s="70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T566" s="14" t="s">
        <v>241</v>
      </c>
      <c r="AU566" s="14" t="s">
        <v>84</v>
      </c>
    </row>
    <row r="567" spans="1:65" s="2" customFormat="1" ht="66.75" customHeight="1">
      <c r="A567" s="32"/>
      <c r="B567" s="33"/>
      <c r="C567" s="207" t="s">
        <v>503</v>
      </c>
      <c r="D567" s="207" t="s">
        <v>236</v>
      </c>
      <c r="E567" s="208" t="s">
        <v>786</v>
      </c>
      <c r="F567" s="209" t="s">
        <v>787</v>
      </c>
      <c r="G567" s="210" t="s">
        <v>239</v>
      </c>
      <c r="H567" s="211">
        <v>17</v>
      </c>
      <c r="I567" s="212"/>
      <c r="J567" s="213">
        <f>ROUND(I567*H567,2)</f>
        <v>0</v>
      </c>
      <c r="K567" s="214"/>
      <c r="L567" s="35"/>
      <c r="M567" s="215" t="s">
        <v>1</v>
      </c>
      <c r="N567" s="216" t="s">
        <v>40</v>
      </c>
      <c r="O567" s="69"/>
      <c r="P567" s="217">
        <f>O567*H567</f>
        <v>0</v>
      </c>
      <c r="Q567" s="217">
        <v>0</v>
      </c>
      <c r="R567" s="217">
        <f>Q567*H567</f>
        <v>0</v>
      </c>
      <c r="S567" s="217">
        <v>0</v>
      </c>
      <c r="T567" s="218">
        <f>S567*H567</f>
        <v>0</v>
      </c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R567" s="219" t="s">
        <v>240</v>
      </c>
      <c r="AT567" s="219" t="s">
        <v>236</v>
      </c>
      <c r="AU567" s="219" t="s">
        <v>84</v>
      </c>
      <c r="AY567" s="14" t="s">
        <v>233</v>
      </c>
      <c r="BE567" s="112">
        <f>IF(N567="základní",J567,0)</f>
        <v>0</v>
      </c>
      <c r="BF567" s="112">
        <f>IF(N567="snížená",J567,0)</f>
        <v>0</v>
      </c>
      <c r="BG567" s="112">
        <f>IF(N567="zákl. přenesená",J567,0)</f>
        <v>0</v>
      </c>
      <c r="BH567" s="112">
        <f>IF(N567="sníž. přenesená",J567,0)</f>
        <v>0</v>
      </c>
      <c r="BI567" s="112">
        <f>IF(N567="nulová",J567,0)</f>
        <v>0</v>
      </c>
      <c r="BJ567" s="14" t="s">
        <v>82</v>
      </c>
      <c r="BK567" s="112">
        <f>ROUND(I567*H567,2)</f>
        <v>0</v>
      </c>
      <c r="BL567" s="14" t="s">
        <v>240</v>
      </c>
      <c r="BM567" s="219" t="s">
        <v>788</v>
      </c>
    </row>
    <row r="568" spans="1:65" s="2" customFormat="1" ht="68.25">
      <c r="A568" s="32"/>
      <c r="B568" s="33"/>
      <c r="C568" s="34"/>
      <c r="D568" s="220" t="s">
        <v>241</v>
      </c>
      <c r="E568" s="34"/>
      <c r="F568" s="221" t="s">
        <v>789</v>
      </c>
      <c r="G568" s="34"/>
      <c r="H568" s="34"/>
      <c r="I568" s="176"/>
      <c r="J568" s="34"/>
      <c r="K568" s="34"/>
      <c r="L568" s="35"/>
      <c r="M568" s="222"/>
      <c r="N568" s="223"/>
      <c r="O568" s="69"/>
      <c r="P568" s="69"/>
      <c r="Q568" s="69"/>
      <c r="R568" s="69"/>
      <c r="S568" s="69"/>
      <c r="T568" s="70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T568" s="14" t="s">
        <v>241</v>
      </c>
      <c r="AU568" s="14" t="s">
        <v>84</v>
      </c>
    </row>
    <row r="569" spans="1:65" s="2" customFormat="1" ht="66.75" customHeight="1">
      <c r="A569" s="32"/>
      <c r="B569" s="33"/>
      <c r="C569" s="207" t="s">
        <v>790</v>
      </c>
      <c r="D569" s="207" t="s">
        <v>236</v>
      </c>
      <c r="E569" s="208" t="s">
        <v>791</v>
      </c>
      <c r="F569" s="209" t="s">
        <v>792</v>
      </c>
      <c r="G569" s="210" t="s">
        <v>239</v>
      </c>
      <c r="H569" s="211">
        <v>98</v>
      </c>
      <c r="I569" s="212"/>
      <c r="J569" s="213">
        <f>ROUND(I569*H569,2)</f>
        <v>0</v>
      </c>
      <c r="K569" s="214"/>
      <c r="L569" s="35"/>
      <c r="M569" s="215" t="s">
        <v>1</v>
      </c>
      <c r="N569" s="216" t="s">
        <v>40</v>
      </c>
      <c r="O569" s="69"/>
      <c r="P569" s="217">
        <f>O569*H569</f>
        <v>0</v>
      </c>
      <c r="Q569" s="217">
        <v>0</v>
      </c>
      <c r="R569" s="217">
        <f>Q569*H569</f>
        <v>0</v>
      </c>
      <c r="S569" s="217">
        <v>0</v>
      </c>
      <c r="T569" s="218">
        <f>S569*H569</f>
        <v>0</v>
      </c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R569" s="219" t="s">
        <v>240</v>
      </c>
      <c r="AT569" s="219" t="s">
        <v>236</v>
      </c>
      <c r="AU569" s="219" t="s">
        <v>84</v>
      </c>
      <c r="AY569" s="14" t="s">
        <v>233</v>
      </c>
      <c r="BE569" s="112">
        <f>IF(N569="základní",J569,0)</f>
        <v>0</v>
      </c>
      <c r="BF569" s="112">
        <f>IF(N569="snížená",J569,0)</f>
        <v>0</v>
      </c>
      <c r="BG569" s="112">
        <f>IF(N569="zákl. přenesená",J569,0)</f>
        <v>0</v>
      </c>
      <c r="BH569" s="112">
        <f>IF(N569="sníž. přenesená",J569,0)</f>
        <v>0</v>
      </c>
      <c r="BI569" s="112">
        <f>IF(N569="nulová",J569,0)</f>
        <v>0</v>
      </c>
      <c r="BJ569" s="14" t="s">
        <v>82</v>
      </c>
      <c r="BK569" s="112">
        <f>ROUND(I569*H569,2)</f>
        <v>0</v>
      </c>
      <c r="BL569" s="14" t="s">
        <v>240</v>
      </c>
      <c r="BM569" s="219" t="s">
        <v>793</v>
      </c>
    </row>
    <row r="570" spans="1:65" s="2" customFormat="1" ht="68.25">
      <c r="A570" s="32"/>
      <c r="B570" s="33"/>
      <c r="C570" s="34"/>
      <c r="D570" s="220" t="s">
        <v>241</v>
      </c>
      <c r="E570" s="34"/>
      <c r="F570" s="221" t="s">
        <v>794</v>
      </c>
      <c r="G570" s="34"/>
      <c r="H570" s="34"/>
      <c r="I570" s="176"/>
      <c r="J570" s="34"/>
      <c r="K570" s="34"/>
      <c r="L570" s="35"/>
      <c r="M570" s="222"/>
      <c r="N570" s="223"/>
      <c r="O570" s="69"/>
      <c r="P570" s="69"/>
      <c r="Q570" s="69"/>
      <c r="R570" s="69"/>
      <c r="S570" s="69"/>
      <c r="T570" s="70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T570" s="14" t="s">
        <v>241</v>
      </c>
      <c r="AU570" s="14" t="s">
        <v>84</v>
      </c>
    </row>
    <row r="571" spans="1:65" s="2" customFormat="1" ht="55.5" customHeight="1">
      <c r="A571" s="32"/>
      <c r="B571" s="33"/>
      <c r="C571" s="207" t="s">
        <v>507</v>
      </c>
      <c r="D571" s="207" t="s">
        <v>236</v>
      </c>
      <c r="E571" s="208" t="s">
        <v>795</v>
      </c>
      <c r="F571" s="209" t="s">
        <v>796</v>
      </c>
      <c r="G571" s="210" t="s">
        <v>239</v>
      </c>
      <c r="H571" s="211">
        <v>242</v>
      </c>
      <c r="I571" s="212"/>
      <c r="J571" s="213">
        <f>ROUND(I571*H571,2)</f>
        <v>0</v>
      </c>
      <c r="K571" s="214"/>
      <c r="L571" s="35"/>
      <c r="M571" s="215" t="s">
        <v>1</v>
      </c>
      <c r="N571" s="216" t="s">
        <v>40</v>
      </c>
      <c r="O571" s="69"/>
      <c r="P571" s="217">
        <f>O571*H571</f>
        <v>0</v>
      </c>
      <c r="Q571" s="217">
        <v>0</v>
      </c>
      <c r="R571" s="217">
        <f>Q571*H571</f>
        <v>0</v>
      </c>
      <c r="S571" s="217">
        <v>0</v>
      </c>
      <c r="T571" s="218">
        <f>S571*H571</f>
        <v>0</v>
      </c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R571" s="219" t="s">
        <v>240</v>
      </c>
      <c r="AT571" s="219" t="s">
        <v>236</v>
      </c>
      <c r="AU571" s="219" t="s">
        <v>84</v>
      </c>
      <c r="AY571" s="14" t="s">
        <v>233</v>
      </c>
      <c r="BE571" s="112">
        <f>IF(N571="základní",J571,0)</f>
        <v>0</v>
      </c>
      <c r="BF571" s="112">
        <f>IF(N571="snížená",J571,0)</f>
        <v>0</v>
      </c>
      <c r="BG571" s="112">
        <f>IF(N571="zákl. přenesená",J571,0)</f>
        <v>0</v>
      </c>
      <c r="BH571" s="112">
        <f>IF(N571="sníž. přenesená",J571,0)</f>
        <v>0</v>
      </c>
      <c r="BI571" s="112">
        <f>IF(N571="nulová",J571,0)</f>
        <v>0</v>
      </c>
      <c r="BJ571" s="14" t="s">
        <v>82</v>
      </c>
      <c r="BK571" s="112">
        <f>ROUND(I571*H571,2)</f>
        <v>0</v>
      </c>
      <c r="BL571" s="14" t="s">
        <v>240</v>
      </c>
      <c r="BM571" s="219" t="s">
        <v>797</v>
      </c>
    </row>
    <row r="572" spans="1:65" s="2" customFormat="1" ht="39">
      <c r="A572" s="32"/>
      <c r="B572" s="33"/>
      <c r="C572" s="34"/>
      <c r="D572" s="220" t="s">
        <v>241</v>
      </c>
      <c r="E572" s="34"/>
      <c r="F572" s="221" t="s">
        <v>796</v>
      </c>
      <c r="G572" s="34"/>
      <c r="H572" s="34"/>
      <c r="I572" s="176"/>
      <c r="J572" s="34"/>
      <c r="K572" s="34"/>
      <c r="L572" s="35"/>
      <c r="M572" s="222"/>
      <c r="N572" s="223"/>
      <c r="O572" s="69"/>
      <c r="P572" s="69"/>
      <c r="Q572" s="69"/>
      <c r="R572" s="69"/>
      <c r="S572" s="69"/>
      <c r="T572" s="70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T572" s="14" t="s">
        <v>241</v>
      </c>
      <c r="AU572" s="14" t="s">
        <v>84</v>
      </c>
    </row>
    <row r="573" spans="1:65" s="12" customFormat="1" ht="25.9" customHeight="1">
      <c r="B573" s="191"/>
      <c r="C573" s="192"/>
      <c r="D573" s="193" t="s">
        <v>74</v>
      </c>
      <c r="E573" s="194" t="s">
        <v>798</v>
      </c>
      <c r="F573" s="194" t="s">
        <v>799</v>
      </c>
      <c r="G573" s="192"/>
      <c r="H573" s="192"/>
      <c r="I573" s="195"/>
      <c r="J573" s="196">
        <f>BK573</f>
        <v>0</v>
      </c>
      <c r="K573" s="192"/>
      <c r="L573" s="197"/>
      <c r="M573" s="198"/>
      <c r="N573" s="199"/>
      <c r="O573" s="199"/>
      <c r="P573" s="200">
        <f>P574</f>
        <v>0</v>
      </c>
      <c r="Q573" s="199"/>
      <c r="R573" s="200">
        <f>R574</f>
        <v>0</v>
      </c>
      <c r="S573" s="199"/>
      <c r="T573" s="201">
        <f>T574</f>
        <v>0</v>
      </c>
      <c r="AR573" s="202" t="s">
        <v>82</v>
      </c>
      <c r="AT573" s="203" t="s">
        <v>74</v>
      </c>
      <c r="AU573" s="203" t="s">
        <v>75</v>
      </c>
      <c r="AY573" s="202" t="s">
        <v>233</v>
      </c>
      <c r="BK573" s="204">
        <f>BK574</f>
        <v>0</v>
      </c>
    </row>
    <row r="574" spans="1:65" s="12" customFormat="1" ht="22.9" customHeight="1">
      <c r="B574" s="191"/>
      <c r="C574" s="192"/>
      <c r="D574" s="193" t="s">
        <v>74</v>
      </c>
      <c r="E574" s="205" t="s">
        <v>798</v>
      </c>
      <c r="F574" s="205" t="s">
        <v>799</v>
      </c>
      <c r="G574" s="192"/>
      <c r="H574" s="192"/>
      <c r="I574" s="195"/>
      <c r="J574" s="206">
        <f>BK574</f>
        <v>0</v>
      </c>
      <c r="K574" s="192"/>
      <c r="L574" s="197"/>
      <c r="M574" s="198"/>
      <c r="N574" s="199"/>
      <c r="O574" s="199"/>
      <c r="P574" s="200">
        <f>SUM(P575:P586)</f>
        <v>0</v>
      </c>
      <c r="Q574" s="199"/>
      <c r="R574" s="200">
        <f>SUM(R575:R586)</f>
        <v>0</v>
      </c>
      <c r="S574" s="199"/>
      <c r="T574" s="201">
        <f>SUM(T575:T586)</f>
        <v>0</v>
      </c>
      <c r="AR574" s="202" t="s">
        <v>82</v>
      </c>
      <c r="AT574" s="203" t="s">
        <v>74</v>
      </c>
      <c r="AU574" s="203" t="s">
        <v>82</v>
      </c>
      <c r="AY574" s="202" t="s">
        <v>233</v>
      </c>
      <c r="BK574" s="204">
        <f>SUM(BK575:BK586)</f>
        <v>0</v>
      </c>
    </row>
    <row r="575" spans="1:65" s="2" customFormat="1" ht="16.5" customHeight="1">
      <c r="A575" s="32"/>
      <c r="B575" s="33"/>
      <c r="C575" s="207" t="s">
        <v>800</v>
      </c>
      <c r="D575" s="207" t="s">
        <v>236</v>
      </c>
      <c r="E575" s="208" t="s">
        <v>801</v>
      </c>
      <c r="F575" s="209" t="s">
        <v>802</v>
      </c>
      <c r="G575" s="210" t="s">
        <v>358</v>
      </c>
      <c r="H575" s="211">
        <v>1</v>
      </c>
      <c r="I575" s="212"/>
      <c r="J575" s="213">
        <f>ROUND(I575*H575,2)</f>
        <v>0</v>
      </c>
      <c r="K575" s="214"/>
      <c r="L575" s="35"/>
      <c r="M575" s="215" t="s">
        <v>1</v>
      </c>
      <c r="N575" s="216" t="s">
        <v>40</v>
      </c>
      <c r="O575" s="69"/>
      <c r="P575" s="217">
        <f>O575*H575</f>
        <v>0</v>
      </c>
      <c r="Q575" s="217">
        <v>0</v>
      </c>
      <c r="R575" s="217">
        <f>Q575*H575</f>
        <v>0</v>
      </c>
      <c r="S575" s="217">
        <v>0</v>
      </c>
      <c r="T575" s="218">
        <f>S575*H575</f>
        <v>0</v>
      </c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R575" s="219" t="s">
        <v>240</v>
      </c>
      <c r="AT575" s="219" t="s">
        <v>236</v>
      </c>
      <c r="AU575" s="219" t="s">
        <v>84</v>
      </c>
      <c r="AY575" s="14" t="s">
        <v>233</v>
      </c>
      <c r="BE575" s="112">
        <f>IF(N575="základní",J575,0)</f>
        <v>0</v>
      </c>
      <c r="BF575" s="112">
        <f>IF(N575="snížená",J575,0)</f>
        <v>0</v>
      </c>
      <c r="BG575" s="112">
        <f>IF(N575="zákl. přenesená",J575,0)</f>
        <v>0</v>
      </c>
      <c r="BH575" s="112">
        <f>IF(N575="sníž. přenesená",J575,0)</f>
        <v>0</v>
      </c>
      <c r="BI575" s="112">
        <f>IF(N575="nulová",J575,0)</f>
        <v>0</v>
      </c>
      <c r="BJ575" s="14" t="s">
        <v>82</v>
      </c>
      <c r="BK575" s="112">
        <f>ROUND(I575*H575,2)</f>
        <v>0</v>
      </c>
      <c r="BL575" s="14" t="s">
        <v>240</v>
      </c>
      <c r="BM575" s="219" t="s">
        <v>803</v>
      </c>
    </row>
    <row r="576" spans="1:65" s="2" customFormat="1" ht="11.25">
      <c r="A576" s="32"/>
      <c r="B576" s="33"/>
      <c r="C576" s="34"/>
      <c r="D576" s="220" t="s">
        <v>241</v>
      </c>
      <c r="E576" s="34"/>
      <c r="F576" s="221" t="s">
        <v>802</v>
      </c>
      <c r="G576" s="34"/>
      <c r="H576" s="34"/>
      <c r="I576" s="176"/>
      <c r="J576" s="34"/>
      <c r="K576" s="34"/>
      <c r="L576" s="35"/>
      <c r="M576" s="222"/>
      <c r="N576" s="223"/>
      <c r="O576" s="69"/>
      <c r="P576" s="69"/>
      <c r="Q576" s="69"/>
      <c r="R576" s="69"/>
      <c r="S576" s="69"/>
      <c r="T576" s="70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T576" s="14" t="s">
        <v>241</v>
      </c>
      <c r="AU576" s="14" t="s">
        <v>84</v>
      </c>
    </row>
    <row r="577" spans="1:65" s="2" customFormat="1" ht="37.9" customHeight="1">
      <c r="A577" s="32"/>
      <c r="B577" s="33"/>
      <c r="C577" s="207" t="s">
        <v>510</v>
      </c>
      <c r="D577" s="207" t="s">
        <v>236</v>
      </c>
      <c r="E577" s="208" t="s">
        <v>804</v>
      </c>
      <c r="F577" s="209" t="s">
        <v>805</v>
      </c>
      <c r="G577" s="210" t="s">
        <v>358</v>
      </c>
      <c r="H577" s="211">
        <v>1</v>
      </c>
      <c r="I577" s="212"/>
      <c r="J577" s="213">
        <f>ROUND(I577*H577,2)</f>
        <v>0</v>
      </c>
      <c r="K577" s="214"/>
      <c r="L577" s="35"/>
      <c r="M577" s="215" t="s">
        <v>1</v>
      </c>
      <c r="N577" s="216" t="s">
        <v>40</v>
      </c>
      <c r="O577" s="69"/>
      <c r="P577" s="217">
        <f>O577*H577</f>
        <v>0</v>
      </c>
      <c r="Q577" s="217">
        <v>0</v>
      </c>
      <c r="R577" s="217">
        <f>Q577*H577</f>
        <v>0</v>
      </c>
      <c r="S577" s="217">
        <v>0</v>
      </c>
      <c r="T577" s="218">
        <f>S577*H577</f>
        <v>0</v>
      </c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R577" s="219" t="s">
        <v>240</v>
      </c>
      <c r="AT577" s="219" t="s">
        <v>236</v>
      </c>
      <c r="AU577" s="219" t="s">
        <v>84</v>
      </c>
      <c r="AY577" s="14" t="s">
        <v>233</v>
      </c>
      <c r="BE577" s="112">
        <f>IF(N577="základní",J577,0)</f>
        <v>0</v>
      </c>
      <c r="BF577" s="112">
        <f>IF(N577="snížená",J577,0)</f>
        <v>0</v>
      </c>
      <c r="BG577" s="112">
        <f>IF(N577="zákl. přenesená",J577,0)</f>
        <v>0</v>
      </c>
      <c r="BH577" s="112">
        <f>IF(N577="sníž. přenesená",J577,0)</f>
        <v>0</v>
      </c>
      <c r="BI577" s="112">
        <f>IF(N577="nulová",J577,0)</f>
        <v>0</v>
      </c>
      <c r="BJ577" s="14" t="s">
        <v>82</v>
      </c>
      <c r="BK577" s="112">
        <f>ROUND(I577*H577,2)</f>
        <v>0</v>
      </c>
      <c r="BL577" s="14" t="s">
        <v>240</v>
      </c>
      <c r="BM577" s="219" t="s">
        <v>806</v>
      </c>
    </row>
    <row r="578" spans="1:65" s="2" customFormat="1" ht="19.5">
      <c r="A578" s="32"/>
      <c r="B578" s="33"/>
      <c r="C578" s="34"/>
      <c r="D578" s="220" t="s">
        <v>241</v>
      </c>
      <c r="E578" s="34"/>
      <c r="F578" s="221" t="s">
        <v>805</v>
      </c>
      <c r="G578" s="34"/>
      <c r="H578" s="34"/>
      <c r="I578" s="176"/>
      <c r="J578" s="34"/>
      <c r="K578" s="34"/>
      <c r="L578" s="35"/>
      <c r="M578" s="222"/>
      <c r="N578" s="223"/>
      <c r="O578" s="69"/>
      <c r="P578" s="69"/>
      <c r="Q578" s="69"/>
      <c r="R578" s="69"/>
      <c r="S578" s="69"/>
      <c r="T578" s="70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T578" s="14" t="s">
        <v>241</v>
      </c>
      <c r="AU578" s="14" t="s">
        <v>84</v>
      </c>
    </row>
    <row r="579" spans="1:65" s="2" customFormat="1" ht="24.2" customHeight="1">
      <c r="A579" s="32"/>
      <c r="B579" s="33"/>
      <c r="C579" s="207" t="s">
        <v>807</v>
      </c>
      <c r="D579" s="207" t="s">
        <v>236</v>
      </c>
      <c r="E579" s="208" t="s">
        <v>808</v>
      </c>
      <c r="F579" s="209" t="s">
        <v>809</v>
      </c>
      <c r="G579" s="210" t="s">
        <v>358</v>
      </c>
      <c r="H579" s="211">
        <v>1</v>
      </c>
      <c r="I579" s="212"/>
      <c r="J579" s="213">
        <f>ROUND(I579*H579,2)</f>
        <v>0</v>
      </c>
      <c r="K579" s="214"/>
      <c r="L579" s="35"/>
      <c r="M579" s="215" t="s">
        <v>1</v>
      </c>
      <c r="N579" s="216" t="s">
        <v>40</v>
      </c>
      <c r="O579" s="69"/>
      <c r="P579" s="217">
        <f>O579*H579</f>
        <v>0</v>
      </c>
      <c r="Q579" s="217">
        <v>0</v>
      </c>
      <c r="R579" s="217">
        <f>Q579*H579</f>
        <v>0</v>
      </c>
      <c r="S579" s="217">
        <v>0</v>
      </c>
      <c r="T579" s="218">
        <f>S579*H579</f>
        <v>0</v>
      </c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R579" s="219" t="s">
        <v>240</v>
      </c>
      <c r="AT579" s="219" t="s">
        <v>236</v>
      </c>
      <c r="AU579" s="219" t="s">
        <v>84</v>
      </c>
      <c r="AY579" s="14" t="s">
        <v>233</v>
      </c>
      <c r="BE579" s="112">
        <f>IF(N579="základní",J579,0)</f>
        <v>0</v>
      </c>
      <c r="BF579" s="112">
        <f>IF(N579="snížená",J579,0)</f>
        <v>0</v>
      </c>
      <c r="BG579" s="112">
        <f>IF(N579="zákl. přenesená",J579,0)</f>
        <v>0</v>
      </c>
      <c r="BH579" s="112">
        <f>IF(N579="sníž. přenesená",J579,0)</f>
        <v>0</v>
      </c>
      <c r="BI579" s="112">
        <f>IF(N579="nulová",J579,0)</f>
        <v>0</v>
      </c>
      <c r="BJ579" s="14" t="s">
        <v>82</v>
      </c>
      <c r="BK579" s="112">
        <f>ROUND(I579*H579,2)</f>
        <v>0</v>
      </c>
      <c r="BL579" s="14" t="s">
        <v>240</v>
      </c>
      <c r="BM579" s="219" t="s">
        <v>810</v>
      </c>
    </row>
    <row r="580" spans="1:65" s="2" customFormat="1" ht="19.5">
      <c r="A580" s="32"/>
      <c r="B580" s="33"/>
      <c r="C580" s="34"/>
      <c r="D580" s="220" t="s">
        <v>241</v>
      </c>
      <c r="E580" s="34"/>
      <c r="F580" s="221" t="s">
        <v>809</v>
      </c>
      <c r="G580" s="34"/>
      <c r="H580" s="34"/>
      <c r="I580" s="176"/>
      <c r="J580" s="34"/>
      <c r="K580" s="34"/>
      <c r="L580" s="35"/>
      <c r="M580" s="222"/>
      <c r="N580" s="223"/>
      <c r="O580" s="69"/>
      <c r="P580" s="69"/>
      <c r="Q580" s="69"/>
      <c r="R580" s="69"/>
      <c r="S580" s="69"/>
      <c r="T580" s="70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T580" s="14" t="s">
        <v>241</v>
      </c>
      <c r="AU580" s="14" t="s">
        <v>84</v>
      </c>
    </row>
    <row r="581" spans="1:65" s="2" customFormat="1" ht="24.2" customHeight="1">
      <c r="A581" s="32"/>
      <c r="B581" s="33"/>
      <c r="C581" s="207" t="s">
        <v>512</v>
      </c>
      <c r="D581" s="207" t="s">
        <v>236</v>
      </c>
      <c r="E581" s="208" t="s">
        <v>811</v>
      </c>
      <c r="F581" s="209" t="s">
        <v>812</v>
      </c>
      <c r="G581" s="210" t="s">
        <v>813</v>
      </c>
      <c r="H581" s="211">
        <v>272</v>
      </c>
      <c r="I581" s="212"/>
      <c r="J581" s="213">
        <f>ROUND(I581*H581,2)</f>
        <v>0</v>
      </c>
      <c r="K581" s="214"/>
      <c r="L581" s="35"/>
      <c r="M581" s="215" t="s">
        <v>1</v>
      </c>
      <c r="N581" s="216" t="s">
        <v>40</v>
      </c>
      <c r="O581" s="69"/>
      <c r="P581" s="217">
        <f>O581*H581</f>
        <v>0</v>
      </c>
      <c r="Q581" s="217">
        <v>0</v>
      </c>
      <c r="R581" s="217">
        <f>Q581*H581</f>
        <v>0</v>
      </c>
      <c r="S581" s="217">
        <v>0</v>
      </c>
      <c r="T581" s="218">
        <f>S581*H581</f>
        <v>0</v>
      </c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R581" s="219" t="s">
        <v>240</v>
      </c>
      <c r="AT581" s="219" t="s">
        <v>236</v>
      </c>
      <c r="AU581" s="219" t="s">
        <v>84</v>
      </c>
      <c r="AY581" s="14" t="s">
        <v>233</v>
      </c>
      <c r="BE581" s="112">
        <f>IF(N581="základní",J581,0)</f>
        <v>0</v>
      </c>
      <c r="BF581" s="112">
        <f>IF(N581="snížená",J581,0)</f>
        <v>0</v>
      </c>
      <c r="BG581" s="112">
        <f>IF(N581="zákl. přenesená",J581,0)</f>
        <v>0</v>
      </c>
      <c r="BH581" s="112">
        <f>IF(N581="sníž. přenesená",J581,0)</f>
        <v>0</v>
      </c>
      <c r="BI581" s="112">
        <f>IF(N581="nulová",J581,0)</f>
        <v>0</v>
      </c>
      <c r="BJ581" s="14" t="s">
        <v>82</v>
      </c>
      <c r="BK581" s="112">
        <f>ROUND(I581*H581,2)</f>
        <v>0</v>
      </c>
      <c r="BL581" s="14" t="s">
        <v>240</v>
      </c>
      <c r="BM581" s="219" t="s">
        <v>814</v>
      </c>
    </row>
    <row r="582" spans="1:65" s="2" customFormat="1" ht="19.5">
      <c r="A582" s="32"/>
      <c r="B582" s="33"/>
      <c r="C582" s="34"/>
      <c r="D582" s="220" t="s">
        <v>241</v>
      </c>
      <c r="E582" s="34"/>
      <c r="F582" s="221" t="s">
        <v>812</v>
      </c>
      <c r="G582" s="34"/>
      <c r="H582" s="34"/>
      <c r="I582" s="176"/>
      <c r="J582" s="34"/>
      <c r="K582" s="34"/>
      <c r="L582" s="35"/>
      <c r="M582" s="222"/>
      <c r="N582" s="223"/>
      <c r="O582" s="69"/>
      <c r="P582" s="69"/>
      <c r="Q582" s="69"/>
      <c r="R582" s="69"/>
      <c r="S582" s="69"/>
      <c r="T582" s="70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T582" s="14" t="s">
        <v>241</v>
      </c>
      <c r="AU582" s="14" t="s">
        <v>84</v>
      </c>
    </row>
    <row r="583" spans="1:65" s="2" customFormat="1" ht="33" customHeight="1">
      <c r="A583" s="32"/>
      <c r="B583" s="33"/>
      <c r="C583" s="207" t="s">
        <v>815</v>
      </c>
      <c r="D583" s="207" t="s">
        <v>236</v>
      </c>
      <c r="E583" s="208" t="s">
        <v>816</v>
      </c>
      <c r="F583" s="209" t="s">
        <v>817</v>
      </c>
      <c r="G583" s="210" t="s">
        <v>358</v>
      </c>
      <c r="H583" s="211">
        <v>1</v>
      </c>
      <c r="I583" s="212"/>
      <c r="J583" s="213">
        <f>ROUND(I583*H583,2)</f>
        <v>0</v>
      </c>
      <c r="K583" s="214"/>
      <c r="L583" s="35"/>
      <c r="M583" s="215" t="s">
        <v>1</v>
      </c>
      <c r="N583" s="216" t="s">
        <v>40</v>
      </c>
      <c r="O583" s="69"/>
      <c r="P583" s="217">
        <f>O583*H583</f>
        <v>0</v>
      </c>
      <c r="Q583" s="217">
        <v>0</v>
      </c>
      <c r="R583" s="217">
        <f>Q583*H583</f>
        <v>0</v>
      </c>
      <c r="S583" s="217">
        <v>0</v>
      </c>
      <c r="T583" s="218">
        <f>S583*H583</f>
        <v>0</v>
      </c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R583" s="219" t="s">
        <v>240</v>
      </c>
      <c r="AT583" s="219" t="s">
        <v>236</v>
      </c>
      <c r="AU583" s="219" t="s">
        <v>84</v>
      </c>
      <c r="AY583" s="14" t="s">
        <v>233</v>
      </c>
      <c r="BE583" s="112">
        <f>IF(N583="základní",J583,0)</f>
        <v>0</v>
      </c>
      <c r="BF583" s="112">
        <f>IF(N583="snížená",J583,0)</f>
        <v>0</v>
      </c>
      <c r="BG583" s="112">
        <f>IF(N583="zákl. přenesená",J583,0)</f>
        <v>0</v>
      </c>
      <c r="BH583" s="112">
        <f>IF(N583="sníž. přenesená",J583,0)</f>
        <v>0</v>
      </c>
      <c r="BI583" s="112">
        <f>IF(N583="nulová",J583,0)</f>
        <v>0</v>
      </c>
      <c r="BJ583" s="14" t="s">
        <v>82</v>
      </c>
      <c r="BK583" s="112">
        <f>ROUND(I583*H583,2)</f>
        <v>0</v>
      </c>
      <c r="BL583" s="14" t="s">
        <v>240</v>
      </c>
      <c r="BM583" s="219" t="s">
        <v>818</v>
      </c>
    </row>
    <row r="584" spans="1:65" s="2" customFormat="1" ht="19.5">
      <c r="A584" s="32"/>
      <c r="B584" s="33"/>
      <c r="C584" s="34"/>
      <c r="D584" s="220" t="s">
        <v>241</v>
      </c>
      <c r="E584" s="34"/>
      <c r="F584" s="221" t="s">
        <v>817</v>
      </c>
      <c r="G584" s="34"/>
      <c r="H584" s="34"/>
      <c r="I584" s="176"/>
      <c r="J584" s="34"/>
      <c r="K584" s="34"/>
      <c r="L584" s="35"/>
      <c r="M584" s="222"/>
      <c r="N584" s="223"/>
      <c r="O584" s="69"/>
      <c r="P584" s="69"/>
      <c r="Q584" s="69"/>
      <c r="R584" s="69"/>
      <c r="S584" s="69"/>
      <c r="T584" s="70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T584" s="14" t="s">
        <v>241</v>
      </c>
      <c r="AU584" s="14" t="s">
        <v>84</v>
      </c>
    </row>
    <row r="585" spans="1:65" s="2" customFormat="1" ht="16.5" customHeight="1">
      <c r="A585" s="32"/>
      <c r="B585" s="33"/>
      <c r="C585" s="207" t="s">
        <v>515</v>
      </c>
      <c r="D585" s="207" t="s">
        <v>236</v>
      </c>
      <c r="E585" s="208" t="s">
        <v>819</v>
      </c>
      <c r="F585" s="209" t="s">
        <v>820</v>
      </c>
      <c r="G585" s="210" t="s">
        <v>358</v>
      </c>
      <c r="H585" s="211">
        <v>1</v>
      </c>
      <c r="I585" s="212"/>
      <c r="J585" s="213">
        <f>ROUND(I585*H585,2)</f>
        <v>0</v>
      </c>
      <c r="K585" s="214"/>
      <c r="L585" s="35"/>
      <c r="M585" s="215" t="s">
        <v>1</v>
      </c>
      <c r="N585" s="216" t="s">
        <v>40</v>
      </c>
      <c r="O585" s="69"/>
      <c r="P585" s="217">
        <f>O585*H585</f>
        <v>0</v>
      </c>
      <c r="Q585" s="217">
        <v>0</v>
      </c>
      <c r="R585" s="217">
        <f>Q585*H585</f>
        <v>0</v>
      </c>
      <c r="S585" s="217">
        <v>0</v>
      </c>
      <c r="T585" s="218">
        <f>S585*H585</f>
        <v>0</v>
      </c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R585" s="219" t="s">
        <v>240</v>
      </c>
      <c r="AT585" s="219" t="s">
        <v>236</v>
      </c>
      <c r="AU585" s="219" t="s">
        <v>84</v>
      </c>
      <c r="AY585" s="14" t="s">
        <v>233</v>
      </c>
      <c r="BE585" s="112">
        <f>IF(N585="základní",J585,0)</f>
        <v>0</v>
      </c>
      <c r="BF585" s="112">
        <f>IF(N585="snížená",J585,0)</f>
        <v>0</v>
      </c>
      <c r="BG585" s="112">
        <f>IF(N585="zákl. přenesená",J585,0)</f>
        <v>0</v>
      </c>
      <c r="BH585" s="112">
        <f>IF(N585="sníž. přenesená",J585,0)</f>
        <v>0</v>
      </c>
      <c r="BI585" s="112">
        <f>IF(N585="nulová",J585,0)</f>
        <v>0</v>
      </c>
      <c r="BJ585" s="14" t="s">
        <v>82</v>
      </c>
      <c r="BK585" s="112">
        <f>ROUND(I585*H585,2)</f>
        <v>0</v>
      </c>
      <c r="BL585" s="14" t="s">
        <v>240</v>
      </c>
      <c r="BM585" s="219" t="s">
        <v>821</v>
      </c>
    </row>
    <row r="586" spans="1:65" s="2" customFormat="1" ht="11.25">
      <c r="A586" s="32"/>
      <c r="B586" s="33"/>
      <c r="C586" s="34"/>
      <c r="D586" s="220" t="s">
        <v>241</v>
      </c>
      <c r="E586" s="34"/>
      <c r="F586" s="221" t="s">
        <v>820</v>
      </c>
      <c r="G586" s="34"/>
      <c r="H586" s="34"/>
      <c r="I586" s="176"/>
      <c r="J586" s="34"/>
      <c r="K586" s="34"/>
      <c r="L586" s="35"/>
      <c r="M586" s="224"/>
      <c r="N586" s="225"/>
      <c r="O586" s="226"/>
      <c r="P586" s="226"/>
      <c r="Q586" s="226"/>
      <c r="R586" s="226"/>
      <c r="S586" s="226"/>
      <c r="T586" s="227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T586" s="14" t="s">
        <v>241</v>
      </c>
      <c r="AU586" s="14" t="s">
        <v>84</v>
      </c>
    </row>
    <row r="587" spans="1:65" s="2" customFormat="1" ht="6.95" customHeight="1">
      <c r="A587" s="32"/>
      <c r="B587" s="52"/>
      <c r="C587" s="53"/>
      <c r="D587" s="53"/>
      <c r="E587" s="53"/>
      <c r="F587" s="53"/>
      <c r="G587" s="53"/>
      <c r="H587" s="53"/>
      <c r="I587" s="53"/>
      <c r="J587" s="53"/>
      <c r="K587" s="53"/>
      <c r="L587" s="35"/>
      <c r="M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</row>
  </sheetData>
  <sheetProtection algorithmName="SHA-512" hashValue="/SnQVvszR/95qA2fSOvDyQThrcJpcdljUNUJ6iFJ4Tl2xkdPXyDc7sfIamubwuYh4uS0MBhETqMyuWWpk1YXFg==" saltValue="KsoTFgxJzNCaE2SQiDzoNO2ELoArxVoXEM6b9e5IpXcnZFwjDMd3jxF/KcqZHCsSIVBkEhDll9xvlLAVLOw11g==" spinCount="100000" sheet="1" objects="1" scenarios="1" formatColumns="0" formatRows="0" autoFilter="0"/>
  <autoFilter ref="C173:K586" xr:uid="{00000000-0009-0000-0000-000001000000}"/>
  <mergeCells count="14">
    <mergeCell ref="D152:F152"/>
    <mergeCell ref="E164:H164"/>
    <mergeCell ref="E166:H166"/>
    <mergeCell ref="L2:V2"/>
    <mergeCell ref="E87:H87"/>
    <mergeCell ref="D148:F148"/>
    <mergeCell ref="D149:F149"/>
    <mergeCell ref="D150:F150"/>
    <mergeCell ref="D151:F15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8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87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5"/>
      <c r="C9" s="32"/>
      <c r="D9" s="32"/>
      <c r="E9" s="289" t="s">
        <v>822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J127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ROUND((SUM(BE127:BE134) + SUM(BE154:BE388)),  2)</f>
        <v>0</v>
      </c>
      <c r="G35" s="32"/>
      <c r="H35" s="32"/>
      <c r="I35" s="137">
        <v>0.21</v>
      </c>
      <c r="J35" s="136">
        <f>ROUND(((SUM(BE127:BE134) + SUM(BE154:BE388))*I35),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ROUND((SUM(BF127:BF134) + SUM(BF154:BF388)),  2)</f>
        <v>0</v>
      </c>
      <c r="G36" s="32"/>
      <c r="H36" s="32"/>
      <c r="I36" s="137">
        <v>0.12</v>
      </c>
      <c r="J36" s="136">
        <f>ROUND(((SUM(BF127:BF134) + SUM(BF154:BF388))*I36),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ROUND((SUM(BG127:BG134) + SUM(BG154:BG388)),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ROUND((SUM(BH127:BH134) + SUM(BH154:BH388)),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ROUND((SUM(BI127:BI134) + SUM(BI154:BI388)),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49" t="str">
        <f>E9</f>
        <v xml:space="preserve">SO 01 D.1.4.2 - Úprava systému osvětlení na chodbách a schodištích v pavilonu V-A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J154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2:12" s="9" customFormat="1" ht="24.95" customHeight="1">
      <c r="B97" s="159"/>
      <c r="C97" s="160"/>
      <c r="D97" s="161" t="s">
        <v>161</v>
      </c>
      <c r="E97" s="162"/>
      <c r="F97" s="162"/>
      <c r="G97" s="162"/>
      <c r="H97" s="162"/>
      <c r="I97" s="162"/>
      <c r="J97" s="163">
        <f>J155</f>
        <v>0</v>
      </c>
      <c r="K97" s="160"/>
      <c r="L97" s="164"/>
    </row>
    <row r="98" spans="2:12" s="10" customFormat="1" ht="19.899999999999999" customHeight="1">
      <c r="B98" s="165"/>
      <c r="C98" s="166"/>
      <c r="D98" s="167" t="s">
        <v>823</v>
      </c>
      <c r="E98" s="168"/>
      <c r="F98" s="168"/>
      <c r="G98" s="168"/>
      <c r="H98" s="168"/>
      <c r="I98" s="168"/>
      <c r="J98" s="169">
        <f>J156</f>
        <v>0</v>
      </c>
      <c r="K98" s="166"/>
      <c r="L98" s="170"/>
    </row>
    <row r="99" spans="2:12" s="10" customFormat="1" ht="19.899999999999999" customHeight="1">
      <c r="B99" s="165"/>
      <c r="C99" s="166"/>
      <c r="D99" s="167" t="s">
        <v>824</v>
      </c>
      <c r="E99" s="168"/>
      <c r="F99" s="168"/>
      <c r="G99" s="168"/>
      <c r="H99" s="168"/>
      <c r="I99" s="168"/>
      <c r="J99" s="169">
        <f>J167</f>
        <v>0</v>
      </c>
      <c r="K99" s="166"/>
      <c r="L99" s="170"/>
    </row>
    <row r="100" spans="2:12" s="10" customFormat="1" ht="19.899999999999999" customHeight="1">
      <c r="B100" s="165"/>
      <c r="C100" s="166"/>
      <c r="D100" s="167" t="s">
        <v>825</v>
      </c>
      <c r="E100" s="168"/>
      <c r="F100" s="168"/>
      <c r="G100" s="168"/>
      <c r="H100" s="168"/>
      <c r="I100" s="168"/>
      <c r="J100" s="169">
        <f>J178</f>
        <v>0</v>
      </c>
      <c r="K100" s="166"/>
      <c r="L100" s="170"/>
    </row>
    <row r="101" spans="2:12" s="9" customFormat="1" ht="24.95" customHeight="1">
      <c r="B101" s="159"/>
      <c r="C101" s="160"/>
      <c r="D101" s="161" t="s">
        <v>826</v>
      </c>
      <c r="E101" s="162"/>
      <c r="F101" s="162"/>
      <c r="G101" s="162"/>
      <c r="H101" s="162"/>
      <c r="I101" s="162"/>
      <c r="J101" s="163">
        <f>J189</f>
        <v>0</v>
      </c>
      <c r="K101" s="160"/>
      <c r="L101" s="164"/>
    </row>
    <row r="102" spans="2:12" s="10" customFormat="1" ht="19.899999999999999" customHeight="1">
      <c r="B102" s="165"/>
      <c r="C102" s="166"/>
      <c r="D102" s="167" t="s">
        <v>827</v>
      </c>
      <c r="E102" s="168"/>
      <c r="F102" s="168"/>
      <c r="G102" s="168"/>
      <c r="H102" s="168"/>
      <c r="I102" s="168"/>
      <c r="J102" s="169">
        <f>J190</f>
        <v>0</v>
      </c>
      <c r="K102" s="166"/>
      <c r="L102" s="170"/>
    </row>
    <row r="103" spans="2:12" s="10" customFormat="1" ht="19.899999999999999" customHeight="1">
      <c r="B103" s="165"/>
      <c r="C103" s="166"/>
      <c r="D103" s="167" t="s">
        <v>828</v>
      </c>
      <c r="E103" s="168"/>
      <c r="F103" s="168"/>
      <c r="G103" s="168"/>
      <c r="H103" s="168"/>
      <c r="I103" s="168"/>
      <c r="J103" s="169">
        <f>J199</f>
        <v>0</v>
      </c>
      <c r="K103" s="166"/>
      <c r="L103" s="170"/>
    </row>
    <row r="104" spans="2:12" s="10" customFormat="1" ht="19.899999999999999" customHeight="1">
      <c r="B104" s="165"/>
      <c r="C104" s="166"/>
      <c r="D104" s="167" t="s">
        <v>829</v>
      </c>
      <c r="E104" s="168"/>
      <c r="F104" s="168"/>
      <c r="G104" s="168"/>
      <c r="H104" s="168"/>
      <c r="I104" s="168"/>
      <c r="J104" s="169">
        <f>J208</f>
        <v>0</v>
      </c>
      <c r="K104" s="166"/>
      <c r="L104" s="170"/>
    </row>
    <row r="105" spans="2:12" s="10" customFormat="1" ht="19.899999999999999" customHeight="1">
      <c r="B105" s="165"/>
      <c r="C105" s="166"/>
      <c r="D105" s="167" t="s">
        <v>830</v>
      </c>
      <c r="E105" s="168"/>
      <c r="F105" s="168"/>
      <c r="G105" s="168"/>
      <c r="H105" s="168"/>
      <c r="I105" s="168"/>
      <c r="J105" s="169">
        <f>J217</f>
        <v>0</v>
      </c>
      <c r="K105" s="166"/>
      <c r="L105" s="170"/>
    </row>
    <row r="106" spans="2:12" s="10" customFormat="1" ht="19.899999999999999" customHeight="1">
      <c r="B106" s="165"/>
      <c r="C106" s="166"/>
      <c r="D106" s="167" t="s">
        <v>831</v>
      </c>
      <c r="E106" s="168"/>
      <c r="F106" s="168"/>
      <c r="G106" s="168"/>
      <c r="H106" s="168"/>
      <c r="I106" s="168"/>
      <c r="J106" s="169">
        <f>J226</f>
        <v>0</v>
      </c>
      <c r="K106" s="166"/>
      <c r="L106" s="170"/>
    </row>
    <row r="107" spans="2:12" s="10" customFormat="1" ht="19.899999999999999" customHeight="1">
      <c r="B107" s="165"/>
      <c r="C107" s="166"/>
      <c r="D107" s="167" t="s">
        <v>832</v>
      </c>
      <c r="E107" s="168"/>
      <c r="F107" s="168"/>
      <c r="G107" s="168"/>
      <c r="H107" s="168"/>
      <c r="I107" s="168"/>
      <c r="J107" s="169">
        <f>J235</f>
        <v>0</v>
      </c>
      <c r="K107" s="166"/>
      <c r="L107" s="170"/>
    </row>
    <row r="108" spans="2:12" s="10" customFormat="1" ht="19.899999999999999" customHeight="1">
      <c r="B108" s="165"/>
      <c r="C108" s="166"/>
      <c r="D108" s="167" t="s">
        <v>833</v>
      </c>
      <c r="E108" s="168"/>
      <c r="F108" s="168"/>
      <c r="G108" s="168"/>
      <c r="H108" s="168"/>
      <c r="I108" s="168"/>
      <c r="J108" s="169">
        <f>J244</f>
        <v>0</v>
      </c>
      <c r="K108" s="166"/>
      <c r="L108" s="170"/>
    </row>
    <row r="109" spans="2:12" s="10" customFormat="1" ht="19.899999999999999" customHeight="1">
      <c r="B109" s="165"/>
      <c r="C109" s="166"/>
      <c r="D109" s="167" t="s">
        <v>834</v>
      </c>
      <c r="E109" s="168"/>
      <c r="F109" s="168"/>
      <c r="G109" s="168"/>
      <c r="H109" s="168"/>
      <c r="I109" s="168"/>
      <c r="J109" s="169">
        <f>J253</f>
        <v>0</v>
      </c>
      <c r="K109" s="166"/>
      <c r="L109" s="170"/>
    </row>
    <row r="110" spans="2:12" s="9" customFormat="1" ht="24.95" customHeight="1">
      <c r="B110" s="159"/>
      <c r="C110" s="160"/>
      <c r="D110" s="161" t="s">
        <v>835</v>
      </c>
      <c r="E110" s="162"/>
      <c r="F110" s="162"/>
      <c r="G110" s="162"/>
      <c r="H110" s="162"/>
      <c r="I110" s="162"/>
      <c r="J110" s="163">
        <f>J262</f>
        <v>0</v>
      </c>
      <c r="K110" s="160"/>
      <c r="L110" s="164"/>
    </row>
    <row r="111" spans="2:12" s="10" customFormat="1" ht="19.899999999999999" customHeight="1">
      <c r="B111" s="165"/>
      <c r="C111" s="166"/>
      <c r="D111" s="167" t="s">
        <v>836</v>
      </c>
      <c r="E111" s="168"/>
      <c r="F111" s="168"/>
      <c r="G111" s="168"/>
      <c r="H111" s="168"/>
      <c r="I111" s="168"/>
      <c r="J111" s="169">
        <f>J263</f>
        <v>0</v>
      </c>
      <c r="K111" s="166"/>
      <c r="L111" s="170"/>
    </row>
    <row r="112" spans="2:12" s="10" customFormat="1" ht="19.899999999999999" customHeight="1">
      <c r="B112" s="165"/>
      <c r="C112" s="166"/>
      <c r="D112" s="167" t="s">
        <v>837</v>
      </c>
      <c r="E112" s="168"/>
      <c r="F112" s="168"/>
      <c r="G112" s="168"/>
      <c r="H112" s="168"/>
      <c r="I112" s="168"/>
      <c r="J112" s="169">
        <f>J270</f>
        <v>0</v>
      </c>
      <c r="K112" s="166"/>
      <c r="L112" s="170"/>
    </row>
    <row r="113" spans="1:65" s="10" customFormat="1" ht="19.899999999999999" customHeight="1">
      <c r="B113" s="165"/>
      <c r="C113" s="166"/>
      <c r="D113" s="167" t="s">
        <v>838</v>
      </c>
      <c r="E113" s="168"/>
      <c r="F113" s="168"/>
      <c r="G113" s="168"/>
      <c r="H113" s="168"/>
      <c r="I113" s="168"/>
      <c r="J113" s="169">
        <f>J277</f>
        <v>0</v>
      </c>
      <c r="K113" s="166"/>
      <c r="L113" s="170"/>
    </row>
    <row r="114" spans="1:65" s="10" customFormat="1" ht="19.899999999999999" customHeight="1">
      <c r="B114" s="165"/>
      <c r="C114" s="166"/>
      <c r="D114" s="167" t="s">
        <v>839</v>
      </c>
      <c r="E114" s="168"/>
      <c r="F114" s="168"/>
      <c r="G114" s="168"/>
      <c r="H114" s="168"/>
      <c r="I114" s="168"/>
      <c r="J114" s="169">
        <f>J284</f>
        <v>0</v>
      </c>
      <c r="K114" s="166"/>
      <c r="L114" s="170"/>
    </row>
    <row r="115" spans="1:65" s="10" customFormat="1" ht="19.899999999999999" customHeight="1">
      <c r="B115" s="165"/>
      <c r="C115" s="166"/>
      <c r="D115" s="167" t="s">
        <v>840</v>
      </c>
      <c r="E115" s="168"/>
      <c r="F115" s="168"/>
      <c r="G115" s="168"/>
      <c r="H115" s="168"/>
      <c r="I115" s="168"/>
      <c r="J115" s="169">
        <f>J291</f>
        <v>0</v>
      </c>
      <c r="K115" s="166"/>
      <c r="L115" s="170"/>
    </row>
    <row r="116" spans="1:65" s="10" customFormat="1" ht="19.899999999999999" customHeight="1">
      <c r="B116" s="165"/>
      <c r="C116" s="166"/>
      <c r="D116" s="167" t="s">
        <v>841</v>
      </c>
      <c r="E116" s="168"/>
      <c r="F116" s="168"/>
      <c r="G116" s="168"/>
      <c r="H116" s="168"/>
      <c r="I116" s="168"/>
      <c r="J116" s="169">
        <f>J296</f>
        <v>0</v>
      </c>
      <c r="K116" s="166"/>
      <c r="L116" s="170"/>
    </row>
    <row r="117" spans="1:65" s="10" customFormat="1" ht="19.899999999999999" customHeight="1">
      <c r="B117" s="165"/>
      <c r="C117" s="166"/>
      <c r="D117" s="167" t="s">
        <v>842</v>
      </c>
      <c r="E117" s="168"/>
      <c r="F117" s="168"/>
      <c r="G117" s="168"/>
      <c r="H117" s="168"/>
      <c r="I117" s="168"/>
      <c r="J117" s="169">
        <f>J301</f>
        <v>0</v>
      </c>
      <c r="K117" s="166"/>
      <c r="L117" s="170"/>
    </row>
    <row r="118" spans="1:65" s="10" customFormat="1" ht="19.899999999999999" customHeight="1">
      <c r="B118" s="165"/>
      <c r="C118" s="166"/>
      <c r="D118" s="167" t="s">
        <v>843</v>
      </c>
      <c r="E118" s="168"/>
      <c r="F118" s="168"/>
      <c r="G118" s="168"/>
      <c r="H118" s="168"/>
      <c r="I118" s="168"/>
      <c r="J118" s="169">
        <f>J306</f>
        <v>0</v>
      </c>
      <c r="K118" s="166"/>
      <c r="L118" s="170"/>
    </row>
    <row r="119" spans="1:65" s="9" customFormat="1" ht="24.95" customHeight="1">
      <c r="B119" s="159"/>
      <c r="C119" s="160"/>
      <c r="D119" s="161" t="s">
        <v>844</v>
      </c>
      <c r="E119" s="162"/>
      <c r="F119" s="162"/>
      <c r="G119" s="162"/>
      <c r="H119" s="162"/>
      <c r="I119" s="162"/>
      <c r="J119" s="163">
        <f>J315</f>
        <v>0</v>
      </c>
      <c r="K119" s="160"/>
      <c r="L119" s="164"/>
    </row>
    <row r="120" spans="1:65" s="10" customFormat="1" ht="19.899999999999999" customHeight="1">
      <c r="B120" s="165"/>
      <c r="C120" s="166"/>
      <c r="D120" s="167" t="s">
        <v>845</v>
      </c>
      <c r="E120" s="168"/>
      <c r="F120" s="168"/>
      <c r="G120" s="168"/>
      <c r="H120" s="168"/>
      <c r="I120" s="168"/>
      <c r="J120" s="169">
        <f>J316</f>
        <v>0</v>
      </c>
      <c r="K120" s="166"/>
      <c r="L120" s="170"/>
    </row>
    <row r="121" spans="1:65" s="10" customFormat="1" ht="19.899999999999999" customHeight="1">
      <c r="B121" s="165"/>
      <c r="C121" s="166"/>
      <c r="D121" s="167" t="s">
        <v>846</v>
      </c>
      <c r="E121" s="168"/>
      <c r="F121" s="168"/>
      <c r="G121" s="168"/>
      <c r="H121" s="168"/>
      <c r="I121" s="168"/>
      <c r="J121" s="169">
        <f>J331</f>
        <v>0</v>
      </c>
      <c r="K121" s="166"/>
      <c r="L121" s="170"/>
    </row>
    <row r="122" spans="1:65" s="10" customFormat="1" ht="19.899999999999999" customHeight="1">
      <c r="B122" s="165"/>
      <c r="C122" s="166"/>
      <c r="D122" s="167" t="s">
        <v>847</v>
      </c>
      <c r="E122" s="168"/>
      <c r="F122" s="168"/>
      <c r="G122" s="168"/>
      <c r="H122" s="168"/>
      <c r="I122" s="168"/>
      <c r="J122" s="169">
        <f>J348</f>
        <v>0</v>
      </c>
      <c r="K122" s="166"/>
      <c r="L122" s="170"/>
    </row>
    <row r="123" spans="1:65" s="9" customFormat="1" ht="24.95" customHeight="1">
      <c r="B123" s="159"/>
      <c r="C123" s="160"/>
      <c r="D123" s="161" t="s">
        <v>848</v>
      </c>
      <c r="E123" s="162"/>
      <c r="F123" s="162"/>
      <c r="G123" s="162"/>
      <c r="H123" s="162"/>
      <c r="I123" s="162"/>
      <c r="J123" s="163">
        <f>J375</f>
        <v>0</v>
      </c>
      <c r="K123" s="160"/>
      <c r="L123" s="164"/>
    </row>
    <row r="124" spans="1:65" s="10" customFormat="1" ht="19.899999999999999" customHeight="1">
      <c r="B124" s="165"/>
      <c r="C124" s="166"/>
      <c r="D124" s="167" t="s">
        <v>849</v>
      </c>
      <c r="E124" s="168"/>
      <c r="F124" s="168"/>
      <c r="G124" s="168"/>
      <c r="H124" s="168"/>
      <c r="I124" s="168"/>
      <c r="J124" s="169">
        <f>J376</f>
        <v>0</v>
      </c>
      <c r="K124" s="166"/>
      <c r="L124" s="170"/>
    </row>
    <row r="125" spans="1:65" s="2" customFormat="1" ht="21.7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6.95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29.25" customHeight="1">
      <c r="A127" s="32"/>
      <c r="B127" s="33"/>
      <c r="C127" s="158" t="s">
        <v>209</v>
      </c>
      <c r="D127" s="34"/>
      <c r="E127" s="34"/>
      <c r="F127" s="34"/>
      <c r="G127" s="34"/>
      <c r="H127" s="34"/>
      <c r="I127" s="34"/>
      <c r="J127" s="171">
        <f>ROUND(J128 + J129 + J130 + J131 + J132 + J133,2)</f>
        <v>0</v>
      </c>
      <c r="K127" s="34"/>
      <c r="L127" s="49"/>
      <c r="N127" s="172" t="s">
        <v>39</v>
      </c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8" customHeight="1">
      <c r="A128" s="32"/>
      <c r="B128" s="33"/>
      <c r="C128" s="34"/>
      <c r="D128" s="248" t="s">
        <v>210</v>
      </c>
      <c r="E128" s="247"/>
      <c r="F128" s="247"/>
      <c r="G128" s="34"/>
      <c r="H128" s="34"/>
      <c r="I128" s="34"/>
      <c r="J128" s="108">
        <v>0</v>
      </c>
      <c r="K128" s="34"/>
      <c r="L128" s="173"/>
      <c r="M128" s="174"/>
      <c r="N128" s="175" t="s">
        <v>40</v>
      </c>
      <c r="O128" s="174"/>
      <c r="P128" s="174"/>
      <c r="Q128" s="174"/>
      <c r="R128" s="174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7" t="s">
        <v>211</v>
      </c>
      <c r="AZ128" s="174"/>
      <c r="BA128" s="174"/>
      <c r="BB128" s="174"/>
      <c r="BC128" s="174"/>
      <c r="BD128" s="174"/>
      <c r="BE128" s="178">
        <f t="shared" ref="BE128:BE133" si="0">IF(N128="základní",J128,0)</f>
        <v>0</v>
      </c>
      <c r="BF128" s="178">
        <f t="shared" ref="BF128:BF133" si="1">IF(N128="snížená",J128,0)</f>
        <v>0</v>
      </c>
      <c r="BG128" s="178">
        <f t="shared" ref="BG128:BG133" si="2">IF(N128="zákl. přenesená",J128,0)</f>
        <v>0</v>
      </c>
      <c r="BH128" s="178">
        <f t="shared" ref="BH128:BH133" si="3">IF(N128="sníž. přenesená",J128,0)</f>
        <v>0</v>
      </c>
      <c r="BI128" s="178">
        <f t="shared" ref="BI128:BI133" si="4">IF(N128="nulová",J128,0)</f>
        <v>0</v>
      </c>
      <c r="BJ128" s="177" t="s">
        <v>82</v>
      </c>
      <c r="BK128" s="174"/>
      <c r="BL128" s="174"/>
      <c r="BM128" s="174"/>
    </row>
    <row r="129" spans="1:65" s="2" customFormat="1" ht="18" customHeight="1">
      <c r="A129" s="32"/>
      <c r="B129" s="33"/>
      <c r="C129" s="34"/>
      <c r="D129" s="248" t="s">
        <v>212</v>
      </c>
      <c r="E129" s="247"/>
      <c r="F129" s="247"/>
      <c r="G129" s="34"/>
      <c r="H129" s="34"/>
      <c r="I129" s="34"/>
      <c r="J129" s="108">
        <v>0</v>
      </c>
      <c r="K129" s="34"/>
      <c r="L129" s="173"/>
      <c r="M129" s="174"/>
      <c r="N129" s="175" t="s">
        <v>40</v>
      </c>
      <c r="O129" s="174"/>
      <c r="P129" s="174"/>
      <c r="Q129" s="174"/>
      <c r="R129" s="174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7" t="s">
        <v>211</v>
      </c>
      <c r="AZ129" s="174"/>
      <c r="BA129" s="174"/>
      <c r="BB129" s="174"/>
      <c r="BC129" s="174"/>
      <c r="BD129" s="174"/>
      <c r="BE129" s="178">
        <f t="shared" si="0"/>
        <v>0</v>
      </c>
      <c r="BF129" s="178">
        <f t="shared" si="1"/>
        <v>0</v>
      </c>
      <c r="BG129" s="178">
        <f t="shared" si="2"/>
        <v>0</v>
      </c>
      <c r="BH129" s="178">
        <f t="shared" si="3"/>
        <v>0</v>
      </c>
      <c r="BI129" s="178">
        <f t="shared" si="4"/>
        <v>0</v>
      </c>
      <c r="BJ129" s="177" t="s">
        <v>82</v>
      </c>
      <c r="BK129" s="174"/>
      <c r="BL129" s="174"/>
      <c r="BM129" s="174"/>
    </row>
    <row r="130" spans="1:65" s="2" customFormat="1" ht="18" customHeight="1">
      <c r="A130" s="32"/>
      <c r="B130" s="33"/>
      <c r="C130" s="34"/>
      <c r="D130" s="248" t="s">
        <v>213</v>
      </c>
      <c r="E130" s="247"/>
      <c r="F130" s="247"/>
      <c r="G130" s="34"/>
      <c r="H130" s="34"/>
      <c r="I130" s="34"/>
      <c r="J130" s="108">
        <v>0</v>
      </c>
      <c r="K130" s="34"/>
      <c r="L130" s="173"/>
      <c r="M130" s="174"/>
      <c r="N130" s="175" t="s">
        <v>40</v>
      </c>
      <c r="O130" s="174"/>
      <c r="P130" s="174"/>
      <c r="Q130" s="174"/>
      <c r="R130" s="174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7" t="s">
        <v>211</v>
      </c>
      <c r="AZ130" s="174"/>
      <c r="BA130" s="174"/>
      <c r="BB130" s="174"/>
      <c r="BC130" s="174"/>
      <c r="BD130" s="174"/>
      <c r="BE130" s="178">
        <f t="shared" si="0"/>
        <v>0</v>
      </c>
      <c r="BF130" s="178">
        <f t="shared" si="1"/>
        <v>0</v>
      </c>
      <c r="BG130" s="178">
        <f t="shared" si="2"/>
        <v>0</v>
      </c>
      <c r="BH130" s="178">
        <f t="shared" si="3"/>
        <v>0</v>
      </c>
      <c r="BI130" s="178">
        <f t="shared" si="4"/>
        <v>0</v>
      </c>
      <c r="BJ130" s="177" t="s">
        <v>82</v>
      </c>
      <c r="BK130" s="174"/>
      <c r="BL130" s="174"/>
      <c r="BM130" s="174"/>
    </row>
    <row r="131" spans="1:65" s="2" customFormat="1" ht="18" customHeight="1">
      <c r="A131" s="32"/>
      <c r="B131" s="33"/>
      <c r="C131" s="34"/>
      <c r="D131" s="248" t="s">
        <v>214</v>
      </c>
      <c r="E131" s="247"/>
      <c r="F131" s="247"/>
      <c r="G131" s="34"/>
      <c r="H131" s="34"/>
      <c r="I131" s="34"/>
      <c r="J131" s="108">
        <v>0</v>
      </c>
      <c r="K131" s="34"/>
      <c r="L131" s="173"/>
      <c r="M131" s="174"/>
      <c r="N131" s="175" t="s">
        <v>40</v>
      </c>
      <c r="O131" s="174"/>
      <c r="P131" s="174"/>
      <c r="Q131" s="174"/>
      <c r="R131" s="174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7" t="s">
        <v>211</v>
      </c>
      <c r="AZ131" s="174"/>
      <c r="BA131" s="174"/>
      <c r="BB131" s="174"/>
      <c r="BC131" s="174"/>
      <c r="BD131" s="174"/>
      <c r="BE131" s="178">
        <f t="shared" si="0"/>
        <v>0</v>
      </c>
      <c r="BF131" s="178">
        <f t="shared" si="1"/>
        <v>0</v>
      </c>
      <c r="BG131" s="178">
        <f t="shared" si="2"/>
        <v>0</v>
      </c>
      <c r="BH131" s="178">
        <f t="shared" si="3"/>
        <v>0</v>
      </c>
      <c r="BI131" s="178">
        <f t="shared" si="4"/>
        <v>0</v>
      </c>
      <c r="BJ131" s="177" t="s">
        <v>82</v>
      </c>
      <c r="BK131" s="174"/>
      <c r="BL131" s="174"/>
      <c r="BM131" s="174"/>
    </row>
    <row r="132" spans="1:65" s="2" customFormat="1" ht="18" customHeight="1">
      <c r="A132" s="32"/>
      <c r="B132" s="33"/>
      <c r="C132" s="34"/>
      <c r="D132" s="248" t="s">
        <v>215</v>
      </c>
      <c r="E132" s="247"/>
      <c r="F132" s="247"/>
      <c r="G132" s="34"/>
      <c r="H132" s="34"/>
      <c r="I132" s="34"/>
      <c r="J132" s="108">
        <v>0</v>
      </c>
      <c r="K132" s="34"/>
      <c r="L132" s="173"/>
      <c r="M132" s="174"/>
      <c r="N132" s="175" t="s">
        <v>40</v>
      </c>
      <c r="O132" s="174"/>
      <c r="P132" s="174"/>
      <c r="Q132" s="174"/>
      <c r="R132" s="174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7" t="s">
        <v>211</v>
      </c>
      <c r="AZ132" s="174"/>
      <c r="BA132" s="174"/>
      <c r="BB132" s="174"/>
      <c r="BC132" s="174"/>
      <c r="BD132" s="174"/>
      <c r="BE132" s="178">
        <f t="shared" si="0"/>
        <v>0</v>
      </c>
      <c r="BF132" s="178">
        <f t="shared" si="1"/>
        <v>0</v>
      </c>
      <c r="BG132" s="178">
        <f t="shared" si="2"/>
        <v>0</v>
      </c>
      <c r="BH132" s="178">
        <f t="shared" si="3"/>
        <v>0</v>
      </c>
      <c r="BI132" s="178">
        <f t="shared" si="4"/>
        <v>0</v>
      </c>
      <c r="BJ132" s="177" t="s">
        <v>82</v>
      </c>
      <c r="BK132" s="174"/>
      <c r="BL132" s="174"/>
      <c r="BM132" s="174"/>
    </row>
    <row r="133" spans="1:65" s="2" customFormat="1" ht="18" customHeight="1">
      <c r="A133" s="32"/>
      <c r="B133" s="33"/>
      <c r="C133" s="34"/>
      <c r="D133" s="107" t="s">
        <v>216</v>
      </c>
      <c r="E133" s="34"/>
      <c r="F133" s="34"/>
      <c r="G133" s="34"/>
      <c r="H133" s="34"/>
      <c r="I133" s="34"/>
      <c r="J133" s="108">
        <f>ROUND(J30*T133,2)</f>
        <v>0</v>
      </c>
      <c r="K133" s="34"/>
      <c r="L133" s="173"/>
      <c r="M133" s="174"/>
      <c r="N133" s="175" t="s">
        <v>40</v>
      </c>
      <c r="O133" s="174"/>
      <c r="P133" s="174"/>
      <c r="Q133" s="174"/>
      <c r="R133" s="174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7" t="s">
        <v>217</v>
      </c>
      <c r="AZ133" s="174"/>
      <c r="BA133" s="174"/>
      <c r="BB133" s="174"/>
      <c r="BC133" s="174"/>
      <c r="BD133" s="174"/>
      <c r="BE133" s="178">
        <f t="shared" si="0"/>
        <v>0</v>
      </c>
      <c r="BF133" s="178">
        <f t="shared" si="1"/>
        <v>0</v>
      </c>
      <c r="BG133" s="178">
        <f t="shared" si="2"/>
        <v>0</v>
      </c>
      <c r="BH133" s="178">
        <f t="shared" si="3"/>
        <v>0</v>
      </c>
      <c r="BI133" s="178">
        <f t="shared" si="4"/>
        <v>0</v>
      </c>
      <c r="BJ133" s="177" t="s">
        <v>82</v>
      </c>
      <c r="BK133" s="174"/>
      <c r="BL133" s="174"/>
      <c r="BM133" s="174"/>
    </row>
    <row r="134" spans="1:65" s="2" customFormat="1" ht="11.25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29.25" customHeight="1">
      <c r="A135" s="32"/>
      <c r="B135" s="33"/>
      <c r="C135" s="116" t="s">
        <v>151</v>
      </c>
      <c r="D135" s="117"/>
      <c r="E135" s="117"/>
      <c r="F135" s="117"/>
      <c r="G135" s="117"/>
      <c r="H135" s="117"/>
      <c r="I135" s="117"/>
      <c r="J135" s="118">
        <f>ROUND(J96+J127,2)</f>
        <v>0</v>
      </c>
      <c r="K135" s="117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6.95" customHeight="1">
      <c r="A136" s="32"/>
      <c r="B136" s="52"/>
      <c r="C136" s="53"/>
      <c r="D136" s="53"/>
      <c r="E136" s="53"/>
      <c r="F136" s="53"/>
      <c r="G136" s="53"/>
      <c r="H136" s="53"/>
      <c r="I136" s="53"/>
      <c r="J136" s="53"/>
      <c r="K136" s="53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40" spans="1:65" s="2" customFormat="1" ht="6.95" customHeight="1">
      <c r="A140" s="32"/>
      <c r="B140" s="54"/>
      <c r="C140" s="55"/>
      <c r="D140" s="55"/>
      <c r="E140" s="55"/>
      <c r="F140" s="55"/>
      <c r="G140" s="55"/>
      <c r="H140" s="55"/>
      <c r="I140" s="55"/>
      <c r="J140" s="55"/>
      <c r="K140" s="55"/>
      <c r="L140" s="49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5" s="2" customFormat="1" ht="24.95" customHeight="1">
      <c r="A141" s="32"/>
      <c r="B141" s="33"/>
      <c r="C141" s="20" t="s">
        <v>218</v>
      </c>
      <c r="D141" s="34"/>
      <c r="E141" s="34"/>
      <c r="F141" s="34"/>
      <c r="G141" s="34"/>
      <c r="H141" s="34"/>
      <c r="I141" s="34"/>
      <c r="J141" s="34"/>
      <c r="K141" s="34"/>
      <c r="L141" s="49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65" s="2" customFormat="1" ht="6.95" customHeight="1">
      <c r="A142" s="32"/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49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65" s="2" customFormat="1" ht="12" customHeight="1">
      <c r="A143" s="32"/>
      <c r="B143" s="33"/>
      <c r="C143" s="26" t="s">
        <v>16</v>
      </c>
      <c r="D143" s="34"/>
      <c r="E143" s="34"/>
      <c r="F143" s="34"/>
      <c r="G143" s="34"/>
      <c r="H143" s="34"/>
      <c r="I143" s="34"/>
      <c r="J143" s="34"/>
      <c r="K143" s="34"/>
      <c r="L143" s="49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65" s="2" customFormat="1" ht="26.25" customHeight="1">
      <c r="A144" s="32"/>
      <c r="B144" s="33"/>
      <c r="C144" s="34"/>
      <c r="D144" s="34"/>
      <c r="E144" s="294" t="str">
        <f>E7</f>
        <v>Snížení energetické náročnosti budov v areálu Slezské nemocnice Opava využitím OZE a KVET  u hlavních budov V,N</v>
      </c>
      <c r="F144" s="295"/>
      <c r="G144" s="295"/>
      <c r="H144" s="295"/>
      <c r="I144" s="34"/>
      <c r="J144" s="34"/>
      <c r="K144" s="34"/>
      <c r="L144" s="49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spans="1:65" s="2" customFormat="1" ht="12" customHeight="1">
      <c r="A145" s="32"/>
      <c r="B145" s="33"/>
      <c r="C145" s="26" t="s">
        <v>153</v>
      </c>
      <c r="D145" s="34"/>
      <c r="E145" s="34"/>
      <c r="F145" s="34"/>
      <c r="G145" s="34"/>
      <c r="H145" s="34"/>
      <c r="I145" s="34"/>
      <c r="J145" s="34"/>
      <c r="K145" s="34"/>
      <c r="L145" s="49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spans="1:65" s="2" customFormat="1" ht="30" customHeight="1">
      <c r="A146" s="32"/>
      <c r="B146" s="33"/>
      <c r="C146" s="34"/>
      <c r="D146" s="34"/>
      <c r="E146" s="249" t="str">
        <f>E9</f>
        <v xml:space="preserve">SO 01 D.1.4.2 - Úprava systému osvětlení na chodbách a schodištích v pavilonu V-A   </v>
      </c>
      <c r="F146" s="296"/>
      <c r="G146" s="296"/>
      <c r="H146" s="296"/>
      <c r="I146" s="34"/>
      <c r="J146" s="34"/>
      <c r="K146" s="34"/>
      <c r="L146" s="49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  <row r="147" spans="1:65" s="2" customFormat="1" ht="6.95" customHeight="1">
      <c r="A147" s="32"/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49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  <row r="148" spans="1:65" s="2" customFormat="1" ht="12" customHeight="1">
      <c r="A148" s="32"/>
      <c r="B148" s="33"/>
      <c r="C148" s="26" t="s">
        <v>20</v>
      </c>
      <c r="D148" s="34"/>
      <c r="E148" s="34"/>
      <c r="F148" s="24" t="str">
        <f>F12</f>
        <v xml:space="preserve"> </v>
      </c>
      <c r="G148" s="34"/>
      <c r="H148" s="34"/>
      <c r="I148" s="26" t="s">
        <v>22</v>
      </c>
      <c r="J148" s="64" t="str">
        <f>IF(J12="","",J12)</f>
        <v>10. 3. 2025</v>
      </c>
      <c r="K148" s="34"/>
      <c r="L148" s="49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</row>
    <row r="149" spans="1:65" s="2" customFormat="1" ht="6.95" customHeight="1">
      <c r="A149" s="32"/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49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</row>
    <row r="150" spans="1:65" s="2" customFormat="1" ht="15.2" customHeight="1">
      <c r="A150" s="32"/>
      <c r="B150" s="33"/>
      <c r="C150" s="26" t="s">
        <v>24</v>
      </c>
      <c r="D150" s="34"/>
      <c r="E150" s="34"/>
      <c r="F150" s="24" t="str">
        <f>E15</f>
        <v xml:space="preserve"> </v>
      </c>
      <c r="G150" s="34"/>
      <c r="H150" s="34"/>
      <c r="I150" s="26" t="s">
        <v>29</v>
      </c>
      <c r="J150" s="29" t="str">
        <f>E21</f>
        <v xml:space="preserve"> </v>
      </c>
      <c r="K150" s="34"/>
      <c r="L150" s="49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</row>
    <row r="151" spans="1:65" s="2" customFormat="1" ht="15.2" customHeight="1">
      <c r="A151" s="32"/>
      <c r="B151" s="33"/>
      <c r="C151" s="26" t="s">
        <v>27</v>
      </c>
      <c r="D151" s="34"/>
      <c r="E151" s="34"/>
      <c r="F151" s="24" t="str">
        <f>IF(E18="","",E18)</f>
        <v>Vyplň údaj</v>
      </c>
      <c r="G151" s="34"/>
      <c r="H151" s="34"/>
      <c r="I151" s="26" t="s">
        <v>31</v>
      </c>
      <c r="J151" s="29" t="str">
        <f>E24</f>
        <v xml:space="preserve"> </v>
      </c>
      <c r="K151" s="34"/>
      <c r="L151" s="49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</row>
    <row r="152" spans="1:65" s="2" customFormat="1" ht="10.35" customHeight="1">
      <c r="A152" s="32"/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49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  <row r="153" spans="1:65" s="11" customFormat="1" ht="29.25" customHeight="1">
      <c r="A153" s="179"/>
      <c r="B153" s="180"/>
      <c r="C153" s="181" t="s">
        <v>219</v>
      </c>
      <c r="D153" s="182" t="s">
        <v>60</v>
      </c>
      <c r="E153" s="182" t="s">
        <v>56</v>
      </c>
      <c r="F153" s="182" t="s">
        <v>57</v>
      </c>
      <c r="G153" s="182" t="s">
        <v>220</v>
      </c>
      <c r="H153" s="182" t="s">
        <v>221</v>
      </c>
      <c r="I153" s="182" t="s">
        <v>222</v>
      </c>
      <c r="J153" s="183" t="s">
        <v>158</v>
      </c>
      <c r="K153" s="184" t="s">
        <v>223</v>
      </c>
      <c r="L153" s="185"/>
      <c r="M153" s="73" t="s">
        <v>1</v>
      </c>
      <c r="N153" s="74" t="s">
        <v>39</v>
      </c>
      <c r="O153" s="74" t="s">
        <v>224</v>
      </c>
      <c r="P153" s="74" t="s">
        <v>225</v>
      </c>
      <c r="Q153" s="74" t="s">
        <v>226</v>
      </c>
      <c r="R153" s="74" t="s">
        <v>227</v>
      </c>
      <c r="S153" s="74" t="s">
        <v>228</v>
      </c>
      <c r="T153" s="75" t="s">
        <v>229</v>
      </c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</row>
    <row r="154" spans="1:65" s="2" customFormat="1" ht="22.9" customHeight="1">
      <c r="A154" s="32"/>
      <c r="B154" s="33"/>
      <c r="C154" s="80" t="s">
        <v>230</v>
      </c>
      <c r="D154" s="34"/>
      <c r="E154" s="34"/>
      <c r="F154" s="34"/>
      <c r="G154" s="34"/>
      <c r="H154" s="34"/>
      <c r="I154" s="34"/>
      <c r="J154" s="186">
        <f>BK154</f>
        <v>0</v>
      </c>
      <c r="K154" s="34"/>
      <c r="L154" s="35"/>
      <c r="M154" s="76"/>
      <c r="N154" s="187"/>
      <c r="O154" s="77"/>
      <c r="P154" s="188">
        <f>P155+P189+P262+P315+P375</f>
        <v>0</v>
      </c>
      <c r="Q154" s="77"/>
      <c r="R154" s="188">
        <f>R155+R189+R262+R315+R375</f>
        <v>0</v>
      </c>
      <c r="S154" s="77"/>
      <c r="T154" s="189">
        <f>T155+T189+T262+T315+T375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74</v>
      </c>
      <c r="AU154" s="14" t="s">
        <v>160</v>
      </c>
      <c r="BK154" s="190">
        <f>BK155+BK189+BK262+BK315+BK375</f>
        <v>0</v>
      </c>
    </row>
    <row r="155" spans="1:65" s="12" customFormat="1" ht="25.9" customHeight="1">
      <c r="B155" s="191"/>
      <c r="C155" s="192"/>
      <c r="D155" s="193" t="s">
        <v>74</v>
      </c>
      <c r="E155" s="194" t="s">
        <v>231</v>
      </c>
      <c r="F155" s="194" t="s">
        <v>232</v>
      </c>
      <c r="G155" s="192"/>
      <c r="H155" s="192"/>
      <c r="I155" s="195"/>
      <c r="J155" s="196">
        <f>BK155</f>
        <v>0</v>
      </c>
      <c r="K155" s="192"/>
      <c r="L155" s="197"/>
      <c r="M155" s="198"/>
      <c r="N155" s="199"/>
      <c r="O155" s="199"/>
      <c r="P155" s="200">
        <f>P156+P167+P178</f>
        <v>0</v>
      </c>
      <c r="Q155" s="199"/>
      <c r="R155" s="200">
        <f>R156+R167+R178</f>
        <v>0</v>
      </c>
      <c r="S155" s="199"/>
      <c r="T155" s="201">
        <f>T156+T167+T178</f>
        <v>0</v>
      </c>
      <c r="AR155" s="202" t="s">
        <v>82</v>
      </c>
      <c r="AT155" s="203" t="s">
        <v>74</v>
      </c>
      <c r="AU155" s="203" t="s">
        <v>75</v>
      </c>
      <c r="AY155" s="202" t="s">
        <v>233</v>
      </c>
      <c r="BK155" s="204">
        <f>BK156+BK167+BK178</f>
        <v>0</v>
      </c>
    </row>
    <row r="156" spans="1:65" s="12" customFormat="1" ht="22.9" customHeight="1">
      <c r="B156" s="191"/>
      <c r="C156" s="192"/>
      <c r="D156" s="193" t="s">
        <v>74</v>
      </c>
      <c r="E156" s="205" t="s">
        <v>234</v>
      </c>
      <c r="F156" s="205" t="s">
        <v>257</v>
      </c>
      <c r="G156" s="192"/>
      <c r="H156" s="192"/>
      <c r="I156" s="195"/>
      <c r="J156" s="206">
        <f>BK156</f>
        <v>0</v>
      </c>
      <c r="K156" s="192"/>
      <c r="L156" s="197"/>
      <c r="M156" s="198"/>
      <c r="N156" s="199"/>
      <c r="O156" s="199"/>
      <c r="P156" s="200">
        <f>SUM(P157:P166)</f>
        <v>0</v>
      </c>
      <c r="Q156" s="199"/>
      <c r="R156" s="200">
        <f>SUM(R157:R166)</f>
        <v>0</v>
      </c>
      <c r="S156" s="199"/>
      <c r="T156" s="201">
        <f>SUM(T157:T166)</f>
        <v>0</v>
      </c>
      <c r="AR156" s="202" t="s">
        <v>82</v>
      </c>
      <c r="AT156" s="203" t="s">
        <v>74</v>
      </c>
      <c r="AU156" s="203" t="s">
        <v>82</v>
      </c>
      <c r="AY156" s="202" t="s">
        <v>233</v>
      </c>
      <c r="BK156" s="204">
        <f>SUM(BK157:BK166)</f>
        <v>0</v>
      </c>
    </row>
    <row r="157" spans="1:65" s="2" customFormat="1" ht="16.5" customHeight="1">
      <c r="A157" s="32"/>
      <c r="B157" s="33"/>
      <c r="C157" s="207" t="s">
        <v>82</v>
      </c>
      <c r="D157" s="207" t="s">
        <v>236</v>
      </c>
      <c r="E157" s="208" t="s">
        <v>237</v>
      </c>
      <c r="F157" s="209" t="s">
        <v>238</v>
      </c>
      <c r="G157" s="210" t="s">
        <v>239</v>
      </c>
      <c r="H157" s="211">
        <v>95</v>
      </c>
      <c r="I157" s="212"/>
      <c r="J157" s="213">
        <f>ROUND(I157*H157,2)</f>
        <v>0</v>
      </c>
      <c r="K157" s="214"/>
      <c r="L157" s="35"/>
      <c r="M157" s="215" t="s">
        <v>1</v>
      </c>
      <c r="N157" s="216" t="s">
        <v>40</v>
      </c>
      <c r="O157" s="69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9" t="s">
        <v>240</v>
      </c>
      <c r="AT157" s="219" t="s">
        <v>236</v>
      </c>
      <c r="AU157" s="219" t="s">
        <v>84</v>
      </c>
      <c r="AY157" s="14" t="s">
        <v>233</v>
      </c>
      <c r="BE157" s="112">
        <f>IF(N157="základní",J157,0)</f>
        <v>0</v>
      </c>
      <c r="BF157" s="112">
        <f>IF(N157="snížená",J157,0)</f>
        <v>0</v>
      </c>
      <c r="BG157" s="112">
        <f>IF(N157="zákl. přenesená",J157,0)</f>
        <v>0</v>
      </c>
      <c r="BH157" s="112">
        <f>IF(N157="sníž. přenesená",J157,0)</f>
        <v>0</v>
      </c>
      <c r="BI157" s="112">
        <f>IF(N157="nulová",J157,0)</f>
        <v>0</v>
      </c>
      <c r="BJ157" s="14" t="s">
        <v>82</v>
      </c>
      <c r="BK157" s="112">
        <f>ROUND(I157*H157,2)</f>
        <v>0</v>
      </c>
      <c r="BL157" s="14" t="s">
        <v>240</v>
      </c>
      <c r="BM157" s="219" t="s">
        <v>84</v>
      </c>
    </row>
    <row r="158" spans="1:65" s="2" customFormat="1" ht="11.25">
      <c r="A158" s="32"/>
      <c r="B158" s="33"/>
      <c r="C158" s="34"/>
      <c r="D158" s="220" t="s">
        <v>241</v>
      </c>
      <c r="E158" s="34"/>
      <c r="F158" s="221" t="s">
        <v>238</v>
      </c>
      <c r="G158" s="34"/>
      <c r="H158" s="34"/>
      <c r="I158" s="176"/>
      <c r="J158" s="34"/>
      <c r="K158" s="34"/>
      <c r="L158" s="35"/>
      <c r="M158" s="222"/>
      <c r="N158" s="223"/>
      <c r="O158" s="69"/>
      <c r="P158" s="69"/>
      <c r="Q158" s="69"/>
      <c r="R158" s="69"/>
      <c r="S158" s="69"/>
      <c r="T158" s="70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4" t="s">
        <v>241</v>
      </c>
      <c r="AU158" s="14" t="s">
        <v>84</v>
      </c>
    </row>
    <row r="159" spans="1:65" s="2" customFormat="1" ht="16.5" customHeight="1">
      <c r="A159" s="32"/>
      <c r="B159" s="33"/>
      <c r="C159" s="207" t="s">
        <v>84</v>
      </c>
      <c r="D159" s="207" t="s">
        <v>236</v>
      </c>
      <c r="E159" s="208" t="s">
        <v>242</v>
      </c>
      <c r="F159" s="209" t="s">
        <v>243</v>
      </c>
      <c r="G159" s="210" t="s">
        <v>244</v>
      </c>
      <c r="H159" s="211">
        <v>500</v>
      </c>
      <c r="I159" s="212"/>
      <c r="J159" s="213">
        <f>ROUND(I159*H159,2)</f>
        <v>0</v>
      </c>
      <c r="K159" s="214"/>
      <c r="L159" s="35"/>
      <c r="M159" s="215" t="s">
        <v>1</v>
      </c>
      <c r="N159" s="216" t="s">
        <v>40</v>
      </c>
      <c r="O159" s="69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9" t="s">
        <v>240</v>
      </c>
      <c r="AT159" s="219" t="s">
        <v>236</v>
      </c>
      <c r="AU159" s="219" t="s">
        <v>84</v>
      </c>
      <c r="AY159" s="14" t="s">
        <v>233</v>
      </c>
      <c r="BE159" s="112">
        <f>IF(N159="základní",J159,0)</f>
        <v>0</v>
      </c>
      <c r="BF159" s="112">
        <f>IF(N159="snížená",J159,0)</f>
        <v>0</v>
      </c>
      <c r="BG159" s="112">
        <f>IF(N159="zákl. přenesená",J159,0)</f>
        <v>0</v>
      </c>
      <c r="BH159" s="112">
        <f>IF(N159="sníž. přenesená",J159,0)</f>
        <v>0</v>
      </c>
      <c r="BI159" s="112">
        <f>IF(N159="nulová",J159,0)</f>
        <v>0</v>
      </c>
      <c r="BJ159" s="14" t="s">
        <v>82</v>
      </c>
      <c r="BK159" s="112">
        <f>ROUND(I159*H159,2)</f>
        <v>0</v>
      </c>
      <c r="BL159" s="14" t="s">
        <v>240</v>
      </c>
      <c r="BM159" s="219" t="s">
        <v>240</v>
      </c>
    </row>
    <row r="160" spans="1:65" s="2" customFormat="1" ht="11.25">
      <c r="A160" s="32"/>
      <c r="B160" s="33"/>
      <c r="C160" s="34"/>
      <c r="D160" s="220" t="s">
        <v>241</v>
      </c>
      <c r="E160" s="34"/>
      <c r="F160" s="221" t="s">
        <v>243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241</v>
      </c>
      <c r="AU160" s="14" t="s">
        <v>84</v>
      </c>
    </row>
    <row r="161" spans="1:65" s="2" customFormat="1" ht="16.5" customHeight="1">
      <c r="A161" s="32"/>
      <c r="B161" s="33"/>
      <c r="C161" s="207" t="s">
        <v>245</v>
      </c>
      <c r="D161" s="207" t="s">
        <v>236</v>
      </c>
      <c r="E161" s="208" t="s">
        <v>246</v>
      </c>
      <c r="F161" s="209" t="s">
        <v>247</v>
      </c>
      <c r="G161" s="210" t="s">
        <v>239</v>
      </c>
      <c r="H161" s="211">
        <v>95</v>
      </c>
      <c r="I161" s="212"/>
      <c r="J161" s="213">
        <f>ROUND(I161*H161,2)</f>
        <v>0</v>
      </c>
      <c r="K161" s="214"/>
      <c r="L161" s="35"/>
      <c r="M161" s="215" t="s">
        <v>1</v>
      </c>
      <c r="N161" s="216" t="s">
        <v>40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240</v>
      </c>
      <c r="AT161" s="219" t="s">
        <v>236</v>
      </c>
      <c r="AU161" s="219" t="s">
        <v>84</v>
      </c>
      <c r="AY161" s="14" t="s">
        <v>233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82</v>
      </c>
      <c r="BK161" s="112">
        <f>ROUND(I161*H161,2)</f>
        <v>0</v>
      </c>
      <c r="BL161" s="14" t="s">
        <v>240</v>
      </c>
      <c r="BM161" s="219" t="s">
        <v>248</v>
      </c>
    </row>
    <row r="162" spans="1:65" s="2" customFormat="1" ht="11.25">
      <c r="A162" s="32"/>
      <c r="B162" s="33"/>
      <c r="C162" s="34"/>
      <c r="D162" s="220" t="s">
        <v>241</v>
      </c>
      <c r="E162" s="34"/>
      <c r="F162" s="221" t="s">
        <v>247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241</v>
      </c>
      <c r="AU162" s="14" t="s">
        <v>84</v>
      </c>
    </row>
    <row r="163" spans="1:65" s="2" customFormat="1" ht="16.5" customHeight="1">
      <c r="A163" s="32"/>
      <c r="B163" s="33"/>
      <c r="C163" s="207" t="s">
        <v>240</v>
      </c>
      <c r="D163" s="207" t="s">
        <v>236</v>
      </c>
      <c r="E163" s="208" t="s">
        <v>249</v>
      </c>
      <c r="F163" s="209" t="s">
        <v>250</v>
      </c>
      <c r="G163" s="210" t="s">
        <v>244</v>
      </c>
      <c r="H163" s="211">
        <v>500</v>
      </c>
      <c r="I163" s="212"/>
      <c r="J163" s="213">
        <f>ROUND(I163*H163,2)</f>
        <v>0</v>
      </c>
      <c r="K163" s="214"/>
      <c r="L163" s="35"/>
      <c r="M163" s="215" t="s">
        <v>1</v>
      </c>
      <c r="N163" s="216" t="s">
        <v>40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240</v>
      </c>
      <c r="AT163" s="219" t="s">
        <v>236</v>
      </c>
      <c r="AU163" s="219" t="s">
        <v>84</v>
      </c>
      <c r="AY163" s="14" t="s">
        <v>233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82</v>
      </c>
      <c r="BK163" s="112">
        <f>ROUND(I163*H163,2)</f>
        <v>0</v>
      </c>
      <c r="BL163" s="14" t="s">
        <v>240</v>
      </c>
      <c r="BM163" s="219" t="s">
        <v>251</v>
      </c>
    </row>
    <row r="164" spans="1:65" s="2" customFormat="1" ht="11.25">
      <c r="A164" s="32"/>
      <c r="B164" s="33"/>
      <c r="C164" s="34"/>
      <c r="D164" s="220" t="s">
        <v>241</v>
      </c>
      <c r="E164" s="34"/>
      <c r="F164" s="221" t="s">
        <v>250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241</v>
      </c>
      <c r="AU164" s="14" t="s">
        <v>84</v>
      </c>
    </row>
    <row r="165" spans="1:65" s="2" customFormat="1" ht="24.2" customHeight="1">
      <c r="A165" s="32"/>
      <c r="B165" s="33"/>
      <c r="C165" s="207" t="s">
        <v>252</v>
      </c>
      <c r="D165" s="207" t="s">
        <v>236</v>
      </c>
      <c r="E165" s="208" t="s">
        <v>253</v>
      </c>
      <c r="F165" s="209" t="s">
        <v>254</v>
      </c>
      <c r="G165" s="210" t="s">
        <v>239</v>
      </c>
      <c r="H165" s="211">
        <v>53</v>
      </c>
      <c r="I165" s="212"/>
      <c r="J165" s="213">
        <f>ROUND(I165*H165,2)</f>
        <v>0</v>
      </c>
      <c r="K165" s="214"/>
      <c r="L165" s="35"/>
      <c r="M165" s="215" t="s">
        <v>1</v>
      </c>
      <c r="N165" s="216" t="s">
        <v>40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240</v>
      </c>
      <c r="AT165" s="219" t="s">
        <v>236</v>
      </c>
      <c r="AU165" s="219" t="s">
        <v>84</v>
      </c>
      <c r="AY165" s="14" t="s">
        <v>233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82</v>
      </c>
      <c r="BK165" s="112">
        <f>ROUND(I165*H165,2)</f>
        <v>0</v>
      </c>
      <c r="BL165" s="14" t="s">
        <v>240</v>
      </c>
      <c r="BM165" s="219" t="s">
        <v>255</v>
      </c>
    </row>
    <row r="166" spans="1:65" s="2" customFormat="1" ht="19.5">
      <c r="A166" s="32"/>
      <c r="B166" s="33"/>
      <c r="C166" s="34"/>
      <c r="D166" s="220" t="s">
        <v>241</v>
      </c>
      <c r="E166" s="34"/>
      <c r="F166" s="221" t="s">
        <v>254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241</v>
      </c>
      <c r="AU166" s="14" t="s">
        <v>84</v>
      </c>
    </row>
    <row r="167" spans="1:65" s="12" customFormat="1" ht="22.9" customHeight="1">
      <c r="B167" s="191"/>
      <c r="C167" s="192"/>
      <c r="D167" s="193" t="s">
        <v>74</v>
      </c>
      <c r="E167" s="205" t="s">
        <v>256</v>
      </c>
      <c r="F167" s="205" t="s">
        <v>270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SUM(P168:P177)</f>
        <v>0</v>
      </c>
      <c r="Q167" s="199"/>
      <c r="R167" s="200">
        <f>SUM(R168:R177)</f>
        <v>0</v>
      </c>
      <c r="S167" s="199"/>
      <c r="T167" s="201">
        <f>SUM(T168:T177)</f>
        <v>0</v>
      </c>
      <c r="AR167" s="202" t="s">
        <v>82</v>
      </c>
      <c r="AT167" s="203" t="s">
        <v>74</v>
      </c>
      <c r="AU167" s="203" t="s">
        <v>82</v>
      </c>
      <c r="AY167" s="202" t="s">
        <v>233</v>
      </c>
      <c r="BK167" s="204">
        <f>SUM(BK168:BK177)</f>
        <v>0</v>
      </c>
    </row>
    <row r="168" spans="1:65" s="2" customFormat="1" ht="16.5" customHeight="1">
      <c r="A168" s="32"/>
      <c r="B168" s="33"/>
      <c r="C168" s="207" t="s">
        <v>248</v>
      </c>
      <c r="D168" s="207" t="s">
        <v>236</v>
      </c>
      <c r="E168" s="208" t="s">
        <v>258</v>
      </c>
      <c r="F168" s="209" t="s">
        <v>238</v>
      </c>
      <c r="G168" s="210" t="s">
        <v>239</v>
      </c>
      <c r="H168" s="211">
        <v>75</v>
      </c>
      <c r="I168" s="212"/>
      <c r="J168" s="213">
        <f>ROUND(I168*H168,2)</f>
        <v>0</v>
      </c>
      <c r="K168" s="214"/>
      <c r="L168" s="35"/>
      <c r="M168" s="215" t="s">
        <v>1</v>
      </c>
      <c r="N168" s="216" t="s">
        <v>40</v>
      </c>
      <c r="O168" s="69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9" t="s">
        <v>240</v>
      </c>
      <c r="AT168" s="219" t="s">
        <v>236</v>
      </c>
      <c r="AU168" s="219" t="s">
        <v>84</v>
      </c>
      <c r="AY168" s="14" t="s">
        <v>233</v>
      </c>
      <c r="BE168" s="112">
        <f>IF(N168="základní",J168,0)</f>
        <v>0</v>
      </c>
      <c r="BF168" s="112">
        <f>IF(N168="snížená",J168,0)</f>
        <v>0</v>
      </c>
      <c r="BG168" s="112">
        <f>IF(N168="zákl. přenesená",J168,0)</f>
        <v>0</v>
      </c>
      <c r="BH168" s="112">
        <f>IF(N168="sníž. přenesená",J168,0)</f>
        <v>0</v>
      </c>
      <c r="BI168" s="112">
        <f>IF(N168="nulová",J168,0)</f>
        <v>0</v>
      </c>
      <c r="BJ168" s="14" t="s">
        <v>82</v>
      </c>
      <c r="BK168" s="112">
        <f>ROUND(I168*H168,2)</f>
        <v>0</v>
      </c>
      <c r="BL168" s="14" t="s">
        <v>240</v>
      </c>
      <c r="BM168" s="219" t="s">
        <v>8</v>
      </c>
    </row>
    <row r="169" spans="1:65" s="2" customFormat="1" ht="11.25">
      <c r="A169" s="32"/>
      <c r="B169" s="33"/>
      <c r="C169" s="34"/>
      <c r="D169" s="220" t="s">
        <v>241</v>
      </c>
      <c r="E169" s="34"/>
      <c r="F169" s="221" t="s">
        <v>238</v>
      </c>
      <c r="G169" s="34"/>
      <c r="H169" s="34"/>
      <c r="I169" s="176"/>
      <c r="J169" s="34"/>
      <c r="K169" s="34"/>
      <c r="L169" s="35"/>
      <c r="M169" s="222"/>
      <c r="N169" s="223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241</v>
      </c>
      <c r="AU169" s="14" t="s">
        <v>84</v>
      </c>
    </row>
    <row r="170" spans="1:65" s="2" customFormat="1" ht="16.5" customHeight="1">
      <c r="A170" s="32"/>
      <c r="B170" s="33"/>
      <c r="C170" s="207" t="s">
        <v>259</v>
      </c>
      <c r="D170" s="207" t="s">
        <v>236</v>
      </c>
      <c r="E170" s="208" t="s">
        <v>260</v>
      </c>
      <c r="F170" s="209" t="s">
        <v>243</v>
      </c>
      <c r="G170" s="210" t="s">
        <v>244</v>
      </c>
      <c r="H170" s="211">
        <v>450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40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240</v>
      </c>
      <c r="AT170" s="219" t="s">
        <v>236</v>
      </c>
      <c r="AU170" s="219" t="s">
        <v>84</v>
      </c>
      <c r="AY170" s="14" t="s">
        <v>233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82</v>
      </c>
      <c r="BK170" s="112">
        <f>ROUND(I170*H170,2)</f>
        <v>0</v>
      </c>
      <c r="BL170" s="14" t="s">
        <v>240</v>
      </c>
      <c r="BM170" s="219" t="s">
        <v>261</v>
      </c>
    </row>
    <row r="171" spans="1:65" s="2" customFormat="1" ht="11.25">
      <c r="A171" s="32"/>
      <c r="B171" s="33"/>
      <c r="C171" s="34"/>
      <c r="D171" s="220" t="s">
        <v>241</v>
      </c>
      <c r="E171" s="34"/>
      <c r="F171" s="221" t="s">
        <v>243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241</v>
      </c>
      <c r="AU171" s="14" t="s">
        <v>84</v>
      </c>
    </row>
    <row r="172" spans="1:65" s="2" customFormat="1" ht="16.5" customHeight="1">
      <c r="A172" s="32"/>
      <c r="B172" s="33"/>
      <c r="C172" s="207" t="s">
        <v>251</v>
      </c>
      <c r="D172" s="207" t="s">
        <v>236</v>
      </c>
      <c r="E172" s="208" t="s">
        <v>262</v>
      </c>
      <c r="F172" s="209" t="s">
        <v>247</v>
      </c>
      <c r="G172" s="210" t="s">
        <v>239</v>
      </c>
      <c r="H172" s="211">
        <v>75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40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240</v>
      </c>
      <c r="AT172" s="219" t="s">
        <v>236</v>
      </c>
      <c r="AU172" s="219" t="s">
        <v>84</v>
      </c>
      <c r="AY172" s="14" t="s">
        <v>233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82</v>
      </c>
      <c r="BK172" s="112">
        <f>ROUND(I172*H172,2)</f>
        <v>0</v>
      </c>
      <c r="BL172" s="14" t="s">
        <v>240</v>
      </c>
      <c r="BM172" s="219" t="s">
        <v>263</v>
      </c>
    </row>
    <row r="173" spans="1:65" s="2" customFormat="1" ht="11.25">
      <c r="A173" s="32"/>
      <c r="B173" s="33"/>
      <c r="C173" s="34"/>
      <c r="D173" s="220" t="s">
        <v>241</v>
      </c>
      <c r="E173" s="34"/>
      <c r="F173" s="221" t="s">
        <v>247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241</v>
      </c>
      <c r="AU173" s="14" t="s">
        <v>84</v>
      </c>
    </row>
    <row r="174" spans="1:65" s="2" customFormat="1" ht="16.5" customHeight="1">
      <c r="A174" s="32"/>
      <c r="B174" s="33"/>
      <c r="C174" s="207" t="s">
        <v>264</v>
      </c>
      <c r="D174" s="207" t="s">
        <v>236</v>
      </c>
      <c r="E174" s="208" t="s">
        <v>265</v>
      </c>
      <c r="F174" s="209" t="s">
        <v>250</v>
      </c>
      <c r="G174" s="210" t="s">
        <v>244</v>
      </c>
      <c r="H174" s="211">
        <v>450</v>
      </c>
      <c r="I174" s="212"/>
      <c r="J174" s="213">
        <f>ROUND(I174*H174,2)</f>
        <v>0</v>
      </c>
      <c r="K174" s="214"/>
      <c r="L174" s="35"/>
      <c r="M174" s="215" t="s">
        <v>1</v>
      </c>
      <c r="N174" s="216" t="s">
        <v>40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240</v>
      </c>
      <c r="AT174" s="219" t="s">
        <v>236</v>
      </c>
      <c r="AU174" s="219" t="s">
        <v>84</v>
      </c>
      <c r="AY174" s="14" t="s">
        <v>233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82</v>
      </c>
      <c r="BK174" s="112">
        <f>ROUND(I174*H174,2)</f>
        <v>0</v>
      </c>
      <c r="BL174" s="14" t="s">
        <v>240</v>
      </c>
      <c r="BM174" s="219" t="s">
        <v>266</v>
      </c>
    </row>
    <row r="175" spans="1:65" s="2" customFormat="1" ht="11.25">
      <c r="A175" s="32"/>
      <c r="B175" s="33"/>
      <c r="C175" s="34"/>
      <c r="D175" s="220" t="s">
        <v>241</v>
      </c>
      <c r="E175" s="34"/>
      <c r="F175" s="221" t="s">
        <v>250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241</v>
      </c>
      <c r="AU175" s="14" t="s">
        <v>84</v>
      </c>
    </row>
    <row r="176" spans="1:65" s="2" customFormat="1" ht="24.2" customHeight="1">
      <c r="A176" s="32"/>
      <c r="B176" s="33"/>
      <c r="C176" s="207" t="s">
        <v>255</v>
      </c>
      <c r="D176" s="207" t="s">
        <v>236</v>
      </c>
      <c r="E176" s="208" t="s">
        <v>267</v>
      </c>
      <c r="F176" s="209" t="s">
        <v>254</v>
      </c>
      <c r="G176" s="210" t="s">
        <v>239</v>
      </c>
      <c r="H176" s="211">
        <v>55</v>
      </c>
      <c r="I176" s="212"/>
      <c r="J176" s="213">
        <f>ROUND(I176*H176,2)</f>
        <v>0</v>
      </c>
      <c r="K176" s="214"/>
      <c r="L176" s="35"/>
      <c r="M176" s="215" t="s">
        <v>1</v>
      </c>
      <c r="N176" s="216" t="s">
        <v>40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240</v>
      </c>
      <c r="AT176" s="219" t="s">
        <v>236</v>
      </c>
      <c r="AU176" s="219" t="s">
        <v>84</v>
      </c>
      <c r="AY176" s="14" t="s">
        <v>233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82</v>
      </c>
      <c r="BK176" s="112">
        <f>ROUND(I176*H176,2)</f>
        <v>0</v>
      </c>
      <c r="BL176" s="14" t="s">
        <v>240</v>
      </c>
      <c r="BM176" s="219" t="s">
        <v>268</v>
      </c>
    </row>
    <row r="177" spans="1:65" s="2" customFormat="1" ht="19.5">
      <c r="A177" s="32"/>
      <c r="B177" s="33"/>
      <c r="C177" s="34"/>
      <c r="D177" s="220" t="s">
        <v>241</v>
      </c>
      <c r="E177" s="34"/>
      <c r="F177" s="221" t="s">
        <v>254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241</v>
      </c>
      <c r="AU177" s="14" t="s">
        <v>84</v>
      </c>
    </row>
    <row r="178" spans="1:65" s="12" customFormat="1" ht="22.9" customHeight="1">
      <c r="B178" s="191"/>
      <c r="C178" s="192"/>
      <c r="D178" s="193" t="s">
        <v>74</v>
      </c>
      <c r="E178" s="205" t="s">
        <v>269</v>
      </c>
      <c r="F178" s="205" t="s">
        <v>285</v>
      </c>
      <c r="G178" s="192"/>
      <c r="H178" s="192"/>
      <c r="I178" s="195"/>
      <c r="J178" s="206">
        <f>BK178</f>
        <v>0</v>
      </c>
      <c r="K178" s="192"/>
      <c r="L178" s="197"/>
      <c r="M178" s="198"/>
      <c r="N178" s="199"/>
      <c r="O178" s="199"/>
      <c r="P178" s="200">
        <f>SUM(P179:P188)</f>
        <v>0</v>
      </c>
      <c r="Q178" s="199"/>
      <c r="R178" s="200">
        <f>SUM(R179:R188)</f>
        <v>0</v>
      </c>
      <c r="S178" s="199"/>
      <c r="T178" s="201">
        <f>SUM(T179:T188)</f>
        <v>0</v>
      </c>
      <c r="AR178" s="202" t="s">
        <v>82</v>
      </c>
      <c r="AT178" s="203" t="s">
        <v>74</v>
      </c>
      <c r="AU178" s="203" t="s">
        <v>82</v>
      </c>
      <c r="AY178" s="202" t="s">
        <v>233</v>
      </c>
      <c r="BK178" s="204">
        <f>SUM(BK179:BK188)</f>
        <v>0</v>
      </c>
    </row>
    <row r="179" spans="1:65" s="2" customFormat="1" ht="16.5" customHeight="1">
      <c r="A179" s="32"/>
      <c r="B179" s="33"/>
      <c r="C179" s="207" t="s">
        <v>271</v>
      </c>
      <c r="D179" s="207" t="s">
        <v>236</v>
      </c>
      <c r="E179" s="208" t="s">
        <v>272</v>
      </c>
      <c r="F179" s="209" t="s">
        <v>238</v>
      </c>
      <c r="G179" s="210" t="s">
        <v>239</v>
      </c>
      <c r="H179" s="211">
        <v>80</v>
      </c>
      <c r="I179" s="212"/>
      <c r="J179" s="213">
        <f>ROUND(I179*H179,2)</f>
        <v>0</v>
      </c>
      <c r="K179" s="214"/>
      <c r="L179" s="35"/>
      <c r="M179" s="215" t="s">
        <v>1</v>
      </c>
      <c r="N179" s="216" t="s">
        <v>40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240</v>
      </c>
      <c r="AT179" s="219" t="s">
        <v>236</v>
      </c>
      <c r="AU179" s="219" t="s">
        <v>84</v>
      </c>
      <c r="AY179" s="14" t="s">
        <v>233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82</v>
      </c>
      <c r="BK179" s="112">
        <f>ROUND(I179*H179,2)</f>
        <v>0</v>
      </c>
      <c r="BL179" s="14" t="s">
        <v>240</v>
      </c>
      <c r="BM179" s="219" t="s">
        <v>273</v>
      </c>
    </row>
    <row r="180" spans="1:65" s="2" customFormat="1" ht="11.25">
      <c r="A180" s="32"/>
      <c r="B180" s="33"/>
      <c r="C180" s="34"/>
      <c r="D180" s="220" t="s">
        <v>241</v>
      </c>
      <c r="E180" s="34"/>
      <c r="F180" s="221" t="s">
        <v>238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241</v>
      </c>
      <c r="AU180" s="14" t="s">
        <v>84</v>
      </c>
    </row>
    <row r="181" spans="1:65" s="2" customFormat="1" ht="16.5" customHeight="1">
      <c r="A181" s="32"/>
      <c r="B181" s="33"/>
      <c r="C181" s="207" t="s">
        <v>8</v>
      </c>
      <c r="D181" s="207" t="s">
        <v>236</v>
      </c>
      <c r="E181" s="208" t="s">
        <v>274</v>
      </c>
      <c r="F181" s="209" t="s">
        <v>243</v>
      </c>
      <c r="G181" s="210" t="s">
        <v>244</v>
      </c>
      <c r="H181" s="211">
        <v>480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40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240</v>
      </c>
      <c r="AT181" s="219" t="s">
        <v>236</v>
      </c>
      <c r="AU181" s="219" t="s">
        <v>84</v>
      </c>
      <c r="AY181" s="14" t="s">
        <v>233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82</v>
      </c>
      <c r="BK181" s="112">
        <f>ROUND(I181*H181,2)</f>
        <v>0</v>
      </c>
      <c r="BL181" s="14" t="s">
        <v>240</v>
      </c>
      <c r="BM181" s="219" t="s">
        <v>275</v>
      </c>
    </row>
    <row r="182" spans="1:65" s="2" customFormat="1" ht="11.25">
      <c r="A182" s="32"/>
      <c r="B182" s="33"/>
      <c r="C182" s="34"/>
      <c r="D182" s="220" t="s">
        <v>241</v>
      </c>
      <c r="E182" s="34"/>
      <c r="F182" s="221" t="s">
        <v>243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241</v>
      </c>
      <c r="AU182" s="14" t="s">
        <v>84</v>
      </c>
    </row>
    <row r="183" spans="1:65" s="2" customFormat="1" ht="16.5" customHeight="1">
      <c r="A183" s="32"/>
      <c r="B183" s="33"/>
      <c r="C183" s="207" t="s">
        <v>276</v>
      </c>
      <c r="D183" s="207" t="s">
        <v>236</v>
      </c>
      <c r="E183" s="208" t="s">
        <v>277</v>
      </c>
      <c r="F183" s="209" t="s">
        <v>247</v>
      </c>
      <c r="G183" s="210" t="s">
        <v>239</v>
      </c>
      <c r="H183" s="211">
        <v>80</v>
      </c>
      <c r="I183" s="212"/>
      <c r="J183" s="213">
        <f>ROUND(I183*H183,2)</f>
        <v>0</v>
      </c>
      <c r="K183" s="214"/>
      <c r="L183" s="35"/>
      <c r="M183" s="215" t="s">
        <v>1</v>
      </c>
      <c r="N183" s="216" t="s">
        <v>40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240</v>
      </c>
      <c r="AT183" s="219" t="s">
        <v>236</v>
      </c>
      <c r="AU183" s="219" t="s">
        <v>84</v>
      </c>
      <c r="AY183" s="14" t="s">
        <v>233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82</v>
      </c>
      <c r="BK183" s="112">
        <f>ROUND(I183*H183,2)</f>
        <v>0</v>
      </c>
      <c r="BL183" s="14" t="s">
        <v>240</v>
      </c>
      <c r="BM183" s="219" t="s">
        <v>278</v>
      </c>
    </row>
    <row r="184" spans="1:65" s="2" customFormat="1" ht="11.25">
      <c r="A184" s="32"/>
      <c r="B184" s="33"/>
      <c r="C184" s="34"/>
      <c r="D184" s="220" t="s">
        <v>241</v>
      </c>
      <c r="E184" s="34"/>
      <c r="F184" s="221" t="s">
        <v>247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241</v>
      </c>
      <c r="AU184" s="14" t="s">
        <v>84</v>
      </c>
    </row>
    <row r="185" spans="1:65" s="2" customFormat="1" ht="16.5" customHeight="1">
      <c r="A185" s="32"/>
      <c r="B185" s="33"/>
      <c r="C185" s="207" t="s">
        <v>261</v>
      </c>
      <c r="D185" s="207" t="s">
        <v>236</v>
      </c>
      <c r="E185" s="208" t="s">
        <v>279</v>
      </c>
      <c r="F185" s="209" t="s">
        <v>250</v>
      </c>
      <c r="G185" s="210" t="s">
        <v>244</v>
      </c>
      <c r="H185" s="211">
        <v>480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40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240</v>
      </c>
      <c r="AT185" s="219" t="s">
        <v>236</v>
      </c>
      <c r="AU185" s="219" t="s">
        <v>84</v>
      </c>
      <c r="AY185" s="14" t="s">
        <v>233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82</v>
      </c>
      <c r="BK185" s="112">
        <f>ROUND(I185*H185,2)</f>
        <v>0</v>
      </c>
      <c r="BL185" s="14" t="s">
        <v>240</v>
      </c>
      <c r="BM185" s="219" t="s">
        <v>280</v>
      </c>
    </row>
    <row r="186" spans="1:65" s="2" customFormat="1" ht="11.25">
      <c r="A186" s="32"/>
      <c r="B186" s="33"/>
      <c r="C186" s="34"/>
      <c r="D186" s="220" t="s">
        <v>241</v>
      </c>
      <c r="E186" s="34"/>
      <c r="F186" s="221" t="s">
        <v>250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241</v>
      </c>
      <c r="AU186" s="14" t="s">
        <v>84</v>
      </c>
    </row>
    <row r="187" spans="1:65" s="2" customFormat="1" ht="24.2" customHeight="1">
      <c r="A187" s="32"/>
      <c r="B187" s="33"/>
      <c r="C187" s="207" t="s">
        <v>281</v>
      </c>
      <c r="D187" s="207" t="s">
        <v>236</v>
      </c>
      <c r="E187" s="208" t="s">
        <v>282</v>
      </c>
      <c r="F187" s="209" t="s">
        <v>254</v>
      </c>
      <c r="G187" s="210" t="s">
        <v>239</v>
      </c>
      <c r="H187" s="211">
        <v>38</v>
      </c>
      <c r="I187" s="212"/>
      <c r="J187" s="213">
        <f>ROUND(I187*H187,2)</f>
        <v>0</v>
      </c>
      <c r="K187" s="214"/>
      <c r="L187" s="35"/>
      <c r="M187" s="215" t="s">
        <v>1</v>
      </c>
      <c r="N187" s="216" t="s">
        <v>40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240</v>
      </c>
      <c r="AT187" s="219" t="s">
        <v>236</v>
      </c>
      <c r="AU187" s="219" t="s">
        <v>84</v>
      </c>
      <c r="AY187" s="14" t="s">
        <v>233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82</v>
      </c>
      <c r="BK187" s="112">
        <f>ROUND(I187*H187,2)</f>
        <v>0</v>
      </c>
      <c r="BL187" s="14" t="s">
        <v>240</v>
      </c>
      <c r="BM187" s="219" t="s">
        <v>283</v>
      </c>
    </row>
    <row r="188" spans="1:65" s="2" customFormat="1" ht="19.5">
      <c r="A188" s="32"/>
      <c r="B188" s="33"/>
      <c r="C188" s="34"/>
      <c r="D188" s="220" t="s">
        <v>241</v>
      </c>
      <c r="E188" s="34"/>
      <c r="F188" s="221" t="s">
        <v>254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241</v>
      </c>
      <c r="AU188" s="14" t="s">
        <v>84</v>
      </c>
    </row>
    <row r="189" spans="1:65" s="12" customFormat="1" ht="25.9" customHeight="1">
      <c r="B189" s="191"/>
      <c r="C189" s="192"/>
      <c r="D189" s="193" t="s">
        <v>74</v>
      </c>
      <c r="E189" s="194" t="s">
        <v>284</v>
      </c>
      <c r="F189" s="194" t="s">
        <v>850</v>
      </c>
      <c r="G189" s="192"/>
      <c r="H189" s="192"/>
      <c r="I189" s="195"/>
      <c r="J189" s="196">
        <f>BK189</f>
        <v>0</v>
      </c>
      <c r="K189" s="192"/>
      <c r="L189" s="197"/>
      <c r="M189" s="198"/>
      <c r="N189" s="199"/>
      <c r="O189" s="199"/>
      <c r="P189" s="200">
        <f>P190+P199+P208+P217+P226+P235+P244+P253</f>
        <v>0</v>
      </c>
      <c r="Q189" s="199"/>
      <c r="R189" s="200">
        <f>R190+R199+R208+R217+R226+R235+R244+R253</f>
        <v>0</v>
      </c>
      <c r="S189" s="199"/>
      <c r="T189" s="201">
        <f>T190+T199+T208+T217+T226+T235+T244+T253</f>
        <v>0</v>
      </c>
      <c r="AR189" s="202" t="s">
        <v>82</v>
      </c>
      <c r="AT189" s="203" t="s">
        <v>74</v>
      </c>
      <c r="AU189" s="203" t="s">
        <v>75</v>
      </c>
      <c r="AY189" s="202" t="s">
        <v>233</v>
      </c>
      <c r="BK189" s="204">
        <f>BK190+BK199+BK208+BK217+BK226+BK235+BK244+BK253</f>
        <v>0</v>
      </c>
    </row>
    <row r="190" spans="1:65" s="12" customFormat="1" ht="22.9" customHeight="1">
      <c r="B190" s="191"/>
      <c r="C190" s="192"/>
      <c r="D190" s="193" t="s">
        <v>74</v>
      </c>
      <c r="E190" s="205" t="s">
        <v>298</v>
      </c>
      <c r="F190" s="205" t="s">
        <v>851</v>
      </c>
      <c r="G190" s="192"/>
      <c r="H190" s="192"/>
      <c r="I190" s="195"/>
      <c r="J190" s="206">
        <f>BK190</f>
        <v>0</v>
      </c>
      <c r="K190" s="192"/>
      <c r="L190" s="197"/>
      <c r="M190" s="198"/>
      <c r="N190" s="199"/>
      <c r="O190" s="199"/>
      <c r="P190" s="200">
        <f>SUM(P191:P198)</f>
        <v>0</v>
      </c>
      <c r="Q190" s="199"/>
      <c r="R190" s="200">
        <f>SUM(R191:R198)</f>
        <v>0</v>
      </c>
      <c r="S190" s="199"/>
      <c r="T190" s="201">
        <f>SUM(T191:T198)</f>
        <v>0</v>
      </c>
      <c r="AR190" s="202" t="s">
        <v>82</v>
      </c>
      <c r="AT190" s="203" t="s">
        <v>74</v>
      </c>
      <c r="AU190" s="203" t="s">
        <v>82</v>
      </c>
      <c r="AY190" s="202" t="s">
        <v>233</v>
      </c>
      <c r="BK190" s="204">
        <f>SUM(BK191:BK198)</f>
        <v>0</v>
      </c>
    </row>
    <row r="191" spans="1:65" s="2" customFormat="1" ht="24.2" customHeight="1">
      <c r="A191" s="32"/>
      <c r="B191" s="33"/>
      <c r="C191" s="207" t="s">
        <v>263</v>
      </c>
      <c r="D191" s="207" t="s">
        <v>236</v>
      </c>
      <c r="E191" s="208" t="s">
        <v>286</v>
      </c>
      <c r="F191" s="209" t="s">
        <v>346</v>
      </c>
      <c r="G191" s="210" t="s">
        <v>239</v>
      </c>
      <c r="H191" s="211">
        <v>1</v>
      </c>
      <c r="I191" s="212"/>
      <c r="J191" s="213">
        <f>ROUND(I191*H191,2)</f>
        <v>0</v>
      </c>
      <c r="K191" s="214"/>
      <c r="L191" s="35"/>
      <c r="M191" s="215" t="s">
        <v>1</v>
      </c>
      <c r="N191" s="216" t="s">
        <v>40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240</v>
      </c>
      <c r="AT191" s="219" t="s">
        <v>236</v>
      </c>
      <c r="AU191" s="219" t="s">
        <v>84</v>
      </c>
      <c r="AY191" s="14" t="s">
        <v>233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82</v>
      </c>
      <c r="BK191" s="112">
        <f>ROUND(I191*H191,2)</f>
        <v>0</v>
      </c>
      <c r="BL191" s="14" t="s">
        <v>240</v>
      </c>
      <c r="BM191" s="219" t="s">
        <v>287</v>
      </c>
    </row>
    <row r="192" spans="1:65" s="2" customFormat="1" ht="19.5">
      <c r="A192" s="32"/>
      <c r="B192" s="33"/>
      <c r="C192" s="34"/>
      <c r="D192" s="220" t="s">
        <v>241</v>
      </c>
      <c r="E192" s="34"/>
      <c r="F192" s="221" t="s">
        <v>346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241</v>
      </c>
      <c r="AU192" s="14" t="s">
        <v>84</v>
      </c>
    </row>
    <row r="193" spans="1:65" s="2" customFormat="1" ht="24.2" customHeight="1">
      <c r="A193" s="32"/>
      <c r="B193" s="33"/>
      <c r="C193" s="207" t="s">
        <v>288</v>
      </c>
      <c r="D193" s="207" t="s">
        <v>236</v>
      </c>
      <c r="E193" s="208" t="s">
        <v>289</v>
      </c>
      <c r="F193" s="209" t="s">
        <v>350</v>
      </c>
      <c r="G193" s="210" t="s">
        <v>239</v>
      </c>
      <c r="H193" s="211">
        <v>1</v>
      </c>
      <c r="I193" s="212"/>
      <c r="J193" s="213">
        <f>ROUND(I193*H193,2)</f>
        <v>0</v>
      </c>
      <c r="K193" s="214"/>
      <c r="L193" s="35"/>
      <c r="M193" s="215" t="s">
        <v>1</v>
      </c>
      <c r="N193" s="216" t="s">
        <v>40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240</v>
      </c>
      <c r="AT193" s="219" t="s">
        <v>236</v>
      </c>
      <c r="AU193" s="219" t="s">
        <v>84</v>
      </c>
      <c r="AY193" s="14" t="s">
        <v>233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82</v>
      </c>
      <c r="BK193" s="112">
        <f>ROUND(I193*H193,2)</f>
        <v>0</v>
      </c>
      <c r="BL193" s="14" t="s">
        <v>240</v>
      </c>
      <c r="BM193" s="219" t="s">
        <v>290</v>
      </c>
    </row>
    <row r="194" spans="1:65" s="2" customFormat="1" ht="19.5">
      <c r="A194" s="32"/>
      <c r="B194" s="33"/>
      <c r="C194" s="34"/>
      <c r="D194" s="220" t="s">
        <v>241</v>
      </c>
      <c r="E194" s="34"/>
      <c r="F194" s="221" t="s">
        <v>350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241</v>
      </c>
      <c r="AU194" s="14" t="s">
        <v>84</v>
      </c>
    </row>
    <row r="195" spans="1:65" s="2" customFormat="1" ht="16.5" customHeight="1">
      <c r="A195" s="32"/>
      <c r="B195" s="33"/>
      <c r="C195" s="207" t="s">
        <v>266</v>
      </c>
      <c r="D195" s="207" t="s">
        <v>236</v>
      </c>
      <c r="E195" s="208" t="s">
        <v>291</v>
      </c>
      <c r="F195" s="209" t="s">
        <v>353</v>
      </c>
      <c r="G195" s="210" t="s">
        <v>239</v>
      </c>
      <c r="H195" s="211">
        <v>1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40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240</v>
      </c>
      <c r="AT195" s="219" t="s">
        <v>236</v>
      </c>
      <c r="AU195" s="219" t="s">
        <v>84</v>
      </c>
      <c r="AY195" s="14" t="s">
        <v>233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82</v>
      </c>
      <c r="BK195" s="112">
        <f>ROUND(I195*H195,2)</f>
        <v>0</v>
      </c>
      <c r="BL195" s="14" t="s">
        <v>240</v>
      </c>
      <c r="BM195" s="219" t="s">
        <v>292</v>
      </c>
    </row>
    <row r="196" spans="1:65" s="2" customFormat="1" ht="11.25">
      <c r="A196" s="32"/>
      <c r="B196" s="33"/>
      <c r="C196" s="34"/>
      <c r="D196" s="220" t="s">
        <v>241</v>
      </c>
      <c r="E196" s="34"/>
      <c r="F196" s="221" t="s">
        <v>353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241</v>
      </c>
      <c r="AU196" s="14" t="s">
        <v>84</v>
      </c>
    </row>
    <row r="197" spans="1:65" s="2" customFormat="1" ht="24.2" customHeight="1">
      <c r="A197" s="32"/>
      <c r="B197" s="33"/>
      <c r="C197" s="207" t="s">
        <v>293</v>
      </c>
      <c r="D197" s="207" t="s">
        <v>236</v>
      </c>
      <c r="E197" s="208" t="s">
        <v>294</v>
      </c>
      <c r="F197" s="209" t="s">
        <v>357</v>
      </c>
      <c r="G197" s="210" t="s">
        <v>358</v>
      </c>
      <c r="H197" s="211">
        <v>1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40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240</v>
      </c>
      <c r="AT197" s="219" t="s">
        <v>236</v>
      </c>
      <c r="AU197" s="219" t="s">
        <v>84</v>
      </c>
      <c r="AY197" s="14" t="s">
        <v>233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82</v>
      </c>
      <c r="BK197" s="112">
        <f>ROUND(I197*H197,2)</f>
        <v>0</v>
      </c>
      <c r="BL197" s="14" t="s">
        <v>240</v>
      </c>
      <c r="BM197" s="219" t="s">
        <v>295</v>
      </c>
    </row>
    <row r="198" spans="1:65" s="2" customFormat="1" ht="11.25">
      <c r="A198" s="32"/>
      <c r="B198" s="33"/>
      <c r="C198" s="34"/>
      <c r="D198" s="220" t="s">
        <v>241</v>
      </c>
      <c r="E198" s="34"/>
      <c r="F198" s="221" t="s">
        <v>357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241</v>
      </c>
      <c r="AU198" s="14" t="s">
        <v>84</v>
      </c>
    </row>
    <row r="199" spans="1:65" s="12" customFormat="1" ht="22.9" customHeight="1">
      <c r="B199" s="191"/>
      <c r="C199" s="192"/>
      <c r="D199" s="193" t="s">
        <v>74</v>
      </c>
      <c r="E199" s="205" t="s">
        <v>312</v>
      </c>
      <c r="F199" s="205" t="s">
        <v>852</v>
      </c>
      <c r="G199" s="192"/>
      <c r="H199" s="192"/>
      <c r="I199" s="195"/>
      <c r="J199" s="206">
        <f>BK199</f>
        <v>0</v>
      </c>
      <c r="K199" s="192"/>
      <c r="L199" s="197"/>
      <c r="M199" s="198"/>
      <c r="N199" s="199"/>
      <c r="O199" s="199"/>
      <c r="P199" s="200">
        <f>SUM(P200:P207)</f>
        <v>0</v>
      </c>
      <c r="Q199" s="199"/>
      <c r="R199" s="200">
        <f>SUM(R200:R207)</f>
        <v>0</v>
      </c>
      <c r="S199" s="199"/>
      <c r="T199" s="201">
        <f>SUM(T200:T207)</f>
        <v>0</v>
      </c>
      <c r="AR199" s="202" t="s">
        <v>82</v>
      </c>
      <c r="AT199" s="203" t="s">
        <v>74</v>
      </c>
      <c r="AU199" s="203" t="s">
        <v>82</v>
      </c>
      <c r="AY199" s="202" t="s">
        <v>233</v>
      </c>
      <c r="BK199" s="204">
        <f>SUM(BK200:BK207)</f>
        <v>0</v>
      </c>
    </row>
    <row r="200" spans="1:65" s="2" customFormat="1" ht="24.2" customHeight="1">
      <c r="A200" s="32"/>
      <c r="B200" s="33"/>
      <c r="C200" s="207" t="s">
        <v>268</v>
      </c>
      <c r="D200" s="207" t="s">
        <v>236</v>
      </c>
      <c r="E200" s="208" t="s">
        <v>296</v>
      </c>
      <c r="F200" s="209" t="s">
        <v>346</v>
      </c>
      <c r="G200" s="210" t="s">
        <v>239</v>
      </c>
      <c r="H200" s="211">
        <v>1</v>
      </c>
      <c r="I200" s="212"/>
      <c r="J200" s="213">
        <f>ROUND(I200*H200,2)</f>
        <v>0</v>
      </c>
      <c r="K200" s="214"/>
      <c r="L200" s="35"/>
      <c r="M200" s="215" t="s">
        <v>1</v>
      </c>
      <c r="N200" s="216" t="s">
        <v>40</v>
      </c>
      <c r="O200" s="6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9" t="s">
        <v>240</v>
      </c>
      <c r="AT200" s="219" t="s">
        <v>236</v>
      </c>
      <c r="AU200" s="219" t="s">
        <v>84</v>
      </c>
      <c r="AY200" s="14" t="s">
        <v>233</v>
      </c>
      <c r="BE200" s="112">
        <f>IF(N200="základní",J200,0)</f>
        <v>0</v>
      </c>
      <c r="BF200" s="112">
        <f>IF(N200="snížená",J200,0)</f>
        <v>0</v>
      </c>
      <c r="BG200" s="112">
        <f>IF(N200="zákl. přenesená",J200,0)</f>
        <v>0</v>
      </c>
      <c r="BH200" s="112">
        <f>IF(N200="sníž. přenesená",J200,0)</f>
        <v>0</v>
      </c>
      <c r="BI200" s="112">
        <f>IF(N200="nulová",J200,0)</f>
        <v>0</v>
      </c>
      <c r="BJ200" s="14" t="s">
        <v>82</v>
      </c>
      <c r="BK200" s="112">
        <f>ROUND(I200*H200,2)</f>
        <v>0</v>
      </c>
      <c r="BL200" s="14" t="s">
        <v>240</v>
      </c>
      <c r="BM200" s="219" t="s">
        <v>297</v>
      </c>
    </row>
    <row r="201" spans="1:65" s="2" customFormat="1" ht="19.5">
      <c r="A201" s="32"/>
      <c r="B201" s="33"/>
      <c r="C201" s="34"/>
      <c r="D201" s="220" t="s">
        <v>241</v>
      </c>
      <c r="E201" s="34"/>
      <c r="F201" s="221" t="s">
        <v>346</v>
      </c>
      <c r="G201" s="34"/>
      <c r="H201" s="34"/>
      <c r="I201" s="176"/>
      <c r="J201" s="34"/>
      <c r="K201" s="34"/>
      <c r="L201" s="35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4" t="s">
        <v>241</v>
      </c>
      <c r="AU201" s="14" t="s">
        <v>84</v>
      </c>
    </row>
    <row r="202" spans="1:65" s="2" customFormat="1" ht="24.2" customHeight="1">
      <c r="A202" s="32"/>
      <c r="B202" s="33"/>
      <c r="C202" s="207" t="s">
        <v>7</v>
      </c>
      <c r="D202" s="207" t="s">
        <v>236</v>
      </c>
      <c r="E202" s="208" t="s">
        <v>300</v>
      </c>
      <c r="F202" s="209" t="s">
        <v>350</v>
      </c>
      <c r="G202" s="210" t="s">
        <v>239</v>
      </c>
      <c r="H202" s="211">
        <v>1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40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240</v>
      </c>
      <c r="AT202" s="219" t="s">
        <v>236</v>
      </c>
      <c r="AU202" s="219" t="s">
        <v>84</v>
      </c>
      <c r="AY202" s="14" t="s">
        <v>233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82</v>
      </c>
      <c r="BK202" s="112">
        <f>ROUND(I202*H202,2)</f>
        <v>0</v>
      </c>
      <c r="BL202" s="14" t="s">
        <v>240</v>
      </c>
      <c r="BM202" s="219" t="s">
        <v>301</v>
      </c>
    </row>
    <row r="203" spans="1:65" s="2" customFormat="1" ht="19.5">
      <c r="A203" s="32"/>
      <c r="B203" s="33"/>
      <c r="C203" s="34"/>
      <c r="D203" s="220" t="s">
        <v>241</v>
      </c>
      <c r="E203" s="34"/>
      <c r="F203" s="221" t="s">
        <v>350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241</v>
      </c>
      <c r="AU203" s="14" t="s">
        <v>84</v>
      </c>
    </row>
    <row r="204" spans="1:65" s="2" customFormat="1" ht="16.5" customHeight="1">
      <c r="A204" s="32"/>
      <c r="B204" s="33"/>
      <c r="C204" s="207" t="s">
        <v>273</v>
      </c>
      <c r="D204" s="207" t="s">
        <v>236</v>
      </c>
      <c r="E204" s="208" t="s">
        <v>302</v>
      </c>
      <c r="F204" s="209" t="s">
        <v>353</v>
      </c>
      <c r="G204" s="210" t="s">
        <v>239</v>
      </c>
      <c r="H204" s="211">
        <v>1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40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240</v>
      </c>
      <c r="AT204" s="219" t="s">
        <v>236</v>
      </c>
      <c r="AU204" s="219" t="s">
        <v>84</v>
      </c>
      <c r="AY204" s="14" t="s">
        <v>233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82</v>
      </c>
      <c r="BK204" s="112">
        <f>ROUND(I204*H204,2)</f>
        <v>0</v>
      </c>
      <c r="BL204" s="14" t="s">
        <v>240</v>
      </c>
      <c r="BM204" s="219" t="s">
        <v>303</v>
      </c>
    </row>
    <row r="205" spans="1:65" s="2" customFormat="1" ht="11.25">
      <c r="A205" s="32"/>
      <c r="B205" s="33"/>
      <c r="C205" s="34"/>
      <c r="D205" s="220" t="s">
        <v>241</v>
      </c>
      <c r="E205" s="34"/>
      <c r="F205" s="221" t="s">
        <v>353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241</v>
      </c>
      <c r="AU205" s="14" t="s">
        <v>84</v>
      </c>
    </row>
    <row r="206" spans="1:65" s="2" customFormat="1" ht="24.2" customHeight="1">
      <c r="A206" s="32"/>
      <c r="B206" s="33"/>
      <c r="C206" s="207" t="s">
        <v>304</v>
      </c>
      <c r="D206" s="207" t="s">
        <v>236</v>
      </c>
      <c r="E206" s="208" t="s">
        <v>305</v>
      </c>
      <c r="F206" s="209" t="s">
        <v>357</v>
      </c>
      <c r="G206" s="210" t="s">
        <v>358</v>
      </c>
      <c r="H206" s="211">
        <v>1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40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240</v>
      </c>
      <c r="AT206" s="219" t="s">
        <v>236</v>
      </c>
      <c r="AU206" s="219" t="s">
        <v>84</v>
      </c>
      <c r="AY206" s="14" t="s">
        <v>233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82</v>
      </c>
      <c r="BK206" s="112">
        <f>ROUND(I206*H206,2)</f>
        <v>0</v>
      </c>
      <c r="BL206" s="14" t="s">
        <v>240</v>
      </c>
      <c r="BM206" s="219" t="s">
        <v>306</v>
      </c>
    </row>
    <row r="207" spans="1:65" s="2" customFormat="1" ht="11.25">
      <c r="A207" s="32"/>
      <c r="B207" s="33"/>
      <c r="C207" s="34"/>
      <c r="D207" s="220" t="s">
        <v>241</v>
      </c>
      <c r="E207" s="34"/>
      <c r="F207" s="221" t="s">
        <v>357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241</v>
      </c>
      <c r="AU207" s="14" t="s">
        <v>84</v>
      </c>
    </row>
    <row r="208" spans="1:65" s="12" customFormat="1" ht="22.9" customHeight="1">
      <c r="B208" s="191"/>
      <c r="C208" s="192"/>
      <c r="D208" s="193" t="s">
        <v>74</v>
      </c>
      <c r="E208" s="205" t="s">
        <v>326</v>
      </c>
      <c r="F208" s="205" t="s">
        <v>853</v>
      </c>
      <c r="G208" s="192"/>
      <c r="H208" s="192"/>
      <c r="I208" s="195"/>
      <c r="J208" s="206">
        <f>BK208</f>
        <v>0</v>
      </c>
      <c r="K208" s="192"/>
      <c r="L208" s="197"/>
      <c r="M208" s="198"/>
      <c r="N208" s="199"/>
      <c r="O208" s="199"/>
      <c r="P208" s="200">
        <f>SUM(P209:P216)</f>
        <v>0</v>
      </c>
      <c r="Q208" s="199"/>
      <c r="R208" s="200">
        <f>SUM(R209:R216)</f>
        <v>0</v>
      </c>
      <c r="S208" s="199"/>
      <c r="T208" s="201">
        <f>SUM(T209:T216)</f>
        <v>0</v>
      </c>
      <c r="AR208" s="202" t="s">
        <v>82</v>
      </c>
      <c r="AT208" s="203" t="s">
        <v>74</v>
      </c>
      <c r="AU208" s="203" t="s">
        <v>82</v>
      </c>
      <c r="AY208" s="202" t="s">
        <v>233</v>
      </c>
      <c r="BK208" s="204">
        <f>SUM(BK209:BK216)</f>
        <v>0</v>
      </c>
    </row>
    <row r="209" spans="1:65" s="2" customFormat="1" ht="24.2" customHeight="1">
      <c r="A209" s="32"/>
      <c r="B209" s="33"/>
      <c r="C209" s="207" t="s">
        <v>275</v>
      </c>
      <c r="D209" s="207" t="s">
        <v>236</v>
      </c>
      <c r="E209" s="208" t="s">
        <v>307</v>
      </c>
      <c r="F209" s="209" t="s">
        <v>346</v>
      </c>
      <c r="G209" s="210" t="s">
        <v>239</v>
      </c>
      <c r="H209" s="211">
        <v>1</v>
      </c>
      <c r="I209" s="212"/>
      <c r="J209" s="213">
        <f>ROUND(I209*H209,2)</f>
        <v>0</v>
      </c>
      <c r="K209" s="214"/>
      <c r="L209" s="35"/>
      <c r="M209" s="215" t="s">
        <v>1</v>
      </c>
      <c r="N209" s="216" t="s">
        <v>40</v>
      </c>
      <c r="O209" s="69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9" t="s">
        <v>240</v>
      </c>
      <c r="AT209" s="219" t="s">
        <v>236</v>
      </c>
      <c r="AU209" s="219" t="s">
        <v>84</v>
      </c>
      <c r="AY209" s="14" t="s">
        <v>233</v>
      </c>
      <c r="BE209" s="112">
        <f>IF(N209="základní",J209,0)</f>
        <v>0</v>
      </c>
      <c r="BF209" s="112">
        <f>IF(N209="snížená",J209,0)</f>
        <v>0</v>
      </c>
      <c r="BG209" s="112">
        <f>IF(N209="zákl. přenesená",J209,0)</f>
        <v>0</v>
      </c>
      <c r="BH209" s="112">
        <f>IF(N209="sníž. přenesená",J209,0)</f>
        <v>0</v>
      </c>
      <c r="BI209" s="112">
        <f>IF(N209="nulová",J209,0)</f>
        <v>0</v>
      </c>
      <c r="BJ209" s="14" t="s">
        <v>82</v>
      </c>
      <c r="BK209" s="112">
        <f>ROUND(I209*H209,2)</f>
        <v>0</v>
      </c>
      <c r="BL209" s="14" t="s">
        <v>240</v>
      </c>
      <c r="BM209" s="219" t="s">
        <v>308</v>
      </c>
    </row>
    <row r="210" spans="1:65" s="2" customFormat="1" ht="19.5">
      <c r="A210" s="32"/>
      <c r="B210" s="33"/>
      <c r="C210" s="34"/>
      <c r="D210" s="220" t="s">
        <v>241</v>
      </c>
      <c r="E210" s="34"/>
      <c r="F210" s="221" t="s">
        <v>346</v>
      </c>
      <c r="G210" s="34"/>
      <c r="H210" s="34"/>
      <c r="I210" s="176"/>
      <c r="J210" s="34"/>
      <c r="K210" s="34"/>
      <c r="L210" s="35"/>
      <c r="M210" s="222"/>
      <c r="N210" s="223"/>
      <c r="O210" s="69"/>
      <c r="P210" s="69"/>
      <c r="Q210" s="69"/>
      <c r="R210" s="69"/>
      <c r="S210" s="69"/>
      <c r="T210" s="70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4" t="s">
        <v>241</v>
      </c>
      <c r="AU210" s="14" t="s">
        <v>84</v>
      </c>
    </row>
    <row r="211" spans="1:65" s="2" customFormat="1" ht="24.2" customHeight="1">
      <c r="A211" s="32"/>
      <c r="B211" s="33"/>
      <c r="C211" s="207" t="s">
        <v>309</v>
      </c>
      <c r="D211" s="207" t="s">
        <v>236</v>
      </c>
      <c r="E211" s="208" t="s">
        <v>310</v>
      </c>
      <c r="F211" s="209" t="s">
        <v>350</v>
      </c>
      <c r="G211" s="210" t="s">
        <v>239</v>
      </c>
      <c r="H211" s="211">
        <v>1</v>
      </c>
      <c r="I211" s="212"/>
      <c r="J211" s="213">
        <f>ROUND(I211*H211,2)</f>
        <v>0</v>
      </c>
      <c r="K211" s="214"/>
      <c r="L211" s="35"/>
      <c r="M211" s="215" t="s">
        <v>1</v>
      </c>
      <c r="N211" s="216" t="s">
        <v>40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240</v>
      </c>
      <c r="AT211" s="219" t="s">
        <v>236</v>
      </c>
      <c r="AU211" s="219" t="s">
        <v>84</v>
      </c>
      <c r="AY211" s="14" t="s">
        <v>233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82</v>
      </c>
      <c r="BK211" s="112">
        <f>ROUND(I211*H211,2)</f>
        <v>0</v>
      </c>
      <c r="BL211" s="14" t="s">
        <v>240</v>
      </c>
      <c r="BM211" s="219" t="s">
        <v>311</v>
      </c>
    </row>
    <row r="212" spans="1:65" s="2" customFormat="1" ht="19.5">
      <c r="A212" s="32"/>
      <c r="B212" s="33"/>
      <c r="C212" s="34"/>
      <c r="D212" s="220" t="s">
        <v>241</v>
      </c>
      <c r="E212" s="34"/>
      <c r="F212" s="221" t="s">
        <v>350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241</v>
      </c>
      <c r="AU212" s="14" t="s">
        <v>84</v>
      </c>
    </row>
    <row r="213" spans="1:65" s="2" customFormat="1" ht="16.5" customHeight="1">
      <c r="A213" s="32"/>
      <c r="B213" s="33"/>
      <c r="C213" s="207" t="s">
        <v>278</v>
      </c>
      <c r="D213" s="207" t="s">
        <v>236</v>
      </c>
      <c r="E213" s="208" t="s">
        <v>314</v>
      </c>
      <c r="F213" s="209" t="s">
        <v>353</v>
      </c>
      <c r="G213" s="210" t="s">
        <v>239</v>
      </c>
      <c r="H213" s="211">
        <v>1</v>
      </c>
      <c r="I213" s="212"/>
      <c r="J213" s="213">
        <f>ROUND(I213*H213,2)</f>
        <v>0</v>
      </c>
      <c r="K213" s="214"/>
      <c r="L213" s="35"/>
      <c r="M213" s="215" t="s">
        <v>1</v>
      </c>
      <c r="N213" s="216" t="s">
        <v>40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240</v>
      </c>
      <c r="AT213" s="219" t="s">
        <v>236</v>
      </c>
      <c r="AU213" s="219" t="s">
        <v>84</v>
      </c>
      <c r="AY213" s="14" t="s">
        <v>233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82</v>
      </c>
      <c r="BK213" s="112">
        <f>ROUND(I213*H213,2)</f>
        <v>0</v>
      </c>
      <c r="BL213" s="14" t="s">
        <v>240</v>
      </c>
      <c r="BM213" s="219" t="s">
        <v>315</v>
      </c>
    </row>
    <row r="214" spans="1:65" s="2" customFormat="1" ht="11.25">
      <c r="A214" s="32"/>
      <c r="B214" s="33"/>
      <c r="C214" s="34"/>
      <c r="D214" s="220" t="s">
        <v>241</v>
      </c>
      <c r="E214" s="34"/>
      <c r="F214" s="221" t="s">
        <v>353</v>
      </c>
      <c r="G214" s="34"/>
      <c r="H214" s="34"/>
      <c r="I214" s="176"/>
      <c r="J214" s="34"/>
      <c r="K214" s="34"/>
      <c r="L214" s="35"/>
      <c r="M214" s="222"/>
      <c r="N214" s="223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241</v>
      </c>
      <c r="AU214" s="14" t="s">
        <v>84</v>
      </c>
    </row>
    <row r="215" spans="1:65" s="2" customFormat="1" ht="24.2" customHeight="1">
      <c r="A215" s="32"/>
      <c r="B215" s="33"/>
      <c r="C215" s="207" t="s">
        <v>316</v>
      </c>
      <c r="D215" s="207" t="s">
        <v>236</v>
      </c>
      <c r="E215" s="208" t="s">
        <v>317</v>
      </c>
      <c r="F215" s="209" t="s">
        <v>357</v>
      </c>
      <c r="G215" s="210" t="s">
        <v>358</v>
      </c>
      <c r="H215" s="211">
        <v>1</v>
      </c>
      <c r="I215" s="212"/>
      <c r="J215" s="213">
        <f>ROUND(I215*H215,2)</f>
        <v>0</v>
      </c>
      <c r="K215" s="214"/>
      <c r="L215" s="35"/>
      <c r="M215" s="215" t="s">
        <v>1</v>
      </c>
      <c r="N215" s="216" t="s">
        <v>40</v>
      </c>
      <c r="O215" s="69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9" t="s">
        <v>240</v>
      </c>
      <c r="AT215" s="219" t="s">
        <v>236</v>
      </c>
      <c r="AU215" s="219" t="s">
        <v>84</v>
      </c>
      <c r="AY215" s="14" t="s">
        <v>233</v>
      </c>
      <c r="BE215" s="112">
        <f>IF(N215="základní",J215,0)</f>
        <v>0</v>
      </c>
      <c r="BF215" s="112">
        <f>IF(N215="snížená",J215,0)</f>
        <v>0</v>
      </c>
      <c r="BG215" s="112">
        <f>IF(N215="zákl. přenesená",J215,0)</f>
        <v>0</v>
      </c>
      <c r="BH215" s="112">
        <f>IF(N215="sníž. přenesená",J215,0)</f>
        <v>0</v>
      </c>
      <c r="BI215" s="112">
        <f>IF(N215="nulová",J215,0)</f>
        <v>0</v>
      </c>
      <c r="BJ215" s="14" t="s">
        <v>82</v>
      </c>
      <c r="BK215" s="112">
        <f>ROUND(I215*H215,2)</f>
        <v>0</v>
      </c>
      <c r="BL215" s="14" t="s">
        <v>240</v>
      </c>
      <c r="BM215" s="219" t="s">
        <v>318</v>
      </c>
    </row>
    <row r="216" spans="1:65" s="2" customFormat="1" ht="11.25">
      <c r="A216" s="32"/>
      <c r="B216" s="33"/>
      <c r="C216" s="34"/>
      <c r="D216" s="220" t="s">
        <v>241</v>
      </c>
      <c r="E216" s="34"/>
      <c r="F216" s="221" t="s">
        <v>357</v>
      </c>
      <c r="G216" s="34"/>
      <c r="H216" s="34"/>
      <c r="I216" s="176"/>
      <c r="J216" s="34"/>
      <c r="K216" s="34"/>
      <c r="L216" s="35"/>
      <c r="M216" s="222"/>
      <c r="N216" s="223"/>
      <c r="O216" s="69"/>
      <c r="P216" s="69"/>
      <c r="Q216" s="69"/>
      <c r="R216" s="69"/>
      <c r="S216" s="69"/>
      <c r="T216" s="70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4" t="s">
        <v>241</v>
      </c>
      <c r="AU216" s="14" t="s">
        <v>84</v>
      </c>
    </row>
    <row r="217" spans="1:65" s="12" customFormat="1" ht="22.9" customHeight="1">
      <c r="B217" s="191"/>
      <c r="C217" s="192"/>
      <c r="D217" s="193" t="s">
        <v>74</v>
      </c>
      <c r="E217" s="205" t="s">
        <v>341</v>
      </c>
      <c r="F217" s="205" t="s">
        <v>854</v>
      </c>
      <c r="G217" s="192"/>
      <c r="H217" s="192"/>
      <c r="I217" s="195"/>
      <c r="J217" s="206">
        <f>BK217</f>
        <v>0</v>
      </c>
      <c r="K217" s="192"/>
      <c r="L217" s="197"/>
      <c r="M217" s="198"/>
      <c r="N217" s="199"/>
      <c r="O217" s="199"/>
      <c r="P217" s="200">
        <f>SUM(P218:P225)</f>
        <v>0</v>
      </c>
      <c r="Q217" s="199"/>
      <c r="R217" s="200">
        <f>SUM(R218:R225)</f>
        <v>0</v>
      </c>
      <c r="S217" s="199"/>
      <c r="T217" s="201">
        <f>SUM(T218:T225)</f>
        <v>0</v>
      </c>
      <c r="AR217" s="202" t="s">
        <v>82</v>
      </c>
      <c r="AT217" s="203" t="s">
        <v>74</v>
      </c>
      <c r="AU217" s="203" t="s">
        <v>82</v>
      </c>
      <c r="AY217" s="202" t="s">
        <v>233</v>
      </c>
      <c r="BK217" s="204">
        <f>SUM(BK218:BK225)</f>
        <v>0</v>
      </c>
    </row>
    <row r="218" spans="1:65" s="2" customFormat="1" ht="24.2" customHeight="1">
      <c r="A218" s="32"/>
      <c r="B218" s="33"/>
      <c r="C218" s="207" t="s">
        <v>280</v>
      </c>
      <c r="D218" s="207" t="s">
        <v>236</v>
      </c>
      <c r="E218" s="208" t="s">
        <v>319</v>
      </c>
      <c r="F218" s="209" t="s">
        <v>346</v>
      </c>
      <c r="G218" s="210" t="s">
        <v>239</v>
      </c>
      <c r="H218" s="211">
        <v>1</v>
      </c>
      <c r="I218" s="212"/>
      <c r="J218" s="213">
        <f>ROUND(I218*H218,2)</f>
        <v>0</v>
      </c>
      <c r="K218" s="214"/>
      <c r="L218" s="35"/>
      <c r="M218" s="215" t="s">
        <v>1</v>
      </c>
      <c r="N218" s="216" t="s">
        <v>40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240</v>
      </c>
      <c r="AT218" s="219" t="s">
        <v>236</v>
      </c>
      <c r="AU218" s="219" t="s">
        <v>84</v>
      </c>
      <c r="AY218" s="14" t="s">
        <v>233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82</v>
      </c>
      <c r="BK218" s="112">
        <f>ROUND(I218*H218,2)</f>
        <v>0</v>
      </c>
      <c r="BL218" s="14" t="s">
        <v>240</v>
      </c>
      <c r="BM218" s="219" t="s">
        <v>320</v>
      </c>
    </row>
    <row r="219" spans="1:65" s="2" customFormat="1" ht="19.5">
      <c r="A219" s="32"/>
      <c r="B219" s="33"/>
      <c r="C219" s="34"/>
      <c r="D219" s="220" t="s">
        <v>241</v>
      </c>
      <c r="E219" s="34"/>
      <c r="F219" s="221" t="s">
        <v>346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241</v>
      </c>
      <c r="AU219" s="14" t="s">
        <v>84</v>
      </c>
    </row>
    <row r="220" spans="1:65" s="2" customFormat="1" ht="24.2" customHeight="1">
      <c r="A220" s="32"/>
      <c r="B220" s="33"/>
      <c r="C220" s="207" t="s">
        <v>321</v>
      </c>
      <c r="D220" s="207" t="s">
        <v>236</v>
      </c>
      <c r="E220" s="208" t="s">
        <v>322</v>
      </c>
      <c r="F220" s="209" t="s">
        <v>350</v>
      </c>
      <c r="G220" s="210" t="s">
        <v>239</v>
      </c>
      <c r="H220" s="211">
        <v>1</v>
      </c>
      <c r="I220" s="212"/>
      <c r="J220" s="213">
        <f>ROUND(I220*H220,2)</f>
        <v>0</v>
      </c>
      <c r="K220" s="214"/>
      <c r="L220" s="35"/>
      <c r="M220" s="215" t="s">
        <v>1</v>
      </c>
      <c r="N220" s="216" t="s">
        <v>40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240</v>
      </c>
      <c r="AT220" s="219" t="s">
        <v>236</v>
      </c>
      <c r="AU220" s="219" t="s">
        <v>84</v>
      </c>
      <c r="AY220" s="14" t="s">
        <v>233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82</v>
      </c>
      <c r="BK220" s="112">
        <f>ROUND(I220*H220,2)</f>
        <v>0</v>
      </c>
      <c r="BL220" s="14" t="s">
        <v>240</v>
      </c>
      <c r="BM220" s="219" t="s">
        <v>323</v>
      </c>
    </row>
    <row r="221" spans="1:65" s="2" customFormat="1" ht="19.5">
      <c r="A221" s="32"/>
      <c r="B221" s="33"/>
      <c r="C221" s="34"/>
      <c r="D221" s="220" t="s">
        <v>241</v>
      </c>
      <c r="E221" s="34"/>
      <c r="F221" s="221" t="s">
        <v>350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241</v>
      </c>
      <c r="AU221" s="14" t="s">
        <v>84</v>
      </c>
    </row>
    <row r="222" spans="1:65" s="2" customFormat="1" ht="16.5" customHeight="1">
      <c r="A222" s="32"/>
      <c r="B222" s="33"/>
      <c r="C222" s="207" t="s">
        <v>283</v>
      </c>
      <c r="D222" s="207" t="s">
        <v>236</v>
      </c>
      <c r="E222" s="208" t="s">
        <v>324</v>
      </c>
      <c r="F222" s="209" t="s">
        <v>353</v>
      </c>
      <c r="G222" s="210" t="s">
        <v>239</v>
      </c>
      <c r="H222" s="211">
        <v>1</v>
      </c>
      <c r="I222" s="212"/>
      <c r="J222" s="213">
        <f>ROUND(I222*H222,2)</f>
        <v>0</v>
      </c>
      <c r="K222" s="214"/>
      <c r="L222" s="35"/>
      <c r="M222" s="215" t="s">
        <v>1</v>
      </c>
      <c r="N222" s="216" t="s">
        <v>40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240</v>
      </c>
      <c r="AT222" s="219" t="s">
        <v>236</v>
      </c>
      <c r="AU222" s="219" t="s">
        <v>84</v>
      </c>
      <c r="AY222" s="14" t="s">
        <v>233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82</v>
      </c>
      <c r="BK222" s="112">
        <f>ROUND(I222*H222,2)</f>
        <v>0</v>
      </c>
      <c r="BL222" s="14" t="s">
        <v>240</v>
      </c>
      <c r="BM222" s="219" t="s">
        <v>325</v>
      </c>
    </row>
    <row r="223" spans="1:65" s="2" customFormat="1" ht="11.25">
      <c r="A223" s="32"/>
      <c r="B223" s="33"/>
      <c r="C223" s="34"/>
      <c r="D223" s="220" t="s">
        <v>241</v>
      </c>
      <c r="E223" s="34"/>
      <c r="F223" s="221" t="s">
        <v>353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241</v>
      </c>
      <c r="AU223" s="14" t="s">
        <v>84</v>
      </c>
    </row>
    <row r="224" spans="1:65" s="2" customFormat="1" ht="24.2" customHeight="1">
      <c r="A224" s="32"/>
      <c r="B224" s="33"/>
      <c r="C224" s="207" t="s">
        <v>328</v>
      </c>
      <c r="D224" s="207" t="s">
        <v>236</v>
      </c>
      <c r="E224" s="208" t="s">
        <v>329</v>
      </c>
      <c r="F224" s="209" t="s">
        <v>357</v>
      </c>
      <c r="G224" s="210" t="s">
        <v>358</v>
      </c>
      <c r="H224" s="211">
        <v>1</v>
      </c>
      <c r="I224" s="212"/>
      <c r="J224" s="213">
        <f>ROUND(I224*H224,2)</f>
        <v>0</v>
      </c>
      <c r="K224" s="214"/>
      <c r="L224" s="35"/>
      <c r="M224" s="215" t="s">
        <v>1</v>
      </c>
      <c r="N224" s="216" t="s">
        <v>40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240</v>
      </c>
      <c r="AT224" s="219" t="s">
        <v>236</v>
      </c>
      <c r="AU224" s="219" t="s">
        <v>84</v>
      </c>
      <c r="AY224" s="14" t="s">
        <v>233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82</v>
      </c>
      <c r="BK224" s="112">
        <f>ROUND(I224*H224,2)</f>
        <v>0</v>
      </c>
      <c r="BL224" s="14" t="s">
        <v>240</v>
      </c>
      <c r="BM224" s="219" t="s">
        <v>330</v>
      </c>
    </row>
    <row r="225" spans="1:65" s="2" customFormat="1" ht="11.25">
      <c r="A225" s="32"/>
      <c r="B225" s="33"/>
      <c r="C225" s="34"/>
      <c r="D225" s="220" t="s">
        <v>241</v>
      </c>
      <c r="E225" s="34"/>
      <c r="F225" s="221" t="s">
        <v>357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241</v>
      </c>
      <c r="AU225" s="14" t="s">
        <v>84</v>
      </c>
    </row>
    <row r="226" spans="1:65" s="12" customFormat="1" ht="22.9" customHeight="1">
      <c r="B226" s="191"/>
      <c r="C226" s="192"/>
      <c r="D226" s="193" t="s">
        <v>74</v>
      </c>
      <c r="E226" s="205" t="s">
        <v>343</v>
      </c>
      <c r="F226" s="205" t="s">
        <v>855</v>
      </c>
      <c r="G226" s="192"/>
      <c r="H226" s="192"/>
      <c r="I226" s="195"/>
      <c r="J226" s="206">
        <f>BK226</f>
        <v>0</v>
      </c>
      <c r="K226" s="192"/>
      <c r="L226" s="197"/>
      <c r="M226" s="198"/>
      <c r="N226" s="199"/>
      <c r="O226" s="199"/>
      <c r="P226" s="200">
        <f>SUM(P227:P234)</f>
        <v>0</v>
      </c>
      <c r="Q226" s="199"/>
      <c r="R226" s="200">
        <f>SUM(R227:R234)</f>
        <v>0</v>
      </c>
      <c r="S226" s="199"/>
      <c r="T226" s="201">
        <f>SUM(T227:T234)</f>
        <v>0</v>
      </c>
      <c r="AR226" s="202" t="s">
        <v>82</v>
      </c>
      <c r="AT226" s="203" t="s">
        <v>74</v>
      </c>
      <c r="AU226" s="203" t="s">
        <v>82</v>
      </c>
      <c r="AY226" s="202" t="s">
        <v>233</v>
      </c>
      <c r="BK226" s="204">
        <f>SUM(BK227:BK234)</f>
        <v>0</v>
      </c>
    </row>
    <row r="227" spans="1:65" s="2" customFormat="1" ht="24.2" customHeight="1">
      <c r="A227" s="32"/>
      <c r="B227" s="33"/>
      <c r="C227" s="207" t="s">
        <v>287</v>
      </c>
      <c r="D227" s="207" t="s">
        <v>236</v>
      </c>
      <c r="E227" s="208" t="s">
        <v>331</v>
      </c>
      <c r="F227" s="209" t="s">
        <v>346</v>
      </c>
      <c r="G227" s="210" t="s">
        <v>239</v>
      </c>
      <c r="H227" s="211">
        <v>1</v>
      </c>
      <c r="I227" s="212"/>
      <c r="J227" s="213">
        <f>ROUND(I227*H227,2)</f>
        <v>0</v>
      </c>
      <c r="K227" s="214"/>
      <c r="L227" s="35"/>
      <c r="M227" s="215" t="s">
        <v>1</v>
      </c>
      <c r="N227" s="216" t="s">
        <v>40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240</v>
      </c>
      <c r="AT227" s="219" t="s">
        <v>236</v>
      </c>
      <c r="AU227" s="219" t="s">
        <v>84</v>
      </c>
      <c r="AY227" s="14" t="s">
        <v>233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82</v>
      </c>
      <c r="BK227" s="112">
        <f>ROUND(I227*H227,2)</f>
        <v>0</v>
      </c>
      <c r="BL227" s="14" t="s">
        <v>240</v>
      </c>
      <c r="BM227" s="219" t="s">
        <v>332</v>
      </c>
    </row>
    <row r="228" spans="1:65" s="2" customFormat="1" ht="19.5">
      <c r="A228" s="32"/>
      <c r="B228" s="33"/>
      <c r="C228" s="34"/>
      <c r="D228" s="220" t="s">
        <v>241</v>
      </c>
      <c r="E228" s="34"/>
      <c r="F228" s="221" t="s">
        <v>346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241</v>
      </c>
      <c r="AU228" s="14" t="s">
        <v>84</v>
      </c>
    </row>
    <row r="229" spans="1:65" s="2" customFormat="1" ht="24.2" customHeight="1">
      <c r="A229" s="32"/>
      <c r="B229" s="33"/>
      <c r="C229" s="207" t="s">
        <v>333</v>
      </c>
      <c r="D229" s="207" t="s">
        <v>236</v>
      </c>
      <c r="E229" s="208" t="s">
        <v>334</v>
      </c>
      <c r="F229" s="209" t="s">
        <v>350</v>
      </c>
      <c r="G229" s="210" t="s">
        <v>239</v>
      </c>
      <c r="H229" s="211">
        <v>1</v>
      </c>
      <c r="I229" s="212"/>
      <c r="J229" s="213">
        <f>ROUND(I229*H229,2)</f>
        <v>0</v>
      </c>
      <c r="K229" s="214"/>
      <c r="L229" s="35"/>
      <c r="M229" s="215" t="s">
        <v>1</v>
      </c>
      <c r="N229" s="216" t="s">
        <v>40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240</v>
      </c>
      <c r="AT229" s="219" t="s">
        <v>236</v>
      </c>
      <c r="AU229" s="219" t="s">
        <v>84</v>
      </c>
      <c r="AY229" s="14" t="s">
        <v>233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82</v>
      </c>
      <c r="BK229" s="112">
        <f>ROUND(I229*H229,2)</f>
        <v>0</v>
      </c>
      <c r="BL229" s="14" t="s">
        <v>240</v>
      </c>
      <c r="BM229" s="219" t="s">
        <v>335</v>
      </c>
    </row>
    <row r="230" spans="1:65" s="2" customFormat="1" ht="19.5">
      <c r="A230" s="32"/>
      <c r="B230" s="33"/>
      <c r="C230" s="34"/>
      <c r="D230" s="220" t="s">
        <v>241</v>
      </c>
      <c r="E230" s="34"/>
      <c r="F230" s="221" t="s">
        <v>350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241</v>
      </c>
      <c r="AU230" s="14" t="s">
        <v>84</v>
      </c>
    </row>
    <row r="231" spans="1:65" s="2" customFormat="1" ht="16.5" customHeight="1">
      <c r="A231" s="32"/>
      <c r="B231" s="33"/>
      <c r="C231" s="207" t="s">
        <v>290</v>
      </c>
      <c r="D231" s="207" t="s">
        <v>236</v>
      </c>
      <c r="E231" s="208" t="s">
        <v>336</v>
      </c>
      <c r="F231" s="209" t="s">
        <v>353</v>
      </c>
      <c r="G231" s="210" t="s">
        <v>239</v>
      </c>
      <c r="H231" s="211">
        <v>1</v>
      </c>
      <c r="I231" s="212"/>
      <c r="J231" s="213">
        <f>ROUND(I231*H231,2)</f>
        <v>0</v>
      </c>
      <c r="K231" s="214"/>
      <c r="L231" s="35"/>
      <c r="M231" s="215" t="s">
        <v>1</v>
      </c>
      <c r="N231" s="216" t="s">
        <v>40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240</v>
      </c>
      <c r="AT231" s="219" t="s">
        <v>236</v>
      </c>
      <c r="AU231" s="219" t="s">
        <v>84</v>
      </c>
      <c r="AY231" s="14" t="s">
        <v>233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82</v>
      </c>
      <c r="BK231" s="112">
        <f>ROUND(I231*H231,2)</f>
        <v>0</v>
      </c>
      <c r="BL231" s="14" t="s">
        <v>240</v>
      </c>
      <c r="BM231" s="219" t="s">
        <v>337</v>
      </c>
    </row>
    <row r="232" spans="1:65" s="2" customFormat="1" ht="11.25">
      <c r="A232" s="32"/>
      <c r="B232" s="33"/>
      <c r="C232" s="34"/>
      <c r="D232" s="220" t="s">
        <v>241</v>
      </c>
      <c r="E232" s="34"/>
      <c r="F232" s="221" t="s">
        <v>353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241</v>
      </c>
      <c r="AU232" s="14" t="s">
        <v>84</v>
      </c>
    </row>
    <row r="233" spans="1:65" s="2" customFormat="1" ht="24.2" customHeight="1">
      <c r="A233" s="32"/>
      <c r="B233" s="33"/>
      <c r="C233" s="207" t="s">
        <v>338</v>
      </c>
      <c r="D233" s="207" t="s">
        <v>236</v>
      </c>
      <c r="E233" s="208" t="s">
        <v>339</v>
      </c>
      <c r="F233" s="209" t="s">
        <v>357</v>
      </c>
      <c r="G233" s="210" t="s">
        <v>358</v>
      </c>
      <c r="H233" s="211">
        <v>1</v>
      </c>
      <c r="I233" s="212"/>
      <c r="J233" s="213">
        <f>ROUND(I233*H233,2)</f>
        <v>0</v>
      </c>
      <c r="K233" s="214"/>
      <c r="L233" s="35"/>
      <c r="M233" s="215" t="s">
        <v>1</v>
      </c>
      <c r="N233" s="216" t="s">
        <v>40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240</v>
      </c>
      <c r="AT233" s="219" t="s">
        <v>236</v>
      </c>
      <c r="AU233" s="219" t="s">
        <v>84</v>
      </c>
      <c r="AY233" s="14" t="s">
        <v>233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82</v>
      </c>
      <c r="BK233" s="112">
        <f>ROUND(I233*H233,2)</f>
        <v>0</v>
      </c>
      <c r="BL233" s="14" t="s">
        <v>240</v>
      </c>
      <c r="BM233" s="219" t="s">
        <v>340</v>
      </c>
    </row>
    <row r="234" spans="1:65" s="2" customFormat="1" ht="11.25">
      <c r="A234" s="32"/>
      <c r="B234" s="33"/>
      <c r="C234" s="34"/>
      <c r="D234" s="220" t="s">
        <v>241</v>
      </c>
      <c r="E234" s="34"/>
      <c r="F234" s="221" t="s">
        <v>357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241</v>
      </c>
      <c r="AU234" s="14" t="s">
        <v>84</v>
      </c>
    </row>
    <row r="235" spans="1:65" s="12" customFormat="1" ht="22.9" customHeight="1">
      <c r="B235" s="191"/>
      <c r="C235" s="192"/>
      <c r="D235" s="193" t="s">
        <v>74</v>
      </c>
      <c r="E235" s="205" t="s">
        <v>360</v>
      </c>
      <c r="F235" s="205" t="s">
        <v>856</v>
      </c>
      <c r="G235" s="192"/>
      <c r="H235" s="192"/>
      <c r="I235" s="195"/>
      <c r="J235" s="206">
        <f>BK235</f>
        <v>0</v>
      </c>
      <c r="K235" s="192"/>
      <c r="L235" s="197"/>
      <c r="M235" s="198"/>
      <c r="N235" s="199"/>
      <c r="O235" s="199"/>
      <c r="P235" s="200">
        <f>SUM(P236:P243)</f>
        <v>0</v>
      </c>
      <c r="Q235" s="199"/>
      <c r="R235" s="200">
        <f>SUM(R236:R243)</f>
        <v>0</v>
      </c>
      <c r="S235" s="199"/>
      <c r="T235" s="201">
        <f>SUM(T236:T243)</f>
        <v>0</v>
      </c>
      <c r="AR235" s="202" t="s">
        <v>82</v>
      </c>
      <c r="AT235" s="203" t="s">
        <v>74</v>
      </c>
      <c r="AU235" s="203" t="s">
        <v>82</v>
      </c>
      <c r="AY235" s="202" t="s">
        <v>233</v>
      </c>
      <c r="BK235" s="204">
        <f>SUM(BK236:BK243)</f>
        <v>0</v>
      </c>
    </row>
    <row r="236" spans="1:65" s="2" customFormat="1" ht="24.2" customHeight="1">
      <c r="A236" s="32"/>
      <c r="B236" s="33"/>
      <c r="C236" s="207" t="s">
        <v>292</v>
      </c>
      <c r="D236" s="207" t="s">
        <v>236</v>
      </c>
      <c r="E236" s="208" t="s">
        <v>345</v>
      </c>
      <c r="F236" s="209" t="s">
        <v>346</v>
      </c>
      <c r="G236" s="210" t="s">
        <v>239</v>
      </c>
      <c r="H236" s="211">
        <v>1</v>
      </c>
      <c r="I236" s="212"/>
      <c r="J236" s="213">
        <f>ROUND(I236*H236,2)</f>
        <v>0</v>
      </c>
      <c r="K236" s="214"/>
      <c r="L236" s="35"/>
      <c r="M236" s="215" t="s">
        <v>1</v>
      </c>
      <c r="N236" s="216" t="s">
        <v>40</v>
      </c>
      <c r="O236" s="69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9" t="s">
        <v>240</v>
      </c>
      <c r="AT236" s="219" t="s">
        <v>236</v>
      </c>
      <c r="AU236" s="219" t="s">
        <v>84</v>
      </c>
      <c r="AY236" s="14" t="s">
        <v>233</v>
      </c>
      <c r="BE236" s="112">
        <f>IF(N236="základní",J236,0)</f>
        <v>0</v>
      </c>
      <c r="BF236" s="112">
        <f>IF(N236="snížená",J236,0)</f>
        <v>0</v>
      </c>
      <c r="BG236" s="112">
        <f>IF(N236="zákl. přenesená",J236,0)</f>
        <v>0</v>
      </c>
      <c r="BH236" s="112">
        <f>IF(N236="sníž. přenesená",J236,0)</f>
        <v>0</v>
      </c>
      <c r="BI236" s="112">
        <f>IF(N236="nulová",J236,0)</f>
        <v>0</v>
      </c>
      <c r="BJ236" s="14" t="s">
        <v>82</v>
      </c>
      <c r="BK236" s="112">
        <f>ROUND(I236*H236,2)</f>
        <v>0</v>
      </c>
      <c r="BL236" s="14" t="s">
        <v>240</v>
      </c>
      <c r="BM236" s="219" t="s">
        <v>347</v>
      </c>
    </row>
    <row r="237" spans="1:65" s="2" customFormat="1" ht="19.5">
      <c r="A237" s="32"/>
      <c r="B237" s="33"/>
      <c r="C237" s="34"/>
      <c r="D237" s="220" t="s">
        <v>241</v>
      </c>
      <c r="E237" s="34"/>
      <c r="F237" s="221" t="s">
        <v>346</v>
      </c>
      <c r="G237" s="34"/>
      <c r="H237" s="34"/>
      <c r="I237" s="176"/>
      <c r="J237" s="34"/>
      <c r="K237" s="34"/>
      <c r="L237" s="35"/>
      <c r="M237" s="222"/>
      <c r="N237" s="223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4" t="s">
        <v>241</v>
      </c>
      <c r="AU237" s="14" t="s">
        <v>84</v>
      </c>
    </row>
    <row r="238" spans="1:65" s="2" customFormat="1" ht="24.2" customHeight="1">
      <c r="A238" s="32"/>
      <c r="B238" s="33"/>
      <c r="C238" s="207" t="s">
        <v>348</v>
      </c>
      <c r="D238" s="207" t="s">
        <v>236</v>
      </c>
      <c r="E238" s="208" t="s">
        <v>349</v>
      </c>
      <c r="F238" s="209" t="s">
        <v>350</v>
      </c>
      <c r="G238" s="210" t="s">
        <v>239</v>
      </c>
      <c r="H238" s="211">
        <v>1</v>
      </c>
      <c r="I238" s="212"/>
      <c r="J238" s="213">
        <f>ROUND(I238*H238,2)</f>
        <v>0</v>
      </c>
      <c r="K238" s="214"/>
      <c r="L238" s="35"/>
      <c r="M238" s="215" t="s">
        <v>1</v>
      </c>
      <c r="N238" s="216" t="s">
        <v>40</v>
      </c>
      <c r="O238" s="69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9" t="s">
        <v>240</v>
      </c>
      <c r="AT238" s="219" t="s">
        <v>236</v>
      </c>
      <c r="AU238" s="219" t="s">
        <v>84</v>
      </c>
      <c r="AY238" s="14" t="s">
        <v>233</v>
      </c>
      <c r="BE238" s="112">
        <f>IF(N238="základní",J238,0)</f>
        <v>0</v>
      </c>
      <c r="BF238" s="112">
        <f>IF(N238="snížená",J238,0)</f>
        <v>0</v>
      </c>
      <c r="BG238" s="112">
        <f>IF(N238="zákl. přenesená",J238,0)</f>
        <v>0</v>
      </c>
      <c r="BH238" s="112">
        <f>IF(N238="sníž. přenesená",J238,0)</f>
        <v>0</v>
      </c>
      <c r="BI238" s="112">
        <f>IF(N238="nulová",J238,0)</f>
        <v>0</v>
      </c>
      <c r="BJ238" s="14" t="s">
        <v>82</v>
      </c>
      <c r="BK238" s="112">
        <f>ROUND(I238*H238,2)</f>
        <v>0</v>
      </c>
      <c r="BL238" s="14" t="s">
        <v>240</v>
      </c>
      <c r="BM238" s="219" t="s">
        <v>351</v>
      </c>
    </row>
    <row r="239" spans="1:65" s="2" customFormat="1" ht="19.5">
      <c r="A239" s="32"/>
      <c r="B239" s="33"/>
      <c r="C239" s="34"/>
      <c r="D239" s="220" t="s">
        <v>241</v>
      </c>
      <c r="E239" s="34"/>
      <c r="F239" s="221" t="s">
        <v>350</v>
      </c>
      <c r="G239" s="34"/>
      <c r="H239" s="34"/>
      <c r="I239" s="176"/>
      <c r="J239" s="34"/>
      <c r="K239" s="34"/>
      <c r="L239" s="35"/>
      <c r="M239" s="222"/>
      <c r="N239" s="223"/>
      <c r="O239" s="69"/>
      <c r="P239" s="69"/>
      <c r="Q239" s="69"/>
      <c r="R239" s="69"/>
      <c r="S239" s="69"/>
      <c r="T239" s="70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4" t="s">
        <v>241</v>
      </c>
      <c r="AU239" s="14" t="s">
        <v>84</v>
      </c>
    </row>
    <row r="240" spans="1:65" s="2" customFormat="1" ht="16.5" customHeight="1">
      <c r="A240" s="32"/>
      <c r="B240" s="33"/>
      <c r="C240" s="207" t="s">
        <v>295</v>
      </c>
      <c r="D240" s="207" t="s">
        <v>236</v>
      </c>
      <c r="E240" s="208" t="s">
        <v>352</v>
      </c>
      <c r="F240" s="209" t="s">
        <v>353</v>
      </c>
      <c r="G240" s="210" t="s">
        <v>239</v>
      </c>
      <c r="H240" s="211">
        <v>1</v>
      </c>
      <c r="I240" s="212"/>
      <c r="J240" s="213">
        <f>ROUND(I240*H240,2)</f>
        <v>0</v>
      </c>
      <c r="K240" s="214"/>
      <c r="L240" s="35"/>
      <c r="M240" s="215" t="s">
        <v>1</v>
      </c>
      <c r="N240" s="216" t="s">
        <v>40</v>
      </c>
      <c r="O240" s="69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9" t="s">
        <v>240</v>
      </c>
      <c r="AT240" s="219" t="s">
        <v>236</v>
      </c>
      <c r="AU240" s="219" t="s">
        <v>84</v>
      </c>
      <c r="AY240" s="14" t="s">
        <v>233</v>
      </c>
      <c r="BE240" s="112">
        <f>IF(N240="základní",J240,0)</f>
        <v>0</v>
      </c>
      <c r="BF240" s="112">
        <f>IF(N240="snížená",J240,0)</f>
        <v>0</v>
      </c>
      <c r="BG240" s="112">
        <f>IF(N240="zákl. přenesená",J240,0)</f>
        <v>0</v>
      </c>
      <c r="BH240" s="112">
        <f>IF(N240="sníž. přenesená",J240,0)</f>
        <v>0</v>
      </c>
      <c r="BI240" s="112">
        <f>IF(N240="nulová",J240,0)</f>
        <v>0</v>
      </c>
      <c r="BJ240" s="14" t="s">
        <v>82</v>
      </c>
      <c r="BK240" s="112">
        <f>ROUND(I240*H240,2)</f>
        <v>0</v>
      </c>
      <c r="BL240" s="14" t="s">
        <v>240</v>
      </c>
      <c r="BM240" s="219" t="s">
        <v>354</v>
      </c>
    </row>
    <row r="241" spans="1:65" s="2" customFormat="1" ht="11.25">
      <c r="A241" s="32"/>
      <c r="B241" s="33"/>
      <c r="C241" s="34"/>
      <c r="D241" s="220" t="s">
        <v>241</v>
      </c>
      <c r="E241" s="34"/>
      <c r="F241" s="221" t="s">
        <v>353</v>
      </c>
      <c r="G241" s="34"/>
      <c r="H241" s="34"/>
      <c r="I241" s="176"/>
      <c r="J241" s="34"/>
      <c r="K241" s="34"/>
      <c r="L241" s="35"/>
      <c r="M241" s="222"/>
      <c r="N241" s="223"/>
      <c r="O241" s="69"/>
      <c r="P241" s="69"/>
      <c r="Q241" s="69"/>
      <c r="R241" s="69"/>
      <c r="S241" s="69"/>
      <c r="T241" s="70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4" t="s">
        <v>241</v>
      </c>
      <c r="AU241" s="14" t="s">
        <v>84</v>
      </c>
    </row>
    <row r="242" spans="1:65" s="2" customFormat="1" ht="24.2" customHeight="1">
      <c r="A242" s="32"/>
      <c r="B242" s="33"/>
      <c r="C242" s="207" t="s">
        <v>355</v>
      </c>
      <c r="D242" s="207" t="s">
        <v>236</v>
      </c>
      <c r="E242" s="208" t="s">
        <v>356</v>
      </c>
      <c r="F242" s="209" t="s">
        <v>357</v>
      </c>
      <c r="G242" s="210" t="s">
        <v>358</v>
      </c>
      <c r="H242" s="211">
        <v>1</v>
      </c>
      <c r="I242" s="212"/>
      <c r="J242" s="213">
        <f>ROUND(I242*H242,2)</f>
        <v>0</v>
      </c>
      <c r="K242" s="214"/>
      <c r="L242" s="35"/>
      <c r="M242" s="215" t="s">
        <v>1</v>
      </c>
      <c r="N242" s="216" t="s">
        <v>40</v>
      </c>
      <c r="O242" s="69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9" t="s">
        <v>240</v>
      </c>
      <c r="AT242" s="219" t="s">
        <v>236</v>
      </c>
      <c r="AU242" s="219" t="s">
        <v>84</v>
      </c>
      <c r="AY242" s="14" t="s">
        <v>233</v>
      </c>
      <c r="BE242" s="112">
        <f>IF(N242="základní",J242,0)</f>
        <v>0</v>
      </c>
      <c r="BF242" s="112">
        <f>IF(N242="snížená",J242,0)</f>
        <v>0</v>
      </c>
      <c r="BG242" s="112">
        <f>IF(N242="zákl. přenesená",J242,0)</f>
        <v>0</v>
      </c>
      <c r="BH242" s="112">
        <f>IF(N242="sníž. přenesená",J242,0)</f>
        <v>0</v>
      </c>
      <c r="BI242" s="112">
        <f>IF(N242="nulová",J242,0)</f>
        <v>0</v>
      </c>
      <c r="BJ242" s="14" t="s">
        <v>82</v>
      </c>
      <c r="BK242" s="112">
        <f>ROUND(I242*H242,2)</f>
        <v>0</v>
      </c>
      <c r="BL242" s="14" t="s">
        <v>240</v>
      </c>
      <c r="BM242" s="219" t="s">
        <v>359</v>
      </c>
    </row>
    <row r="243" spans="1:65" s="2" customFormat="1" ht="11.25">
      <c r="A243" s="32"/>
      <c r="B243" s="33"/>
      <c r="C243" s="34"/>
      <c r="D243" s="220" t="s">
        <v>241</v>
      </c>
      <c r="E243" s="34"/>
      <c r="F243" s="221" t="s">
        <v>357</v>
      </c>
      <c r="G243" s="34"/>
      <c r="H243" s="34"/>
      <c r="I243" s="176"/>
      <c r="J243" s="34"/>
      <c r="K243" s="34"/>
      <c r="L243" s="35"/>
      <c r="M243" s="222"/>
      <c r="N243" s="223"/>
      <c r="O243" s="69"/>
      <c r="P243" s="69"/>
      <c r="Q243" s="69"/>
      <c r="R243" s="69"/>
      <c r="S243" s="69"/>
      <c r="T243" s="70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4" t="s">
        <v>241</v>
      </c>
      <c r="AU243" s="14" t="s">
        <v>84</v>
      </c>
    </row>
    <row r="244" spans="1:65" s="12" customFormat="1" ht="22.9" customHeight="1">
      <c r="B244" s="191"/>
      <c r="C244" s="192"/>
      <c r="D244" s="193" t="s">
        <v>74</v>
      </c>
      <c r="E244" s="205" t="s">
        <v>372</v>
      </c>
      <c r="F244" s="205" t="s">
        <v>857</v>
      </c>
      <c r="G244" s="192"/>
      <c r="H244" s="192"/>
      <c r="I244" s="195"/>
      <c r="J244" s="206">
        <f>BK244</f>
        <v>0</v>
      </c>
      <c r="K244" s="192"/>
      <c r="L244" s="197"/>
      <c r="M244" s="198"/>
      <c r="N244" s="199"/>
      <c r="O244" s="199"/>
      <c r="P244" s="200">
        <f>SUM(P245:P252)</f>
        <v>0</v>
      </c>
      <c r="Q244" s="199"/>
      <c r="R244" s="200">
        <f>SUM(R245:R252)</f>
        <v>0</v>
      </c>
      <c r="S244" s="199"/>
      <c r="T244" s="201">
        <f>SUM(T245:T252)</f>
        <v>0</v>
      </c>
      <c r="AR244" s="202" t="s">
        <v>82</v>
      </c>
      <c r="AT244" s="203" t="s">
        <v>74</v>
      </c>
      <c r="AU244" s="203" t="s">
        <v>82</v>
      </c>
      <c r="AY244" s="202" t="s">
        <v>233</v>
      </c>
      <c r="BK244" s="204">
        <f>SUM(BK245:BK252)</f>
        <v>0</v>
      </c>
    </row>
    <row r="245" spans="1:65" s="2" customFormat="1" ht="24.2" customHeight="1">
      <c r="A245" s="32"/>
      <c r="B245" s="33"/>
      <c r="C245" s="207" t="s">
        <v>297</v>
      </c>
      <c r="D245" s="207" t="s">
        <v>236</v>
      </c>
      <c r="E245" s="208" t="s">
        <v>362</v>
      </c>
      <c r="F245" s="209" t="s">
        <v>346</v>
      </c>
      <c r="G245" s="210" t="s">
        <v>239</v>
      </c>
      <c r="H245" s="211">
        <v>1</v>
      </c>
      <c r="I245" s="212"/>
      <c r="J245" s="213">
        <f>ROUND(I245*H245,2)</f>
        <v>0</v>
      </c>
      <c r="K245" s="214"/>
      <c r="L245" s="35"/>
      <c r="M245" s="215" t="s">
        <v>1</v>
      </c>
      <c r="N245" s="216" t="s">
        <v>40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240</v>
      </c>
      <c r="AT245" s="219" t="s">
        <v>236</v>
      </c>
      <c r="AU245" s="219" t="s">
        <v>84</v>
      </c>
      <c r="AY245" s="14" t="s">
        <v>233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82</v>
      </c>
      <c r="BK245" s="112">
        <f>ROUND(I245*H245,2)</f>
        <v>0</v>
      </c>
      <c r="BL245" s="14" t="s">
        <v>240</v>
      </c>
      <c r="BM245" s="219" t="s">
        <v>363</v>
      </c>
    </row>
    <row r="246" spans="1:65" s="2" customFormat="1" ht="19.5">
      <c r="A246" s="32"/>
      <c r="B246" s="33"/>
      <c r="C246" s="34"/>
      <c r="D246" s="220" t="s">
        <v>241</v>
      </c>
      <c r="E246" s="34"/>
      <c r="F246" s="221" t="s">
        <v>346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241</v>
      </c>
      <c r="AU246" s="14" t="s">
        <v>84</v>
      </c>
    </row>
    <row r="247" spans="1:65" s="2" customFormat="1" ht="24.2" customHeight="1">
      <c r="A247" s="32"/>
      <c r="B247" s="33"/>
      <c r="C247" s="207" t="s">
        <v>364</v>
      </c>
      <c r="D247" s="207" t="s">
        <v>236</v>
      </c>
      <c r="E247" s="208" t="s">
        <v>365</v>
      </c>
      <c r="F247" s="209" t="s">
        <v>350</v>
      </c>
      <c r="G247" s="210" t="s">
        <v>239</v>
      </c>
      <c r="H247" s="211">
        <v>1</v>
      </c>
      <c r="I247" s="212"/>
      <c r="J247" s="213">
        <f>ROUND(I247*H247,2)</f>
        <v>0</v>
      </c>
      <c r="K247" s="214"/>
      <c r="L247" s="35"/>
      <c r="M247" s="215" t="s">
        <v>1</v>
      </c>
      <c r="N247" s="216" t="s">
        <v>40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240</v>
      </c>
      <c r="AT247" s="219" t="s">
        <v>236</v>
      </c>
      <c r="AU247" s="219" t="s">
        <v>84</v>
      </c>
      <c r="AY247" s="14" t="s">
        <v>233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82</v>
      </c>
      <c r="BK247" s="112">
        <f>ROUND(I247*H247,2)</f>
        <v>0</v>
      </c>
      <c r="BL247" s="14" t="s">
        <v>240</v>
      </c>
      <c r="BM247" s="219" t="s">
        <v>366</v>
      </c>
    </row>
    <row r="248" spans="1:65" s="2" customFormat="1" ht="19.5">
      <c r="A248" s="32"/>
      <c r="B248" s="33"/>
      <c r="C248" s="34"/>
      <c r="D248" s="220" t="s">
        <v>241</v>
      </c>
      <c r="E248" s="34"/>
      <c r="F248" s="221" t="s">
        <v>350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241</v>
      </c>
      <c r="AU248" s="14" t="s">
        <v>84</v>
      </c>
    </row>
    <row r="249" spans="1:65" s="2" customFormat="1" ht="16.5" customHeight="1">
      <c r="A249" s="32"/>
      <c r="B249" s="33"/>
      <c r="C249" s="207" t="s">
        <v>301</v>
      </c>
      <c r="D249" s="207" t="s">
        <v>236</v>
      </c>
      <c r="E249" s="208" t="s">
        <v>367</v>
      </c>
      <c r="F249" s="209" t="s">
        <v>353</v>
      </c>
      <c r="G249" s="210" t="s">
        <v>239</v>
      </c>
      <c r="H249" s="211">
        <v>1</v>
      </c>
      <c r="I249" s="212"/>
      <c r="J249" s="213">
        <f>ROUND(I249*H249,2)</f>
        <v>0</v>
      </c>
      <c r="K249" s="214"/>
      <c r="L249" s="35"/>
      <c r="M249" s="215" t="s">
        <v>1</v>
      </c>
      <c r="N249" s="216" t="s">
        <v>40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240</v>
      </c>
      <c r="AT249" s="219" t="s">
        <v>236</v>
      </c>
      <c r="AU249" s="219" t="s">
        <v>84</v>
      </c>
      <c r="AY249" s="14" t="s">
        <v>233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82</v>
      </c>
      <c r="BK249" s="112">
        <f>ROUND(I249*H249,2)</f>
        <v>0</v>
      </c>
      <c r="BL249" s="14" t="s">
        <v>240</v>
      </c>
      <c r="BM249" s="219" t="s">
        <v>368</v>
      </c>
    </row>
    <row r="250" spans="1:65" s="2" customFormat="1" ht="11.25">
      <c r="A250" s="32"/>
      <c r="B250" s="33"/>
      <c r="C250" s="34"/>
      <c r="D250" s="220" t="s">
        <v>241</v>
      </c>
      <c r="E250" s="34"/>
      <c r="F250" s="221" t="s">
        <v>353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241</v>
      </c>
      <c r="AU250" s="14" t="s">
        <v>84</v>
      </c>
    </row>
    <row r="251" spans="1:65" s="2" customFormat="1" ht="24.2" customHeight="1">
      <c r="A251" s="32"/>
      <c r="B251" s="33"/>
      <c r="C251" s="207" t="s">
        <v>369</v>
      </c>
      <c r="D251" s="207" t="s">
        <v>236</v>
      </c>
      <c r="E251" s="208" t="s">
        <v>370</v>
      </c>
      <c r="F251" s="209" t="s">
        <v>357</v>
      </c>
      <c r="G251" s="210" t="s">
        <v>358</v>
      </c>
      <c r="H251" s="211">
        <v>1</v>
      </c>
      <c r="I251" s="212"/>
      <c r="J251" s="213">
        <f>ROUND(I251*H251,2)</f>
        <v>0</v>
      </c>
      <c r="K251" s="214"/>
      <c r="L251" s="35"/>
      <c r="M251" s="215" t="s">
        <v>1</v>
      </c>
      <c r="N251" s="216" t="s">
        <v>40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240</v>
      </c>
      <c r="AT251" s="219" t="s">
        <v>236</v>
      </c>
      <c r="AU251" s="219" t="s">
        <v>84</v>
      </c>
      <c r="AY251" s="14" t="s">
        <v>233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82</v>
      </c>
      <c r="BK251" s="112">
        <f>ROUND(I251*H251,2)</f>
        <v>0</v>
      </c>
      <c r="BL251" s="14" t="s">
        <v>240</v>
      </c>
      <c r="BM251" s="219" t="s">
        <v>371</v>
      </c>
    </row>
    <row r="252" spans="1:65" s="2" customFormat="1" ht="11.25">
      <c r="A252" s="32"/>
      <c r="B252" s="33"/>
      <c r="C252" s="34"/>
      <c r="D252" s="220" t="s">
        <v>241</v>
      </c>
      <c r="E252" s="34"/>
      <c r="F252" s="221" t="s">
        <v>357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241</v>
      </c>
      <c r="AU252" s="14" t="s">
        <v>84</v>
      </c>
    </row>
    <row r="253" spans="1:65" s="12" customFormat="1" ht="22.9" customHeight="1">
      <c r="B253" s="191"/>
      <c r="C253" s="192"/>
      <c r="D253" s="193" t="s">
        <v>74</v>
      </c>
      <c r="E253" s="205" t="s">
        <v>384</v>
      </c>
      <c r="F253" s="205" t="s">
        <v>858</v>
      </c>
      <c r="G253" s="192"/>
      <c r="H253" s="192"/>
      <c r="I253" s="195"/>
      <c r="J253" s="206">
        <f>BK253</f>
        <v>0</v>
      </c>
      <c r="K253" s="192"/>
      <c r="L253" s="197"/>
      <c r="M253" s="198"/>
      <c r="N253" s="199"/>
      <c r="O253" s="199"/>
      <c r="P253" s="200">
        <f>SUM(P254:P261)</f>
        <v>0</v>
      </c>
      <c r="Q253" s="199"/>
      <c r="R253" s="200">
        <f>SUM(R254:R261)</f>
        <v>0</v>
      </c>
      <c r="S253" s="199"/>
      <c r="T253" s="201">
        <f>SUM(T254:T261)</f>
        <v>0</v>
      </c>
      <c r="AR253" s="202" t="s">
        <v>82</v>
      </c>
      <c r="AT253" s="203" t="s">
        <v>74</v>
      </c>
      <c r="AU253" s="203" t="s">
        <v>82</v>
      </c>
      <c r="AY253" s="202" t="s">
        <v>233</v>
      </c>
      <c r="BK253" s="204">
        <f>SUM(BK254:BK261)</f>
        <v>0</v>
      </c>
    </row>
    <row r="254" spans="1:65" s="2" customFormat="1" ht="24.2" customHeight="1">
      <c r="A254" s="32"/>
      <c r="B254" s="33"/>
      <c r="C254" s="207" t="s">
        <v>303</v>
      </c>
      <c r="D254" s="207" t="s">
        <v>236</v>
      </c>
      <c r="E254" s="208" t="s">
        <v>374</v>
      </c>
      <c r="F254" s="209" t="s">
        <v>346</v>
      </c>
      <c r="G254" s="210" t="s">
        <v>239</v>
      </c>
      <c r="H254" s="211">
        <v>1</v>
      </c>
      <c r="I254" s="212"/>
      <c r="J254" s="213">
        <f>ROUND(I254*H254,2)</f>
        <v>0</v>
      </c>
      <c r="K254" s="214"/>
      <c r="L254" s="35"/>
      <c r="M254" s="215" t="s">
        <v>1</v>
      </c>
      <c r="N254" s="216" t="s">
        <v>40</v>
      </c>
      <c r="O254" s="69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19" t="s">
        <v>240</v>
      </c>
      <c r="AT254" s="219" t="s">
        <v>236</v>
      </c>
      <c r="AU254" s="219" t="s">
        <v>84</v>
      </c>
      <c r="AY254" s="14" t="s">
        <v>233</v>
      </c>
      <c r="BE254" s="112">
        <f>IF(N254="základní",J254,0)</f>
        <v>0</v>
      </c>
      <c r="BF254" s="112">
        <f>IF(N254="snížená",J254,0)</f>
        <v>0</v>
      </c>
      <c r="BG254" s="112">
        <f>IF(N254="zákl. přenesená",J254,0)</f>
        <v>0</v>
      </c>
      <c r="BH254" s="112">
        <f>IF(N254="sníž. přenesená",J254,0)</f>
        <v>0</v>
      </c>
      <c r="BI254" s="112">
        <f>IF(N254="nulová",J254,0)</f>
        <v>0</v>
      </c>
      <c r="BJ254" s="14" t="s">
        <v>82</v>
      </c>
      <c r="BK254" s="112">
        <f>ROUND(I254*H254,2)</f>
        <v>0</v>
      </c>
      <c r="BL254" s="14" t="s">
        <v>240</v>
      </c>
      <c r="BM254" s="219" t="s">
        <v>375</v>
      </c>
    </row>
    <row r="255" spans="1:65" s="2" customFormat="1" ht="19.5">
      <c r="A255" s="32"/>
      <c r="B255" s="33"/>
      <c r="C255" s="34"/>
      <c r="D255" s="220" t="s">
        <v>241</v>
      </c>
      <c r="E255" s="34"/>
      <c r="F255" s="221" t="s">
        <v>346</v>
      </c>
      <c r="G255" s="34"/>
      <c r="H255" s="34"/>
      <c r="I255" s="176"/>
      <c r="J255" s="34"/>
      <c r="K255" s="34"/>
      <c r="L255" s="35"/>
      <c r="M255" s="222"/>
      <c r="N255" s="223"/>
      <c r="O255" s="69"/>
      <c r="P255" s="69"/>
      <c r="Q255" s="69"/>
      <c r="R255" s="69"/>
      <c r="S255" s="69"/>
      <c r="T255" s="70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4" t="s">
        <v>241</v>
      </c>
      <c r="AU255" s="14" t="s">
        <v>84</v>
      </c>
    </row>
    <row r="256" spans="1:65" s="2" customFormat="1" ht="24.2" customHeight="1">
      <c r="A256" s="32"/>
      <c r="B256" s="33"/>
      <c r="C256" s="207" t="s">
        <v>376</v>
      </c>
      <c r="D256" s="207" t="s">
        <v>236</v>
      </c>
      <c r="E256" s="208" t="s">
        <v>377</v>
      </c>
      <c r="F256" s="209" t="s">
        <v>350</v>
      </c>
      <c r="G256" s="210" t="s">
        <v>239</v>
      </c>
      <c r="H256" s="211">
        <v>1</v>
      </c>
      <c r="I256" s="212"/>
      <c r="J256" s="213">
        <f>ROUND(I256*H256,2)</f>
        <v>0</v>
      </c>
      <c r="K256" s="214"/>
      <c r="L256" s="35"/>
      <c r="M256" s="215" t="s">
        <v>1</v>
      </c>
      <c r="N256" s="216" t="s">
        <v>40</v>
      </c>
      <c r="O256" s="69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9" t="s">
        <v>240</v>
      </c>
      <c r="AT256" s="219" t="s">
        <v>236</v>
      </c>
      <c r="AU256" s="219" t="s">
        <v>84</v>
      </c>
      <c r="AY256" s="14" t="s">
        <v>233</v>
      </c>
      <c r="BE256" s="112">
        <f>IF(N256="základní",J256,0)</f>
        <v>0</v>
      </c>
      <c r="BF256" s="112">
        <f>IF(N256="snížená",J256,0)</f>
        <v>0</v>
      </c>
      <c r="BG256" s="112">
        <f>IF(N256="zákl. přenesená",J256,0)</f>
        <v>0</v>
      </c>
      <c r="BH256" s="112">
        <f>IF(N256="sníž. přenesená",J256,0)</f>
        <v>0</v>
      </c>
      <c r="BI256" s="112">
        <f>IF(N256="nulová",J256,0)</f>
        <v>0</v>
      </c>
      <c r="BJ256" s="14" t="s">
        <v>82</v>
      </c>
      <c r="BK256" s="112">
        <f>ROUND(I256*H256,2)</f>
        <v>0</v>
      </c>
      <c r="BL256" s="14" t="s">
        <v>240</v>
      </c>
      <c r="BM256" s="219" t="s">
        <v>378</v>
      </c>
    </row>
    <row r="257" spans="1:65" s="2" customFormat="1" ht="19.5">
      <c r="A257" s="32"/>
      <c r="B257" s="33"/>
      <c r="C257" s="34"/>
      <c r="D257" s="220" t="s">
        <v>241</v>
      </c>
      <c r="E257" s="34"/>
      <c r="F257" s="221" t="s">
        <v>350</v>
      </c>
      <c r="G257" s="34"/>
      <c r="H257" s="34"/>
      <c r="I257" s="176"/>
      <c r="J257" s="34"/>
      <c r="K257" s="34"/>
      <c r="L257" s="35"/>
      <c r="M257" s="222"/>
      <c r="N257" s="223"/>
      <c r="O257" s="69"/>
      <c r="P257" s="69"/>
      <c r="Q257" s="69"/>
      <c r="R257" s="69"/>
      <c r="S257" s="69"/>
      <c r="T257" s="70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4" t="s">
        <v>241</v>
      </c>
      <c r="AU257" s="14" t="s">
        <v>84</v>
      </c>
    </row>
    <row r="258" spans="1:65" s="2" customFormat="1" ht="16.5" customHeight="1">
      <c r="A258" s="32"/>
      <c r="B258" s="33"/>
      <c r="C258" s="207" t="s">
        <v>306</v>
      </c>
      <c r="D258" s="207" t="s">
        <v>236</v>
      </c>
      <c r="E258" s="208" t="s">
        <v>379</v>
      </c>
      <c r="F258" s="209" t="s">
        <v>353</v>
      </c>
      <c r="G258" s="210" t="s">
        <v>239</v>
      </c>
      <c r="H258" s="211">
        <v>1</v>
      </c>
      <c r="I258" s="212"/>
      <c r="J258" s="213">
        <f>ROUND(I258*H258,2)</f>
        <v>0</v>
      </c>
      <c r="K258" s="214"/>
      <c r="L258" s="35"/>
      <c r="M258" s="215" t="s">
        <v>1</v>
      </c>
      <c r="N258" s="216" t="s">
        <v>40</v>
      </c>
      <c r="O258" s="69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9" t="s">
        <v>240</v>
      </c>
      <c r="AT258" s="219" t="s">
        <v>236</v>
      </c>
      <c r="AU258" s="219" t="s">
        <v>84</v>
      </c>
      <c r="AY258" s="14" t="s">
        <v>233</v>
      </c>
      <c r="BE258" s="112">
        <f>IF(N258="základní",J258,0)</f>
        <v>0</v>
      </c>
      <c r="BF258" s="112">
        <f>IF(N258="snížená",J258,0)</f>
        <v>0</v>
      </c>
      <c r="BG258" s="112">
        <f>IF(N258="zákl. přenesená",J258,0)</f>
        <v>0</v>
      </c>
      <c r="BH258" s="112">
        <f>IF(N258="sníž. přenesená",J258,0)</f>
        <v>0</v>
      </c>
      <c r="BI258" s="112">
        <f>IF(N258="nulová",J258,0)</f>
        <v>0</v>
      </c>
      <c r="BJ258" s="14" t="s">
        <v>82</v>
      </c>
      <c r="BK258" s="112">
        <f>ROUND(I258*H258,2)</f>
        <v>0</v>
      </c>
      <c r="BL258" s="14" t="s">
        <v>240</v>
      </c>
      <c r="BM258" s="219" t="s">
        <v>380</v>
      </c>
    </row>
    <row r="259" spans="1:65" s="2" customFormat="1" ht="11.25">
      <c r="A259" s="32"/>
      <c r="B259" s="33"/>
      <c r="C259" s="34"/>
      <c r="D259" s="220" t="s">
        <v>241</v>
      </c>
      <c r="E259" s="34"/>
      <c r="F259" s="221" t="s">
        <v>353</v>
      </c>
      <c r="G259" s="34"/>
      <c r="H259" s="34"/>
      <c r="I259" s="176"/>
      <c r="J259" s="34"/>
      <c r="K259" s="34"/>
      <c r="L259" s="35"/>
      <c r="M259" s="222"/>
      <c r="N259" s="223"/>
      <c r="O259" s="69"/>
      <c r="P259" s="69"/>
      <c r="Q259" s="69"/>
      <c r="R259" s="69"/>
      <c r="S259" s="69"/>
      <c r="T259" s="70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4" t="s">
        <v>241</v>
      </c>
      <c r="AU259" s="14" t="s">
        <v>84</v>
      </c>
    </row>
    <row r="260" spans="1:65" s="2" customFormat="1" ht="24.2" customHeight="1">
      <c r="A260" s="32"/>
      <c r="B260" s="33"/>
      <c r="C260" s="207" t="s">
        <v>381</v>
      </c>
      <c r="D260" s="207" t="s">
        <v>236</v>
      </c>
      <c r="E260" s="208" t="s">
        <v>382</v>
      </c>
      <c r="F260" s="209" t="s">
        <v>357</v>
      </c>
      <c r="G260" s="210" t="s">
        <v>358</v>
      </c>
      <c r="H260" s="211">
        <v>1</v>
      </c>
      <c r="I260" s="212"/>
      <c r="J260" s="213">
        <f>ROUND(I260*H260,2)</f>
        <v>0</v>
      </c>
      <c r="K260" s="214"/>
      <c r="L260" s="35"/>
      <c r="M260" s="215" t="s">
        <v>1</v>
      </c>
      <c r="N260" s="216" t="s">
        <v>40</v>
      </c>
      <c r="O260" s="69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9" t="s">
        <v>240</v>
      </c>
      <c r="AT260" s="219" t="s">
        <v>236</v>
      </c>
      <c r="AU260" s="219" t="s">
        <v>84</v>
      </c>
      <c r="AY260" s="14" t="s">
        <v>233</v>
      </c>
      <c r="BE260" s="112">
        <f>IF(N260="základní",J260,0)</f>
        <v>0</v>
      </c>
      <c r="BF260" s="112">
        <f>IF(N260="snížená",J260,0)</f>
        <v>0</v>
      </c>
      <c r="BG260" s="112">
        <f>IF(N260="zákl. přenesená",J260,0)</f>
        <v>0</v>
      </c>
      <c r="BH260" s="112">
        <f>IF(N260="sníž. přenesená",J260,0)</f>
        <v>0</v>
      </c>
      <c r="BI260" s="112">
        <f>IF(N260="nulová",J260,0)</f>
        <v>0</v>
      </c>
      <c r="BJ260" s="14" t="s">
        <v>82</v>
      </c>
      <c r="BK260" s="112">
        <f>ROUND(I260*H260,2)</f>
        <v>0</v>
      </c>
      <c r="BL260" s="14" t="s">
        <v>240</v>
      </c>
      <c r="BM260" s="219" t="s">
        <v>383</v>
      </c>
    </row>
    <row r="261" spans="1:65" s="2" customFormat="1" ht="11.25">
      <c r="A261" s="32"/>
      <c r="B261" s="33"/>
      <c r="C261" s="34"/>
      <c r="D261" s="220" t="s">
        <v>241</v>
      </c>
      <c r="E261" s="34"/>
      <c r="F261" s="221" t="s">
        <v>357</v>
      </c>
      <c r="G261" s="34"/>
      <c r="H261" s="34"/>
      <c r="I261" s="176"/>
      <c r="J261" s="34"/>
      <c r="K261" s="34"/>
      <c r="L261" s="35"/>
      <c r="M261" s="222"/>
      <c r="N261" s="223"/>
      <c r="O261" s="69"/>
      <c r="P261" s="69"/>
      <c r="Q261" s="69"/>
      <c r="R261" s="69"/>
      <c r="S261" s="69"/>
      <c r="T261" s="7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4" t="s">
        <v>241</v>
      </c>
      <c r="AU261" s="14" t="s">
        <v>84</v>
      </c>
    </row>
    <row r="262" spans="1:65" s="12" customFormat="1" ht="25.9" customHeight="1">
      <c r="B262" s="191"/>
      <c r="C262" s="192"/>
      <c r="D262" s="193" t="s">
        <v>74</v>
      </c>
      <c r="E262" s="194" t="s">
        <v>396</v>
      </c>
      <c r="F262" s="194" t="s">
        <v>517</v>
      </c>
      <c r="G262" s="192"/>
      <c r="H262" s="192"/>
      <c r="I262" s="195"/>
      <c r="J262" s="196">
        <f>BK262</f>
        <v>0</v>
      </c>
      <c r="K262" s="192"/>
      <c r="L262" s="197"/>
      <c r="M262" s="198"/>
      <c r="N262" s="199"/>
      <c r="O262" s="199"/>
      <c r="P262" s="200">
        <f>P263+P270+P277+P284+P291+P296+P301+P306</f>
        <v>0</v>
      </c>
      <c r="Q262" s="199"/>
      <c r="R262" s="200">
        <f>R263+R270+R277+R284+R291+R296+R301+R306</f>
        <v>0</v>
      </c>
      <c r="S262" s="199"/>
      <c r="T262" s="201">
        <f>T263+T270+T277+T284+T291+T296+T301+T306</f>
        <v>0</v>
      </c>
      <c r="AR262" s="202" t="s">
        <v>82</v>
      </c>
      <c r="AT262" s="203" t="s">
        <v>74</v>
      </c>
      <c r="AU262" s="203" t="s">
        <v>75</v>
      </c>
      <c r="AY262" s="202" t="s">
        <v>233</v>
      </c>
      <c r="BK262" s="204">
        <f>BK263+BK270+BK277+BK284+BK291+BK296+BK301+BK306</f>
        <v>0</v>
      </c>
    </row>
    <row r="263" spans="1:65" s="12" customFormat="1" ht="22.9" customHeight="1">
      <c r="B263" s="191"/>
      <c r="C263" s="192"/>
      <c r="D263" s="193" t="s">
        <v>74</v>
      </c>
      <c r="E263" s="205" t="s">
        <v>408</v>
      </c>
      <c r="F263" s="205" t="s">
        <v>859</v>
      </c>
      <c r="G263" s="192"/>
      <c r="H263" s="192"/>
      <c r="I263" s="195"/>
      <c r="J263" s="206">
        <f>BK263</f>
        <v>0</v>
      </c>
      <c r="K263" s="192"/>
      <c r="L263" s="197"/>
      <c r="M263" s="198"/>
      <c r="N263" s="199"/>
      <c r="O263" s="199"/>
      <c r="P263" s="200">
        <f>SUM(P264:P269)</f>
        <v>0</v>
      </c>
      <c r="Q263" s="199"/>
      <c r="R263" s="200">
        <f>SUM(R264:R269)</f>
        <v>0</v>
      </c>
      <c r="S263" s="199"/>
      <c r="T263" s="201">
        <f>SUM(T264:T269)</f>
        <v>0</v>
      </c>
      <c r="AR263" s="202" t="s">
        <v>82</v>
      </c>
      <c r="AT263" s="203" t="s">
        <v>74</v>
      </c>
      <c r="AU263" s="203" t="s">
        <v>82</v>
      </c>
      <c r="AY263" s="202" t="s">
        <v>233</v>
      </c>
      <c r="BK263" s="204">
        <f>SUM(BK264:BK269)</f>
        <v>0</v>
      </c>
    </row>
    <row r="264" spans="1:65" s="2" customFormat="1" ht="16.5" customHeight="1">
      <c r="A264" s="32"/>
      <c r="B264" s="33"/>
      <c r="C264" s="207" t="s">
        <v>308</v>
      </c>
      <c r="D264" s="207" t="s">
        <v>236</v>
      </c>
      <c r="E264" s="208" t="s">
        <v>386</v>
      </c>
      <c r="F264" s="209" t="s">
        <v>860</v>
      </c>
      <c r="G264" s="210" t="s">
        <v>244</v>
      </c>
      <c r="H264" s="211">
        <v>98</v>
      </c>
      <c r="I264" s="212"/>
      <c r="J264" s="213">
        <f>ROUND(I264*H264,2)</f>
        <v>0</v>
      </c>
      <c r="K264" s="214"/>
      <c r="L264" s="35"/>
      <c r="M264" s="215" t="s">
        <v>1</v>
      </c>
      <c r="N264" s="216" t="s">
        <v>40</v>
      </c>
      <c r="O264" s="69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9" t="s">
        <v>240</v>
      </c>
      <c r="AT264" s="219" t="s">
        <v>236</v>
      </c>
      <c r="AU264" s="219" t="s">
        <v>84</v>
      </c>
      <c r="AY264" s="14" t="s">
        <v>233</v>
      </c>
      <c r="BE264" s="112">
        <f>IF(N264="základní",J264,0)</f>
        <v>0</v>
      </c>
      <c r="BF264" s="112">
        <f>IF(N264="snížená",J264,0)</f>
        <v>0</v>
      </c>
      <c r="BG264" s="112">
        <f>IF(N264="zákl. přenesená",J264,0)</f>
        <v>0</v>
      </c>
      <c r="BH264" s="112">
        <f>IF(N264="sníž. přenesená",J264,0)</f>
        <v>0</v>
      </c>
      <c r="BI264" s="112">
        <f>IF(N264="nulová",J264,0)</f>
        <v>0</v>
      </c>
      <c r="BJ264" s="14" t="s">
        <v>82</v>
      </c>
      <c r="BK264" s="112">
        <f>ROUND(I264*H264,2)</f>
        <v>0</v>
      </c>
      <c r="BL264" s="14" t="s">
        <v>240</v>
      </c>
      <c r="BM264" s="219" t="s">
        <v>387</v>
      </c>
    </row>
    <row r="265" spans="1:65" s="2" customFormat="1" ht="11.25">
      <c r="A265" s="32"/>
      <c r="B265" s="33"/>
      <c r="C265" s="34"/>
      <c r="D265" s="220" t="s">
        <v>241</v>
      </c>
      <c r="E265" s="34"/>
      <c r="F265" s="221" t="s">
        <v>860</v>
      </c>
      <c r="G265" s="34"/>
      <c r="H265" s="34"/>
      <c r="I265" s="176"/>
      <c r="J265" s="34"/>
      <c r="K265" s="34"/>
      <c r="L265" s="35"/>
      <c r="M265" s="222"/>
      <c r="N265" s="223"/>
      <c r="O265" s="69"/>
      <c r="P265" s="69"/>
      <c r="Q265" s="69"/>
      <c r="R265" s="69"/>
      <c r="S265" s="69"/>
      <c r="T265" s="70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4" t="s">
        <v>241</v>
      </c>
      <c r="AU265" s="14" t="s">
        <v>84</v>
      </c>
    </row>
    <row r="266" spans="1:65" s="2" customFormat="1" ht="16.5" customHeight="1">
      <c r="A266" s="32"/>
      <c r="B266" s="33"/>
      <c r="C266" s="207" t="s">
        <v>388</v>
      </c>
      <c r="D266" s="207" t="s">
        <v>236</v>
      </c>
      <c r="E266" s="208" t="s">
        <v>389</v>
      </c>
      <c r="F266" s="209" t="s">
        <v>861</v>
      </c>
      <c r="G266" s="210" t="s">
        <v>244</v>
      </c>
      <c r="H266" s="211">
        <v>85</v>
      </c>
      <c r="I266" s="212"/>
      <c r="J266" s="213">
        <f>ROUND(I266*H266,2)</f>
        <v>0</v>
      </c>
      <c r="K266" s="214"/>
      <c r="L266" s="35"/>
      <c r="M266" s="215" t="s">
        <v>1</v>
      </c>
      <c r="N266" s="216" t="s">
        <v>40</v>
      </c>
      <c r="O266" s="69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9" t="s">
        <v>240</v>
      </c>
      <c r="AT266" s="219" t="s">
        <v>236</v>
      </c>
      <c r="AU266" s="219" t="s">
        <v>84</v>
      </c>
      <c r="AY266" s="14" t="s">
        <v>233</v>
      </c>
      <c r="BE266" s="112">
        <f>IF(N266="základní",J266,0)</f>
        <v>0</v>
      </c>
      <c r="BF266" s="112">
        <f>IF(N266="snížená",J266,0)</f>
        <v>0</v>
      </c>
      <c r="BG266" s="112">
        <f>IF(N266="zákl. přenesená",J266,0)</f>
        <v>0</v>
      </c>
      <c r="BH266" s="112">
        <f>IF(N266="sníž. přenesená",J266,0)</f>
        <v>0</v>
      </c>
      <c r="BI266" s="112">
        <f>IF(N266="nulová",J266,0)</f>
        <v>0</v>
      </c>
      <c r="BJ266" s="14" t="s">
        <v>82</v>
      </c>
      <c r="BK266" s="112">
        <f>ROUND(I266*H266,2)</f>
        <v>0</v>
      </c>
      <c r="BL266" s="14" t="s">
        <v>240</v>
      </c>
      <c r="BM266" s="219" t="s">
        <v>390</v>
      </c>
    </row>
    <row r="267" spans="1:65" s="2" customFormat="1" ht="11.25">
      <c r="A267" s="32"/>
      <c r="B267" s="33"/>
      <c r="C267" s="34"/>
      <c r="D267" s="220" t="s">
        <v>241</v>
      </c>
      <c r="E267" s="34"/>
      <c r="F267" s="221" t="s">
        <v>861</v>
      </c>
      <c r="G267" s="34"/>
      <c r="H267" s="34"/>
      <c r="I267" s="176"/>
      <c r="J267" s="34"/>
      <c r="K267" s="34"/>
      <c r="L267" s="35"/>
      <c r="M267" s="222"/>
      <c r="N267" s="223"/>
      <c r="O267" s="69"/>
      <c r="P267" s="69"/>
      <c r="Q267" s="69"/>
      <c r="R267" s="69"/>
      <c r="S267" s="69"/>
      <c r="T267" s="70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4" t="s">
        <v>241</v>
      </c>
      <c r="AU267" s="14" t="s">
        <v>84</v>
      </c>
    </row>
    <row r="268" spans="1:65" s="2" customFormat="1" ht="16.5" customHeight="1">
      <c r="A268" s="32"/>
      <c r="B268" s="33"/>
      <c r="C268" s="207" t="s">
        <v>311</v>
      </c>
      <c r="D268" s="207" t="s">
        <v>236</v>
      </c>
      <c r="E268" s="208" t="s">
        <v>391</v>
      </c>
      <c r="F268" s="209" t="s">
        <v>862</v>
      </c>
      <c r="G268" s="210" t="s">
        <v>244</v>
      </c>
      <c r="H268" s="211">
        <v>6</v>
      </c>
      <c r="I268" s="212"/>
      <c r="J268" s="213">
        <f>ROUND(I268*H268,2)</f>
        <v>0</v>
      </c>
      <c r="K268" s="214"/>
      <c r="L268" s="35"/>
      <c r="M268" s="215" t="s">
        <v>1</v>
      </c>
      <c r="N268" s="216" t="s">
        <v>40</v>
      </c>
      <c r="O268" s="69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9" t="s">
        <v>240</v>
      </c>
      <c r="AT268" s="219" t="s">
        <v>236</v>
      </c>
      <c r="AU268" s="219" t="s">
        <v>84</v>
      </c>
      <c r="AY268" s="14" t="s">
        <v>233</v>
      </c>
      <c r="BE268" s="112">
        <f>IF(N268="základní",J268,0)</f>
        <v>0</v>
      </c>
      <c r="BF268" s="112">
        <f>IF(N268="snížená",J268,0)</f>
        <v>0</v>
      </c>
      <c r="BG268" s="112">
        <f>IF(N268="zákl. přenesená",J268,0)</f>
        <v>0</v>
      </c>
      <c r="BH268" s="112">
        <f>IF(N268="sníž. přenesená",J268,0)</f>
        <v>0</v>
      </c>
      <c r="BI268" s="112">
        <f>IF(N268="nulová",J268,0)</f>
        <v>0</v>
      </c>
      <c r="BJ268" s="14" t="s">
        <v>82</v>
      </c>
      <c r="BK268" s="112">
        <f>ROUND(I268*H268,2)</f>
        <v>0</v>
      </c>
      <c r="BL268" s="14" t="s">
        <v>240</v>
      </c>
      <c r="BM268" s="219" t="s">
        <v>392</v>
      </c>
    </row>
    <row r="269" spans="1:65" s="2" customFormat="1" ht="11.25">
      <c r="A269" s="32"/>
      <c r="B269" s="33"/>
      <c r="C269" s="34"/>
      <c r="D269" s="220" t="s">
        <v>241</v>
      </c>
      <c r="E269" s="34"/>
      <c r="F269" s="221" t="s">
        <v>862</v>
      </c>
      <c r="G269" s="34"/>
      <c r="H269" s="34"/>
      <c r="I269" s="176"/>
      <c r="J269" s="34"/>
      <c r="K269" s="34"/>
      <c r="L269" s="35"/>
      <c r="M269" s="222"/>
      <c r="N269" s="223"/>
      <c r="O269" s="69"/>
      <c r="P269" s="69"/>
      <c r="Q269" s="69"/>
      <c r="R269" s="69"/>
      <c r="S269" s="69"/>
      <c r="T269" s="7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4" t="s">
        <v>241</v>
      </c>
      <c r="AU269" s="14" t="s">
        <v>84</v>
      </c>
    </row>
    <row r="270" spans="1:65" s="12" customFormat="1" ht="22.9" customHeight="1">
      <c r="B270" s="191"/>
      <c r="C270" s="192"/>
      <c r="D270" s="193" t="s">
        <v>74</v>
      </c>
      <c r="E270" s="205" t="s">
        <v>420</v>
      </c>
      <c r="F270" s="205" t="s">
        <v>863</v>
      </c>
      <c r="G270" s="192"/>
      <c r="H270" s="192"/>
      <c r="I270" s="195"/>
      <c r="J270" s="206">
        <f>BK270</f>
        <v>0</v>
      </c>
      <c r="K270" s="192"/>
      <c r="L270" s="197"/>
      <c r="M270" s="198"/>
      <c r="N270" s="199"/>
      <c r="O270" s="199"/>
      <c r="P270" s="200">
        <f>SUM(P271:P276)</f>
        <v>0</v>
      </c>
      <c r="Q270" s="199"/>
      <c r="R270" s="200">
        <f>SUM(R271:R276)</f>
        <v>0</v>
      </c>
      <c r="S270" s="199"/>
      <c r="T270" s="201">
        <f>SUM(T271:T276)</f>
        <v>0</v>
      </c>
      <c r="AR270" s="202" t="s">
        <v>82</v>
      </c>
      <c r="AT270" s="203" t="s">
        <v>74</v>
      </c>
      <c r="AU270" s="203" t="s">
        <v>82</v>
      </c>
      <c r="AY270" s="202" t="s">
        <v>233</v>
      </c>
      <c r="BK270" s="204">
        <f>SUM(BK271:BK276)</f>
        <v>0</v>
      </c>
    </row>
    <row r="271" spans="1:65" s="2" customFormat="1" ht="16.5" customHeight="1">
      <c r="A271" s="32"/>
      <c r="B271" s="33"/>
      <c r="C271" s="207" t="s">
        <v>393</v>
      </c>
      <c r="D271" s="207" t="s">
        <v>236</v>
      </c>
      <c r="E271" s="208" t="s">
        <v>394</v>
      </c>
      <c r="F271" s="209" t="s">
        <v>860</v>
      </c>
      <c r="G271" s="210" t="s">
        <v>244</v>
      </c>
      <c r="H271" s="211">
        <v>174</v>
      </c>
      <c r="I271" s="212"/>
      <c r="J271" s="213">
        <f>ROUND(I271*H271,2)</f>
        <v>0</v>
      </c>
      <c r="K271" s="214"/>
      <c r="L271" s="35"/>
      <c r="M271" s="215" t="s">
        <v>1</v>
      </c>
      <c r="N271" s="216" t="s">
        <v>40</v>
      </c>
      <c r="O271" s="69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19" t="s">
        <v>240</v>
      </c>
      <c r="AT271" s="219" t="s">
        <v>236</v>
      </c>
      <c r="AU271" s="219" t="s">
        <v>84</v>
      </c>
      <c r="AY271" s="14" t="s">
        <v>233</v>
      </c>
      <c r="BE271" s="112">
        <f>IF(N271="základní",J271,0)</f>
        <v>0</v>
      </c>
      <c r="BF271" s="112">
        <f>IF(N271="snížená",J271,0)</f>
        <v>0</v>
      </c>
      <c r="BG271" s="112">
        <f>IF(N271="zákl. přenesená",J271,0)</f>
        <v>0</v>
      </c>
      <c r="BH271" s="112">
        <f>IF(N271="sníž. přenesená",J271,0)</f>
        <v>0</v>
      </c>
      <c r="BI271" s="112">
        <f>IF(N271="nulová",J271,0)</f>
        <v>0</v>
      </c>
      <c r="BJ271" s="14" t="s">
        <v>82</v>
      </c>
      <c r="BK271" s="112">
        <f>ROUND(I271*H271,2)</f>
        <v>0</v>
      </c>
      <c r="BL271" s="14" t="s">
        <v>240</v>
      </c>
      <c r="BM271" s="219" t="s">
        <v>395</v>
      </c>
    </row>
    <row r="272" spans="1:65" s="2" customFormat="1" ht="11.25">
      <c r="A272" s="32"/>
      <c r="B272" s="33"/>
      <c r="C272" s="34"/>
      <c r="D272" s="220" t="s">
        <v>241</v>
      </c>
      <c r="E272" s="34"/>
      <c r="F272" s="221" t="s">
        <v>860</v>
      </c>
      <c r="G272" s="34"/>
      <c r="H272" s="34"/>
      <c r="I272" s="176"/>
      <c r="J272" s="34"/>
      <c r="K272" s="34"/>
      <c r="L272" s="35"/>
      <c r="M272" s="222"/>
      <c r="N272" s="223"/>
      <c r="O272" s="69"/>
      <c r="P272" s="69"/>
      <c r="Q272" s="69"/>
      <c r="R272" s="69"/>
      <c r="S272" s="69"/>
      <c r="T272" s="70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4" t="s">
        <v>241</v>
      </c>
      <c r="AU272" s="14" t="s">
        <v>84</v>
      </c>
    </row>
    <row r="273" spans="1:65" s="2" customFormat="1" ht="16.5" customHeight="1">
      <c r="A273" s="32"/>
      <c r="B273" s="33"/>
      <c r="C273" s="207" t="s">
        <v>315</v>
      </c>
      <c r="D273" s="207" t="s">
        <v>236</v>
      </c>
      <c r="E273" s="208" t="s">
        <v>398</v>
      </c>
      <c r="F273" s="209" t="s">
        <v>861</v>
      </c>
      <c r="G273" s="210" t="s">
        <v>244</v>
      </c>
      <c r="H273" s="211">
        <v>77</v>
      </c>
      <c r="I273" s="212"/>
      <c r="J273" s="213">
        <f>ROUND(I273*H273,2)</f>
        <v>0</v>
      </c>
      <c r="K273" s="214"/>
      <c r="L273" s="35"/>
      <c r="M273" s="215" t="s">
        <v>1</v>
      </c>
      <c r="N273" s="216" t="s">
        <v>40</v>
      </c>
      <c r="O273" s="69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9" t="s">
        <v>240</v>
      </c>
      <c r="AT273" s="219" t="s">
        <v>236</v>
      </c>
      <c r="AU273" s="219" t="s">
        <v>84</v>
      </c>
      <c r="AY273" s="14" t="s">
        <v>233</v>
      </c>
      <c r="BE273" s="112">
        <f>IF(N273="základní",J273,0)</f>
        <v>0</v>
      </c>
      <c r="BF273" s="112">
        <f>IF(N273="snížená",J273,0)</f>
        <v>0</v>
      </c>
      <c r="BG273" s="112">
        <f>IF(N273="zákl. přenesená",J273,0)</f>
        <v>0</v>
      </c>
      <c r="BH273" s="112">
        <f>IF(N273="sníž. přenesená",J273,0)</f>
        <v>0</v>
      </c>
      <c r="BI273" s="112">
        <f>IF(N273="nulová",J273,0)</f>
        <v>0</v>
      </c>
      <c r="BJ273" s="14" t="s">
        <v>82</v>
      </c>
      <c r="BK273" s="112">
        <f>ROUND(I273*H273,2)</f>
        <v>0</v>
      </c>
      <c r="BL273" s="14" t="s">
        <v>240</v>
      </c>
      <c r="BM273" s="219" t="s">
        <v>399</v>
      </c>
    </row>
    <row r="274" spans="1:65" s="2" customFormat="1" ht="11.25">
      <c r="A274" s="32"/>
      <c r="B274" s="33"/>
      <c r="C274" s="34"/>
      <c r="D274" s="220" t="s">
        <v>241</v>
      </c>
      <c r="E274" s="34"/>
      <c r="F274" s="221" t="s">
        <v>861</v>
      </c>
      <c r="G274" s="34"/>
      <c r="H274" s="34"/>
      <c r="I274" s="176"/>
      <c r="J274" s="34"/>
      <c r="K274" s="34"/>
      <c r="L274" s="35"/>
      <c r="M274" s="222"/>
      <c r="N274" s="223"/>
      <c r="O274" s="69"/>
      <c r="P274" s="69"/>
      <c r="Q274" s="69"/>
      <c r="R274" s="69"/>
      <c r="S274" s="69"/>
      <c r="T274" s="70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4" t="s">
        <v>241</v>
      </c>
      <c r="AU274" s="14" t="s">
        <v>84</v>
      </c>
    </row>
    <row r="275" spans="1:65" s="2" customFormat="1" ht="16.5" customHeight="1">
      <c r="A275" s="32"/>
      <c r="B275" s="33"/>
      <c r="C275" s="207" t="s">
        <v>400</v>
      </c>
      <c r="D275" s="207" t="s">
        <v>236</v>
      </c>
      <c r="E275" s="208" t="s">
        <v>401</v>
      </c>
      <c r="F275" s="209" t="s">
        <v>862</v>
      </c>
      <c r="G275" s="210" t="s">
        <v>244</v>
      </c>
      <c r="H275" s="211">
        <v>14</v>
      </c>
      <c r="I275" s="212"/>
      <c r="J275" s="213">
        <f>ROUND(I275*H275,2)</f>
        <v>0</v>
      </c>
      <c r="K275" s="214"/>
      <c r="L275" s="35"/>
      <c r="M275" s="215" t="s">
        <v>1</v>
      </c>
      <c r="N275" s="216" t="s">
        <v>40</v>
      </c>
      <c r="O275" s="69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19" t="s">
        <v>240</v>
      </c>
      <c r="AT275" s="219" t="s">
        <v>236</v>
      </c>
      <c r="AU275" s="219" t="s">
        <v>84</v>
      </c>
      <c r="AY275" s="14" t="s">
        <v>233</v>
      </c>
      <c r="BE275" s="112">
        <f>IF(N275="základní",J275,0)</f>
        <v>0</v>
      </c>
      <c r="BF275" s="112">
        <f>IF(N275="snížená",J275,0)</f>
        <v>0</v>
      </c>
      <c r="BG275" s="112">
        <f>IF(N275="zákl. přenesená",J275,0)</f>
        <v>0</v>
      </c>
      <c r="BH275" s="112">
        <f>IF(N275="sníž. přenesená",J275,0)</f>
        <v>0</v>
      </c>
      <c r="BI275" s="112">
        <f>IF(N275="nulová",J275,0)</f>
        <v>0</v>
      </c>
      <c r="BJ275" s="14" t="s">
        <v>82</v>
      </c>
      <c r="BK275" s="112">
        <f>ROUND(I275*H275,2)</f>
        <v>0</v>
      </c>
      <c r="BL275" s="14" t="s">
        <v>240</v>
      </c>
      <c r="BM275" s="219" t="s">
        <v>402</v>
      </c>
    </row>
    <row r="276" spans="1:65" s="2" customFormat="1" ht="11.25">
      <c r="A276" s="32"/>
      <c r="B276" s="33"/>
      <c r="C276" s="34"/>
      <c r="D276" s="220" t="s">
        <v>241</v>
      </c>
      <c r="E276" s="34"/>
      <c r="F276" s="221" t="s">
        <v>862</v>
      </c>
      <c r="G276" s="34"/>
      <c r="H276" s="34"/>
      <c r="I276" s="176"/>
      <c r="J276" s="34"/>
      <c r="K276" s="34"/>
      <c r="L276" s="35"/>
      <c r="M276" s="222"/>
      <c r="N276" s="223"/>
      <c r="O276" s="69"/>
      <c r="P276" s="69"/>
      <c r="Q276" s="69"/>
      <c r="R276" s="69"/>
      <c r="S276" s="69"/>
      <c r="T276" s="70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4" t="s">
        <v>241</v>
      </c>
      <c r="AU276" s="14" t="s">
        <v>84</v>
      </c>
    </row>
    <row r="277" spans="1:65" s="12" customFormat="1" ht="22.9" customHeight="1">
      <c r="B277" s="191"/>
      <c r="C277" s="192"/>
      <c r="D277" s="193" t="s">
        <v>74</v>
      </c>
      <c r="E277" s="205" t="s">
        <v>432</v>
      </c>
      <c r="F277" s="205" t="s">
        <v>864</v>
      </c>
      <c r="G277" s="192"/>
      <c r="H277" s="192"/>
      <c r="I277" s="195"/>
      <c r="J277" s="206">
        <f>BK277</f>
        <v>0</v>
      </c>
      <c r="K277" s="192"/>
      <c r="L277" s="197"/>
      <c r="M277" s="198"/>
      <c r="N277" s="199"/>
      <c r="O277" s="199"/>
      <c r="P277" s="200">
        <f>SUM(P278:P283)</f>
        <v>0</v>
      </c>
      <c r="Q277" s="199"/>
      <c r="R277" s="200">
        <f>SUM(R278:R283)</f>
        <v>0</v>
      </c>
      <c r="S277" s="199"/>
      <c r="T277" s="201">
        <f>SUM(T278:T283)</f>
        <v>0</v>
      </c>
      <c r="AR277" s="202" t="s">
        <v>82</v>
      </c>
      <c r="AT277" s="203" t="s">
        <v>74</v>
      </c>
      <c r="AU277" s="203" t="s">
        <v>82</v>
      </c>
      <c r="AY277" s="202" t="s">
        <v>233</v>
      </c>
      <c r="BK277" s="204">
        <f>SUM(BK278:BK283)</f>
        <v>0</v>
      </c>
    </row>
    <row r="278" spans="1:65" s="2" customFormat="1" ht="16.5" customHeight="1">
      <c r="A278" s="32"/>
      <c r="B278" s="33"/>
      <c r="C278" s="207" t="s">
        <v>318</v>
      </c>
      <c r="D278" s="207" t="s">
        <v>236</v>
      </c>
      <c r="E278" s="208" t="s">
        <v>403</v>
      </c>
      <c r="F278" s="209" t="s">
        <v>860</v>
      </c>
      <c r="G278" s="210" t="s">
        <v>244</v>
      </c>
      <c r="H278" s="211">
        <v>650</v>
      </c>
      <c r="I278" s="212"/>
      <c r="J278" s="213">
        <f>ROUND(I278*H278,2)</f>
        <v>0</v>
      </c>
      <c r="K278" s="214"/>
      <c r="L278" s="35"/>
      <c r="M278" s="215" t="s">
        <v>1</v>
      </c>
      <c r="N278" s="216" t="s">
        <v>40</v>
      </c>
      <c r="O278" s="69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9" t="s">
        <v>240</v>
      </c>
      <c r="AT278" s="219" t="s">
        <v>236</v>
      </c>
      <c r="AU278" s="219" t="s">
        <v>84</v>
      </c>
      <c r="AY278" s="14" t="s">
        <v>233</v>
      </c>
      <c r="BE278" s="112">
        <f>IF(N278="základní",J278,0)</f>
        <v>0</v>
      </c>
      <c r="BF278" s="112">
        <f>IF(N278="snížená",J278,0)</f>
        <v>0</v>
      </c>
      <c r="BG278" s="112">
        <f>IF(N278="zákl. přenesená",J278,0)</f>
        <v>0</v>
      </c>
      <c r="BH278" s="112">
        <f>IF(N278="sníž. přenesená",J278,0)</f>
        <v>0</v>
      </c>
      <c r="BI278" s="112">
        <f>IF(N278="nulová",J278,0)</f>
        <v>0</v>
      </c>
      <c r="BJ278" s="14" t="s">
        <v>82</v>
      </c>
      <c r="BK278" s="112">
        <f>ROUND(I278*H278,2)</f>
        <v>0</v>
      </c>
      <c r="BL278" s="14" t="s">
        <v>240</v>
      </c>
      <c r="BM278" s="219" t="s">
        <v>404</v>
      </c>
    </row>
    <row r="279" spans="1:65" s="2" customFormat="1" ht="11.25">
      <c r="A279" s="32"/>
      <c r="B279" s="33"/>
      <c r="C279" s="34"/>
      <c r="D279" s="220" t="s">
        <v>241</v>
      </c>
      <c r="E279" s="34"/>
      <c r="F279" s="221" t="s">
        <v>860</v>
      </c>
      <c r="G279" s="34"/>
      <c r="H279" s="34"/>
      <c r="I279" s="176"/>
      <c r="J279" s="34"/>
      <c r="K279" s="34"/>
      <c r="L279" s="35"/>
      <c r="M279" s="222"/>
      <c r="N279" s="223"/>
      <c r="O279" s="69"/>
      <c r="P279" s="69"/>
      <c r="Q279" s="69"/>
      <c r="R279" s="69"/>
      <c r="S279" s="69"/>
      <c r="T279" s="70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4" t="s">
        <v>241</v>
      </c>
      <c r="AU279" s="14" t="s">
        <v>84</v>
      </c>
    </row>
    <row r="280" spans="1:65" s="2" customFormat="1" ht="16.5" customHeight="1">
      <c r="A280" s="32"/>
      <c r="B280" s="33"/>
      <c r="C280" s="207" t="s">
        <v>405</v>
      </c>
      <c r="D280" s="207" t="s">
        <v>236</v>
      </c>
      <c r="E280" s="208" t="s">
        <v>406</v>
      </c>
      <c r="F280" s="209" t="s">
        <v>861</v>
      </c>
      <c r="G280" s="210" t="s">
        <v>244</v>
      </c>
      <c r="H280" s="211">
        <v>150</v>
      </c>
      <c r="I280" s="212"/>
      <c r="J280" s="213">
        <f>ROUND(I280*H280,2)</f>
        <v>0</v>
      </c>
      <c r="K280" s="214"/>
      <c r="L280" s="35"/>
      <c r="M280" s="215" t="s">
        <v>1</v>
      </c>
      <c r="N280" s="216" t="s">
        <v>40</v>
      </c>
      <c r="O280" s="69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19" t="s">
        <v>240</v>
      </c>
      <c r="AT280" s="219" t="s">
        <v>236</v>
      </c>
      <c r="AU280" s="219" t="s">
        <v>84</v>
      </c>
      <c r="AY280" s="14" t="s">
        <v>233</v>
      </c>
      <c r="BE280" s="112">
        <f>IF(N280="základní",J280,0)</f>
        <v>0</v>
      </c>
      <c r="BF280" s="112">
        <f>IF(N280="snížená",J280,0)</f>
        <v>0</v>
      </c>
      <c r="BG280" s="112">
        <f>IF(N280="zákl. přenesená",J280,0)</f>
        <v>0</v>
      </c>
      <c r="BH280" s="112">
        <f>IF(N280="sníž. přenesená",J280,0)</f>
        <v>0</v>
      </c>
      <c r="BI280" s="112">
        <f>IF(N280="nulová",J280,0)</f>
        <v>0</v>
      </c>
      <c r="BJ280" s="14" t="s">
        <v>82</v>
      </c>
      <c r="BK280" s="112">
        <f>ROUND(I280*H280,2)</f>
        <v>0</v>
      </c>
      <c r="BL280" s="14" t="s">
        <v>240</v>
      </c>
      <c r="BM280" s="219" t="s">
        <v>407</v>
      </c>
    </row>
    <row r="281" spans="1:65" s="2" customFormat="1" ht="11.25">
      <c r="A281" s="32"/>
      <c r="B281" s="33"/>
      <c r="C281" s="34"/>
      <c r="D281" s="220" t="s">
        <v>241</v>
      </c>
      <c r="E281" s="34"/>
      <c r="F281" s="221" t="s">
        <v>861</v>
      </c>
      <c r="G281" s="34"/>
      <c r="H281" s="34"/>
      <c r="I281" s="176"/>
      <c r="J281" s="34"/>
      <c r="K281" s="34"/>
      <c r="L281" s="35"/>
      <c r="M281" s="222"/>
      <c r="N281" s="223"/>
      <c r="O281" s="69"/>
      <c r="P281" s="69"/>
      <c r="Q281" s="69"/>
      <c r="R281" s="69"/>
      <c r="S281" s="69"/>
      <c r="T281" s="70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4" t="s">
        <v>241</v>
      </c>
      <c r="AU281" s="14" t="s">
        <v>84</v>
      </c>
    </row>
    <row r="282" spans="1:65" s="2" customFormat="1" ht="16.5" customHeight="1">
      <c r="A282" s="32"/>
      <c r="B282" s="33"/>
      <c r="C282" s="207" t="s">
        <v>320</v>
      </c>
      <c r="D282" s="207" t="s">
        <v>236</v>
      </c>
      <c r="E282" s="208" t="s">
        <v>410</v>
      </c>
      <c r="F282" s="209" t="s">
        <v>862</v>
      </c>
      <c r="G282" s="210" t="s">
        <v>244</v>
      </c>
      <c r="H282" s="211">
        <v>28</v>
      </c>
      <c r="I282" s="212"/>
      <c r="J282" s="213">
        <f>ROUND(I282*H282,2)</f>
        <v>0</v>
      </c>
      <c r="K282" s="214"/>
      <c r="L282" s="35"/>
      <c r="M282" s="215" t="s">
        <v>1</v>
      </c>
      <c r="N282" s="216" t="s">
        <v>40</v>
      </c>
      <c r="O282" s="69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19" t="s">
        <v>240</v>
      </c>
      <c r="AT282" s="219" t="s">
        <v>236</v>
      </c>
      <c r="AU282" s="219" t="s">
        <v>84</v>
      </c>
      <c r="AY282" s="14" t="s">
        <v>233</v>
      </c>
      <c r="BE282" s="112">
        <f>IF(N282="základní",J282,0)</f>
        <v>0</v>
      </c>
      <c r="BF282" s="112">
        <f>IF(N282="snížená",J282,0)</f>
        <v>0</v>
      </c>
      <c r="BG282" s="112">
        <f>IF(N282="zákl. přenesená",J282,0)</f>
        <v>0</v>
      </c>
      <c r="BH282" s="112">
        <f>IF(N282="sníž. přenesená",J282,0)</f>
        <v>0</v>
      </c>
      <c r="BI282" s="112">
        <f>IF(N282="nulová",J282,0)</f>
        <v>0</v>
      </c>
      <c r="BJ282" s="14" t="s">
        <v>82</v>
      </c>
      <c r="BK282" s="112">
        <f>ROUND(I282*H282,2)</f>
        <v>0</v>
      </c>
      <c r="BL282" s="14" t="s">
        <v>240</v>
      </c>
      <c r="BM282" s="219" t="s">
        <v>411</v>
      </c>
    </row>
    <row r="283" spans="1:65" s="2" customFormat="1" ht="11.25">
      <c r="A283" s="32"/>
      <c r="B283" s="33"/>
      <c r="C283" s="34"/>
      <c r="D283" s="220" t="s">
        <v>241</v>
      </c>
      <c r="E283" s="34"/>
      <c r="F283" s="221" t="s">
        <v>862</v>
      </c>
      <c r="G283" s="34"/>
      <c r="H283" s="34"/>
      <c r="I283" s="176"/>
      <c r="J283" s="34"/>
      <c r="K283" s="34"/>
      <c r="L283" s="35"/>
      <c r="M283" s="222"/>
      <c r="N283" s="223"/>
      <c r="O283" s="69"/>
      <c r="P283" s="69"/>
      <c r="Q283" s="69"/>
      <c r="R283" s="69"/>
      <c r="S283" s="69"/>
      <c r="T283" s="70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4" t="s">
        <v>241</v>
      </c>
      <c r="AU283" s="14" t="s">
        <v>84</v>
      </c>
    </row>
    <row r="284" spans="1:65" s="12" customFormat="1" ht="22.9" customHeight="1">
      <c r="B284" s="191"/>
      <c r="C284" s="192"/>
      <c r="D284" s="193" t="s">
        <v>74</v>
      </c>
      <c r="E284" s="205" t="s">
        <v>444</v>
      </c>
      <c r="F284" s="205" t="s">
        <v>865</v>
      </c>
      <c r="G284" s="192"/>
      <c r="H284" s="192"/>
      <c r="I284" s="195"/>
      <c r="J284" s="206">
        <f>BK284</f>
        <v>0</v>
      </c>
      <c r="K284" s="192"/>
      <c r="L284" s="197"/>
      <c r="M284" s="198"/>
      <c r="N284" s="199"/>
      <c r="O284" s="199"/>
      <c r="P284" s="200">
        <f>SUM(P285:P290)</f>
        <v>0</v>
      </c>
      <c r="Q284" s="199"/>
      <c r="R284" s="200">
        <f>SUM(R285:R290)</f>
        <v>0</v>
      </c>
      <c r="S284" s="199"/>
      <c r="T284" s="201">
        <f>SUM(T285:T290)</f>
        <v>0</v>
      </c>
      <c r="AR284" s="202" t="s">
        <v>82</v>
      </c>
      <c r="AT284" s="203" t="s">
        <v>74</v>
      </c>
      <c r="AU284" s="203" t="s">
        <v>82</v>
      </c>
      <c r="AY284" s="202" t="s">
        <v>233</v>
      </c>
      <c r="BK284" s="204">
        <f>SUM(BK285:BK290)</f>
        <v>0</v>
      </c>
    </row>
    <row r="285" spans="1:65" s="2" customFormat="1" ht="16.5" customHeight="1">
      <c r="A285" s="32"/>
      <c r="B285" s="33"/>
      <c r="C285" s="207" t="s">
        <v>412</v>
      </c>
      <c r="D285" s="207" t="s">
        <v>236</v>
      </c>
      <c r="E285" s="208" t="s">
        <v>413</v>
      </c>
      <c r="F285" s="209" t="s">
        <v>860</v>
      </c>
      <c r="G285" s="210" t="s">
        <v>244</v>
      </c>
      <c r="H285" s="211">
        <v>382</v>
      </c>
      <c r="I285" s="212"/>
      <c r="J285" s="213">
        <f>ROUND(I285*H285,2)</f>
        <v>0</v>
      </c>
      <c r="K285" s="214"/>
      <c r="L285" s="35"/>
      <c r="M285" s="215" t="s">
        <v>1</v>
      </c>
      <c r="N285" s="216" t="s">
        <v>40</v>
      </c>
      <c r="O285" s="69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9" t="s">
        <v>240</v>
      </c>
      <c r="AT285" s="219" t="s">
        <v>236</v>
      </c>
      <c r="AU285" s="219" t="s">
        <v>84</v>
      </c>
      <c r="AY285" s="14" t="s">
        <v>233</v>
      </c>
      <c r="BE285" s="112">
        <f>IF(N285="základní",J285,0)</f>
        <v>0</v>
      </c>
      <c r="BF285" s="112">
        <f>IF(N285="snížená",J285,0)</f>
        <v>0</v>
      </c>
      <c r="BG285" s="112">
        <f>IF(N285="zákl. přenesená",J285,0)</f>
        <v>0</v>
      </c>
      <c r="BH285" s="112">
        <f>IF(N285="sníž. přenesená",J285,0)</f>
        <v>0</v>
      </c>
      <c r="BI285" s="112">
        <f>IF(N285="nulová",J285,0)</f>
        <v>0</v>
      </c>
      <c r="BJ285" s="14" t="s">
        <v>82</v>
      </c>
      <c r="BK285" s="112">
        <f>ROUND(I285*H285,2)</f>
        <v>0</v>
      </c>
      <c r="BL285" s="14" t="s">
        <v>240</v>
      </c>
      <c r="BM285" s="219" t="s">
        <v>414</v>
      </c>
    </row>
    <row r="286" spans="1:65" s="2" customFormat="1" ht="11.25">
      <c r="A286" s="32"/>
      <c r="B286" s="33"/>
      <c r="C286" s="34"/>
      <c r="D286" s="220" t="s">
        <v>241</v>
      </c>
      <c r="E286" s="34"/>
      <c r="F286" s="221" t="s">
        <v>860</v>
      </c>
      <c r="G286" s="34"/>
      <c r="H286" s="34"/>
      <c r="I286" s="176"/>
      <c r="J286" s="34"/>
      <c r="K286" s="34"/>
      <c r="L286" s="35"/>
      <c r="M286" s="222"/>
      <c r="N286" s="223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4" t="s">
        <v>241</v>
      </c>
      <c r="AU286" s="14" t="s">
        <v>84</v>
      </c>
    </row>
    <row r="287" spans="1:65" s="2" customFormat="1" ht="16.5" customHeight="1">
      <c r="A287" s="32"/>
      <c r="B287" s="33"/>
      <c r="C287" s="207" t="s">
        <v>323</v>
      </c>
      <c r="D287" s="207" t="s">
        <v>236</v>
      </c>
      <c r="E287" s="208" t="s">
        <v>415</v>
      </c>
      <c r="F287" s="209" t="s">
        <v>861</v>
      </c>
      <c r="G287" s="210" t="s">
        <v>244</v>
      </c>
      <c r="H287" s="211">
        <v>77</v>
      </c>
      <c r="I287" s="212"/>
      <c r="J287" s="213">
        <f>ROUND(I287*H287,2)</f>
        <v>0</v>
      </c>
      <c r="K287" s="214"/>
      <c r="L287" s="35"/>
      <c r="M287" s="215" t="s">
        <v>1</v>
      </c>
      <c r="N287" s="216" t="s">
        <v>40</v>
      </c>
      <c r="O287" s="69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19" t="s">
        <v>240</v>
      </c>
      <c r="AT287" s="219" t="s">
        <v>236</v>
      </c>
      <c r="AU287" s="219" t="s">
        <v>84</v>
      </c>
      <c r="AY287" s="14" t="s">
        <v>233</v>
      </c>
      <c r="BE287" s="112">
        <f>IF(N287="základní",J287,0)</f>
        <v>0</v>
      </c>
      <c r="BF287" s="112">
        <f>IF(N287="snížená",J287,0)</f>
        <v>0</v>
      </c>
      <c r="BG287" s="112">
        <f>IF(N287="zákl. přenesená",J287,0)</f>
        <v>0</v>
      </c>
      <c r="BH287" s="112">
        <f>IF(N287="sníž. přenesená",J287,0)</f>
        <v>0</v>
      </c>
      <c r="BI287" s="112">
        <f>IF(N287="nulová",J287,0)</f>
        <v>0</v>
      </c>
      <c r="BJ287" s="14" t="s">
        <v>82</v>
      </c>
      <c r="BK287" s="112">
        <f>ROUND(I287*H287,2)</f>
        <v>0</v>
      </c>
      <c r="BL287" s="14" t="s">
        <v>240</v>
      </c>
      <c r="BM287" s="219" t="s">
        <v>416</v>
      </c>
    </row>
    <row r="288" spans="1:65" s="2" customFormat="1" ht="11.25">
      <c r="A288" s="32"/>
      <c r="B288" s="33"/>
      <c r="C288" s="34"/>
      <c r="D288" s="220" t="s">
        <v>241</v>
      </c>
      <c r="E288" s="34"/>
      <c r="F288" s="221" t="s">
        <v>861</v>
      </c>
      <c r="G288" s="34"/>
      <c r="H288" s="34"/>
      <c r="I288" s="176"/>
      <c r="J288" s="34"/>
      <c r="K288" s="34"/>
      <c r="L288" s="35"/>
      <c r="M288" s="222"/>
      <c r="N288" s="223"/>
      <c r="O288" s="69"/>
      <c r="P288" s="69"/>
      <c r="Q288" s="69"/>
      <c r="R288" s="69"/>
      <c r="S288" s="69"/>
      <c r="T288" s="70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4" t="s">
        <v>241</v>
      </c>
      <c r="AU288" s="14" t="s">
        <v>84</v>
      </c>
    </row>
    <row r="289" spans="1:65" s="2" customFormat="1" ht="16.5" customHeight="1">
      <c r="A289" s="32"/>
      <c r="B289" s="33"/>
      <c r="C289" s="207" t="s">
        <v>417</v>
      </c>
      <c r="D289" s="207" t="s">
        <v>236</v>
      </c>
      <c r="E289" s="208" t="s">
        <v>418</v>
      </c>
      <c r="F289" s="209" t="s">
        <v>862</v>
      </c>
      <c r="G289" s="210" t="s">
        <v>244</v>
      </c>
      <c r="H289" s="211">
        <v>18</v>
      </c>
      <c r="I289" s="212"/>
      <c r="J289" s="213">
        <f>ROUND(I289*H289,2)</f>
        <v>0</v>
      </c>
      <c r="K289" s="214"/>
      <c r="L289" s="35"/>
      <c r="M289" s="215" t="s">
        <v>1</v>
      </c>
      <c r="N289" s="216" t="s">
        <v>40</v>
      </c>
      <c r="O289" s="69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9" t="s">
        <v>240</v>
      </c>
      <c r="AT289" s="219" t="s">
        <v>236</v>
      </c>
      <c r="AU289" s="219" t="s">
        <v>84</v>
      </c>
      <c r="AY289" s="14" t="s">
        <v>233</v>
      </c>
      <c r="BE289" s="112">
        <f>IF(N289="základní",J289,0)</f>
        <v>0</v>
      </c>
      <c r="BF289" s="112">
        <f>IF(N289="snížená",J289,0)</f>
        <v>0</v>
      </c>
      <c r="BG289" s="112">
        <f>IF(N289="zákl. přenesená",J289,0)</f>
        <v>0</v>
      </c>
      <c r="BH289" s="112">
        <f>IF(N289="sníž. přenesená",J289,0)</f>
        <v>0</v>
      </c>
      <c r="BI289" s="112">
        <f>IF(N289="nulová",J289,0)</f>
        <v>0</v>
      </c>
      <c r="BJ289" s="14" t="s">
        <v>82</v>
      </c>
      <c r="BK289" s="112">
        <f>ROUND(I289*H289,2)</f>
        <v>0</v>
      </c>
      <c r="BL289" s="14" t="s">
        <v>240</v>
      </c>
      <c r="BM289" s="219" t="s">
        <v>419</v>
      </c>
    </row>
    <row r="290" spans="1:65" s="2" customFormat="1" ht="11.25">
      <c r="A290" s="32"/>
      <c r="B290" s="33"/>
      <c r="C290" s="34"/>
      <c r="D290" s="220" t="s">
        <v>241</v>
      </c>
      <c r="E290" s="34"/>
      <c r="F290" s="221" t="s">
        <v>862</v>
      </c>
      <c r="G290" s="34"/>
      <c r="H290" s="34"/>
      <c r="I290" s="176"/>
      <c r="J290" s="34"/>
      <c r="K290" s="34"/>
      <c r="L290" s="35"/>
      <c r="M290" s="222"/>
      <c r="N290" s="223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4" t="s">
        <v>241</v>
      </c>
      <c r="AU290" s="14" t="s">
        <v>84</v>
      </c>
    </row>
    <row r="291" spans="1:65" s="12" customFormat="1" ht="22.9" customHeight="1">
      <c r="B291" s="191"/>
      <c r="C291" s="192"/>
      <c r="D291" s="193" t="s">
        <v>74</v>
      </c>
      <c r="E291" s="205" t="s">
        <v>456</v>
      </c>
      <c r="F291" s="205" t="s">
        <v>866</v>
      </c>
      <c r="G291" s="192"/>
      <c r="H291" s="192"/>
      <c r="I291" s="195"/>
      <c r="J291" s="206">
        <f>BK291</f>
        <v>0</v>
      </c>
      <c r="K291" s="192"/>
      <c r="L291" s="197"/>
      <c r="M291" s="198"/>
      <c r="N291" s="199"/>
      <c r="O291" s="199"/>
      <c r="P291" s="200">
        <f>SUM(P292:P295)</f>
        <v>0</v>
      </c>
      <c r="Q291" s="199"/>
      <c r="R291" s="200">
        <f>SUM(R292:R295)</f>
        <v>0</v>
      </c>
      <c r="S291" s="199"/>
      <c r="T291" s="201">
        <f>SUM(T292:T295)</f>
        <v>0</v>
      </c>
      <c r="AR291" s="202" t="s">
        <v>82</v>
      </c>
      <c r="AT291" s="203" t="s">
        <v>74</v>
      </c>
      <c r="AU291" s="203" t="s">
        <v>82</v>
      </c>
      <c r="AY291" s="202" t="s">
        <v>233</v>
      </c>
      <c r="BK291" s="204">
        <f>SUM(BK292:BK295)</f>
        <v>0</v>
      </c>
    </row>
    <row r="292" spans="1:65" s="2" customFormat="1" ht="16.5" customHeight="1">
      <c r="A292" s="32"/>
      <c r="B292" s="33"/>
      <c r="C292" s="207" t="s">
        <v>325</v>
      </c>
      <c r="D292" s="207" t="s">
        <v>236</v>
      </c>
      <c r="E292" s="208" t="s">
        <v>422</v>
      </c>
      <c r="F292" s="209" t="s">
        <v>860</v>
      </c>
      <c r="G292" s="210" t="s">
        <v>244</v>
      </c>
      <c r="H292" s="211">
        <v>463</v>
      </c>
      <c r="I292" s="212"/>
      <c r="J292" s="213">
        <f>ROUND(I292*H292,2)</f>
        <v>0</v>
      </c>
      <c r="K292" s="214"/>
      <c r="L292" s="35"/>
      <c r="M292" s="215" t="s">
        <v>1</v>
      </c>
      <c r="N292" s="216" t="s">
        <v>40</v>
      </c>
      <c r="O292" s="69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219" t="s">
        <v>240</v>
      </c>
      <c r="AT292" s="219" t="s">
        <v>236</v>
      </c>
      <c r="AU292" s="219" t="s">
        <v>84</v>
      </c>
      <c r="AY292" s="14" t="s">
        <v>233</v>
      </c>
      <c r="BE292" s="112">
        <f>IF(N292="základní",J292,0)</f>
        <v>0</v>
      </c>
      <c r="BF292" s="112">
        <f>IF(N292="snížená",J292,0)</f>
        <v>0</v>
      </c>
      <c r="BG292" s="112">
        <f>IF(N292="zákl. přenesená",J292,0)</f>
        <v>0</v>
      </c>
      <c r="BH292" s="112">
        <f>IF(N292="sníž. přenesená",J292,0)</f>
        <v>0</v>
      </c>
      <c r="BI292" s="112">
        <f>IF(N292="nulová",J292,0)</f>
        <v>0</v>
      </c>
      <c r="BJ292" s="14" t="s">
        <v>82</v>
      </c>
      <c r="BK292" s="112">
        <f>ROUND(I292*H292,2)</f>
        <v>0</v>
      </c>
      <c r="BL292" s="14" t="s">
        <v>240</v>
      </c>
      <c r="BM292" s="219" t="s">
        <v>423</v>
      </c>
    </row>
    <row r="293" spans="1:65" s="2" customFormat="1" ht="11.25">
      <c r="A293" s="32"/>
      <c r="B293" s="33"/>
      <c r="C293" s="34"/>
      <c r="D293" s="220" t="s">
        <v>241</v>
      </c>
      <c r="E293" s="34"/>
      <c r="F293" s="221" t="s">
        <v>860</v>
      </c>
      <c r="G293" s="34"/>
      <c r="H293" s="34"/>
      <c r="I293" s="176"/>
      <c r="J293" s="34"/>
      <c r="K293" s="34"/>
      <c r="L293" s="35"/>
      <c r="M293" s="222"/>
      <c r="N293" s="223"/>
      <c r="O293" s="69"/>
      <c r="P293" s="69"/>
      <c r="Q293" s="69"/>
      <c r="R293" s="69"/>
      <c r="S293" s="69"/>
      <c r="T293" s="70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4" t="s">
        <v>241</v>
      </c>
      <c r="AU293" s="14" t="s">
        <v>84</v>
      </c>
    </row>
    <row r="294" spans="1:65" s="2" customFormat="1" ht="16.5" customHeight="1">
      <c r="A294" s="32"/>
      <c r="B294" s="33"/>
      <c r="C294" s="207" t="s">
        <v>424</v>
      </c>
      <c r="D294" s="207" t="s">
        <v>236</v>
      </c>
      <c r="E294" s="208" t="s">
        <v>425</v>
      </c>
      <c r="F294" s="209" t="s">
        <v>862</v>
      </c>
      <c r="G294" s="210" t="s">
        <v>244</v>
      </c>
      <c r="H294" s="211">
        <v>14</v>
      </c>
      <c r="I294" s="212"/>
      <c r="J294" s="213">
        <f>ROUND(I294*H294,2)</f>
        <v>0</v>
      </c>
      <c r="K294" s="214"/>
      <c r="L294" s="35"/>
      <c r="M294" s="215" t="s">
        <v>1</v>
      </c>
      <c r="N294" s="216" t="s">
        <v>40</v>
      </c>
      <c r="O294" s="69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219" t="s">
        <v>240</v>
      </c>
      <c r="AT294" s="219" t="s">
        <v>236</v>
      </c>
      <c r="AU294" s="219" t="s">
        <v>84</v>
      </c>
      <c r="AY294" s="14" t="s">
        <v>233</v>
      </c>
      <c r="BE294" s="112">
        <f>IF(N294="základní",J294,0)</f>
        <v>0</v>
      </c>
      <c r="BF294" s="112">
        <f>IF(N294="snížená",J294,0)</f>
        <v>0</v>
      </c>
      <c r="BG294" s="112">
        <f>IF(N294="zákl. přenesená",J294,0)</f>
        <v>0</v>
      </c>
      <c r="BH294" s="112">
        <f>IF(N294="sníž. přenesená",J294,0)</f>
        <v>0</v>
      </c>
      <c r="BI294" s="112">
        <f>IF(N294="nulová",J294,0)</f>
        <v>0</v>
      </c>
      <c r="BJ294" s="14" t="s">
        <v>82</v>
      </c>
      <c r="BK294" s="112">
        <f>ROUND(I294*H294,2)</f>
        <v>0</v>
      </c>
      <c r="BL294" s="14" t="s">
        <v>240</v>
      </c>
      <c r="BM294" s="219" t="s">
        <v>426</v>
      </c>
    </row>
    <row r="295" spans="1:65" s="2" customFormat="1" ht="11.25">
      <c r="A295" s="32"/>
      <c r="B295" s="33"/>
      <c r="C295" s="34"/>
      <c r="D295" s="220" t="s">
        <v>241</v>
      </c>
      <c r="E295" s="34"/>
      <c r="F295" s="221" t="s">
        <v>862</v>
      </c>
      <c r="G295" s="34"/>
      <c r="H295" s="34"/>
      <c r="I295" s="176"/>
      <c r="J295" s="34"/>
      <c r="K295" s="34"/>
      <c r="L295" s="35"/>
      <c r="M295" s="222"/>
      <c r="N295" s="223"/>
      <c r="O295" s="69"/>
      <c r="P295" s="69"/>
      <c r="Q295" s="69"/>
      <c r="R295" s="69"/>
      <c r="S295" s="69"/>
      <c r="T295" s="70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4" t="s">
        <v>241</v>
      </c>
      <c r="AU295" s="14" t="s">
        <v>84</v>
      </c>
    </row>
    <row r="296" spans="1:65" s="12" customFormat="1" ht="22.9" customHeight="1">
      <c r="B296" s="191"/>
      <c r="C296" s="192"/>
      <c r="D296" s="193" t="s">
        <v>74</v>
      </c>
      <c r="E296" s="205" t="s">
        <v>468</v>
      </c>
      <c r="F296" s="205" t="s">
        <v>867</v>
      </c>
      <c r="G296" s="192"/>
      <c r="H296" s="192"/>
      <c r="I296" s="195"/>
      <c r="J296" s="206">
        <f>BK296</f>
        <v>0</v>
      </c>
      <c r="K296" s="192"/>
      <c r="L296" s="197"/>
      <c r="M296" s="198"/>
      <c r="N296" s="199"/>
      <c r="O296" s="199"/>
      <c r="P296" s="200">
        <f>SUM(P297:P300)</f>
        <v>0</v>
      </c>
      <c r="Q296" s="199"/>
      <c r="R296" s="200">
        <f>SUM(R297:R300)</f>
        <v>0</v>
      </c>
      <c r="S296" s="199"/>
      <c r="T296" s="201">
        <f>SUM(T297:T300)</f>
        <v>0</v>
      </c>
      <c r="AR296" s="202" t="s">
        <v>82</v>
      </c>
      <c r="AT296" s="203" t="s">
        <v>74</v>
      </c>
      <c r="AU296" s="203" t="s">
        <v>82</v>
      </c>
      <c r="AY296" s="202" t="s">
        <v>233</v>
      </c>
      <c r="BK296" s="204">
        <f>SUM(BK297:BK300)</f>
        <v>0</v>
      </c>
    </row>
    <row r="297" spans="1:65" s="2" customFormat="1" ht="16.5" customHeight="1">
      <c r="A297" s="32"/>
      <c r="B297" s="33"/>
      <c r="C297" s="207" t="s">
        <v>330</v>
      </c>
      <c r="D297" s="207" t="s">
        <v>236</v>
      </c>
      <c r="E297" s="208" t="s">
        <v>427</v>
      </c>
      <c r="F297" s="209" t="s">
        <v>860</v>
      </c>
      <c r="G297" s="210" t="s">
        <v>244</v>
      </c>
      <c r="H297" s="211">
        <v>182</v>
      </c>
      <c r="I297" s="212"/>
      <c r="J297" s="213">
        <f>ROUND(I297*H297,2)</f>
        <v>0</v>
      </c>
      <c r="K297" s="214"/>
      <c r="L297" s="35"/>
      <c r="M297" s="215" t="s">
        <v>1</v>
      </c>
      <c r="N297" s="216" t="s">
        <v>40</v>
      </c>
      <c r="O297" s="69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19" t="s">
        <v>240</v>
      </c>
      <c r="AT297" s="219" t="s">
        <v>236</v>
      </c>
      <c r="AU297" s="219" t="s">
        <v>84</v>
      </c>
      <c r="AY297" s="14" t="s">
        <v>233</v>
      </c>
      <c r="BE297" s="112">
        <f>IF(N297="základní",J297,0)</f>
        <v>0</v>
      </c>
      <c r="BF297" s="112">
        <f>IF(N297="snížená",J297,0)</f>
        <v>0</v>
      </c>
      <c r="BG297" s="112">
        <f>IF(N297="zákl. přenesená",J297,0)</f>
        <v>0</v>
      </c>
      <c r="BH297" s="112">
        <f>IF(N297="sníž. přenesená",J297,0)</f>
        <v>0</v>
      </c>
      <c r="BI297" s="112">
        <f>IF(N297="nulová",J297,0)</f>
        <v>0</v>
      </c>
      <c r="BJ297" s="14" t="s">
        <v>82</v>
      </c>
      <c r="BK297" s="112">
        <f>ROUND(I297*H297,2)</f>
        <v>0</v>
      </c>
      <c r="BL297" s="14" t="s">
        <v>240</v>
      </c>
      <c r="BM297" s="219" t="s">
        <v>428</v>
      </c>
    </row>
    <row r="298" spans="1:65" s="2" customFormat="1" ht="11.25">
      <c r="A298" s="32"/>
      <c r="B298" s="33"/>
      <c r="C298" s="34"/>
      <c r="D298" s="220" t="s">
        <v>241</v>
      </c>
      <c r="E298" s="34"/>
      <c r="F298" s="221" t="s">
        <v>860</v>
      </c>
      <c r="G298" s="34"/>
      <c r="H298" s="34"/>
      <c r="I298" s="176"/>
      <c r="J298" s="34"/>
      <c r="K298" s="34"/>
      <c r="L298" s="35"/>
      <c r="M298" s="222"/>
      <c r="N298" s="223"/>
      <c r="O298" s="69"/>
      <c r="P298" s="69"/>
      <c r="Q298" s="69"/>
      <c r="R298" s="69"/>
      <c r="S298" s="69"/>
      <c r="T298" s="70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4" t="s">
        <v>241</v>
      </c>
      <c r="AU298" s="14" t="s">
        <v>84</v>
      </c>
    </row>
    <row r="299" spans="1:65" s="2" customFormat="1" ht="16.5" customHeight="1">
      <c r="A299" s="32"/>
      <c r="B299" s="33"/>
      <c r="C299" s="207" t="s">
        <v>429</v>
      </c>
      <c r="D299" s="207" t="s">
        <v>236</v>
      </c>
      <c r="E299" s="208" t="s">
        <v>430</v>
      </c>
      <c r="F299" s="209" t="s">
        <v>862</v>
      </c>
      <c r="G299" s="210" t="s">
        <v>244</v>
      </c>
      <c r="H299" s="211">
        <v>16</v>
      </c>
      <c r="I299" s="212"/>
      <c r="J299" s="213">
        <f>ROUND(I299*H299,2)</f>
        <v>0</v>
      </c>
      <c r="K299" s="214"/>
      <c r="L299" s="35"/>
      <c r="M299" s="215" t="s">
        <v>1</v>
      </c>
      <c r="N299" s="216" t="s">
        <v>40</v>
      </c>
      <c r="O299" s="69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219" t="s">
        <v>240</v>
      </c>
      <c r="AT299" s="219" t="s">
        <v>236</v>
      </c>
      <c r="AU299" s="219" t="s">
        <v>84</v>
      </c>
      <c r="AY299" s="14" t="s">
        <v>233</v>
      </c>
      <c r="BE299" s="112">
        <f>IF(N299="základní",J299,0)</f>
        <v>0</v>
      </c>
      <c r="BF299" s="112">
        <f>IF(N299="snížená",J299,0)</f>
        <v>0</v>
      </c>
      <c r="BG299" s="112">
        <f>IF(N299="zákl. přenesená",J299,0)</f>
        <v>0</v>
      </c>
      <c r="BH299" s="112">
        <f>IF(N299="sníž. přenesená",J299,0)</f>
        <v>0</v>
      </c>
      <c r="BI299" s="112">
        <f>IF(N299="nulová",J299,0)</f>
        <v>0</v>
      </c>
      <c r="BJ299" s="14" t="s">
        <v>82</v>
      </c>
      <c r="BK299" s="112">
        <f>ROUND(I299*H299,2)</f>
        <v>0</v>
      </c>
      <c r="BL299" s="14" t="s">
        <v>240</v>
      </c>
      <c r="BM299" s="219" t="s">
        <v>431</v>
      </c>
    </row>
    <row r="300" spans="1:65" s="2" customFormat="1" ht="11.25">
      <c r="A300" s="32"/>
      <c r="B300" s="33"/>
      <c r="C300" s="34"/>
      <c r="D300" s="220" t="s">
        <v>241</v>
      </c>
      <c r="E300" s="34"/>
      <c r="F300" s="221" t="s">
        <v>862</v>
      </c>
      <c r="G300" s="34"/>
      <c r="H300" s="34"/>
      <c r="I300" s="176"/>
      <c r="J300" s="34"/>
      <c r="K300" s="34"/>
      <c r="L300" s="35"/>
      <c r="M300" s="222"/>
      <c r="N300" s="223"/>
      <c r="O300" s="69"/>
      <c r="P300" s="69"/>
      <c r="Q300" s="69"/>
      <c r="R300" s="69"/>
      <c r="S300" s="69"/>
      <c r="T300" s="70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4" t="s">
        <v>241</v>
      </c>
      <c r="AU300" s="14" t="s">
        <v>84</v>
      </c>
    </row>
    <row r="301" spans="1:65" s="12" customFormat="1" ht="22.9" customHeight="1">
      <c r="B301" s="191"/>
      <c r="C301" s="192"/>
      <c r="D301" s="193" t="s">
        <v>74</v>
      </c>
      <c r="E301" s="205" t="s">
        <v>480</v>
      </c>
      <c r="F301" s="205" t="s">
        <v>868</v>
      </c>
      <c r="G301" s="192"/>
      <c r="H301" s="192"/>
      <c r="I301" s="195"/>
      <c r="J301" s="206">
        <f>BK301</f>
        <v>0</v>
      </c>
      <c r="K301" s="192"/>
      <c r="L301" s="197"/>
      <c r="M301" s="198"/>
      <c r="N301" s="199"/>
      <c r="O301" s="199"/>
      <c r="P301" s="200">
        <f>SUM(P302:P305)</f>
        <v>0</v>
      </c>
      <c r="Q301" s="199"/>
      <c r="R301" s="200">
        <f>SUM(R302:R305)</f>
        <v>0</v>
      </c>
      <c r="S301" s="199"/>
      <c r="T301" s="201">
        <f>SUM(T302:T305)</f>
        <v>0</v>
      </c>
      <c r="AR301" s="202" t="s">
        <v>82</v>
      </c>
      <c r="AT301" s="203" t="s">
        <v>74</v>
      </c>
      <c r="AU301" s="203" t="s">
        <v>82</v>
      </c>
      <c r="AY301" s="202" t="s">
        <v>233</v>
      </c>
      <c r="BK301" s="204">
        <f>SUM(BK302:BK305)</f>
        <v>0</v>
      </c>
    </row>
    <row r="302" spans="1:65" s="2" customFormat="1" ht="16.5" customHeight="1">
      <c r="A302" s="32"/>
      <c r="B302" s="33"/>
      <c r="C302" s="207" t="s">
        <v>332</v>
      </c>
      <c r="D302" s="207" t="s">
        <v>236</v>
      </c>
      <c r="E302" s="208" t="s">
        <v>434</v>
      </c>
      <c r="F302" s="209" t="s">
        <v>860</v>
      </c>
      <c r="G302" s="210" t="s">
        <v>244</v>
      </c>
      <c r="H302" s="211">
        <v>208</v>
      </c>
      <c r="I302" s="212"/>
      <c r="J302" s="213">
        <f>ROUND(I302*H302,2)</f>
        <v>0</v>
      </c>
      <c r="K302" s="214"/>
      <c r="L302" s="35"/>
      <c r="M302" s="215" t="s">
        <v>1</v>
      </c>
      <c r="N302" s="216" t="s">
        <v>40</v>
      </c>
      <c r="O302" s="69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9" t="s">
        <v>240</v>
      </c>
      <c r="AT302" s="219" t="s">
        <v>236</v>
      </c>
      <c r="AU302" s="219" t="s">
        <v>84</v>
      </c>
      <c r="AY302" s="14" t="s">
        <v>233</v>
      </c>
      <c r="BE302" s="112">
        <f>IF(N302="základní",J302,0)</f>
        <v>0</v>
      </c>
      <c r="BF302" s="112">
        <f>IF(N302="snížená",J302,0)</f>
        <v>0</v>
      </c>
      <c r="BG302" s="112">
        <f>IF(N302="zákl. přenesená",J302,0)</f>
        <v>0</v>
      </c>
      <c r="BH302" s="112">
        <f>IF(N302="sníž. přenesená",J302,0)</f>
        <v>0</v>
      </c>
      <c r="BI302" s="112">
        <f>IF(N302="nulová",J302,0)</f>
        <v>0</v>
      </c>
      <c r="BJ302" s="14" t="s">
        <v>82</v>
      </c>
      <c r="BK302" s="112">
        <f>ROUND(I302*H302,2)</f>
        <v>0</v>
      </c>
      <c r="BL302" s="14" t="s">
        <v>240</v>
      </c>
      <c r="BM302" s="219" t="s">
        <v>435</v>
      </c>
    </row>
    <row r="303" spans="1:65" s="2" customFormat="1" ht="11.25">
      <c r="A303" s="32"/>
      <c r="B303" s="33"/>
      <c r="C303" s="34"/>
      <c r="D303" s="220" t="s">
        <v>241</v>
      </c>
      <c r="E303" s="34"/>
      <c r="F303" s="221" t="s">
        <v>860</v>
      </c>
      <c r="G303" s="34"/>
      <c r="H303" s="34"/>
      <c r="I303" s="176"/>
      <c r="J303" s="34"/>
      <c r="K303" s="34"/>
      <c r="L303" s="35"/>
      <c r="M303" s="222"/>
      <c r="N303" s="223"/>
      <c r="O303" s="69"/>
      <c r="P303" s="69"/>
      <c r="Q303" s="69"/>
      <c r="R303" s="69"/>
      <c r="S303" s="69"/>
      <c r="T303" s="70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4" t="s">
        <v>241</v>
      </c>
      <c r="AU303" s="14" t="s">
        <v>84</v>
      </c>
    </row>
    <row r="304" spans="1:65" s="2" customFormat="1" ht="16.5" customHeight="1">
      <c r="A304" s="32"/>
      <c r="B304" s="33"/>
      <c r="C304" s="207" t="s">
        <v>436</v>
      </c>
      <c r="D304" s="207" t="s">
        <v>236</v>
      </c>
      <c r="E304" s="208" t="s">
        <v>437</v>
      </c>
      <c r="F304" s="209" t="s">
        <v>862</v>
      </c>
      <c r="G304" s="210" t="s">
        <v>244</v>
      </c>
      <c r="H304" s="211">
        <v>14</v>
      </c>
      <c r="I304" s="212"/>
      <c r="J304" s="213">
        <f>ROUND(I304*H304,2)</f>
        <v>0</v>
      </c>
      <c r="K304" s="214"/>
      <c r="L304" s="35"/>
      <c r="M304" s="215" t="s">
        <v>1</v>
      </c>
      <c r="N304" s="216" t="s">
        <v>40</v>
      </c>
      <c r="O304" s="69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9" t="s">
        <v>240</v>
      </c>
      <c r="AT304" s="219" t="s">
        <v>236</v>
      </c>
      <c r="AU304" s="219" t="s">
        <v>84</v>
      </c>
      <c r="AY304" s="14" t="s">
        <v>233</v>
      </c>
      <c r="BE304" s="112">
        <f>IF(N304="základní",J304,0)</f>
        <v>0</v>
      </c>
      <c r="BF304" s="112">
        <f>IF(N304="snížená",J304,0)</f>
        <v>0</v>
      </c>
      <c r="BG304" s="112">
        <f>IF(N304="zákl. přenesená",J304,0)</f>
        <v>0</v>
      </c>
      <c r="BH304" s="112">
        <f>IF(N304="sníž. přenesená",J304,0)</f>
        <v>0</v>
      </c>
      <c r="BI304" s="112">
        <f>IF(N304="nulová",J304,0)</f>
        <v>0</v>
      </c>
      <c r="BJ304" s="14" t="s">
        <v>82</v>
      </c>
      <c r="BK304" s="112">
        <f>ROUND(I304*H304,2)</f>
        <v>0</v>
      </c>
      <c r="BL304" s="14" t="s">
        <v>240</v>
      </c>
      <c r="BM304" s="219" t="s">
        <v>438</v>
      </c>
    </row>
    <row r="305" spans="1:65" s="2" customFormat="1" ht="11.25">
      <c r="A305" s="32"/>
      <c r="B305" s="33"/>
      <c r="C305" s="34"/>
      <c r="D305" s="220" t="s">
        <v>241</v>
      </c>
      <c r="E305" s="34"/>
      <c r="F305" s="221" t="s">
        <v>862</v>
      </c>
      <c r="G305" s="34"/>
      <c r="H305" s="34"/>
      <c r="I305" s="176"/>
      <c r="J305" s="34"/>
      <c r="K305" s="34"/>
      <c r="L305" s="35"/>
      <c r="M305" s="222"/>
      <c r="N305" s="223"/>
      <c r="O305" s="69"/>
      <c r="P305" s="69"/>
      <c r="Q305" s="69"/>
      <c r="R305" s="69"/>
      <c r="S305" s="69"/>
      <c r="T305" s="70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4" t="s">
        <v>241</v>
      </c>
      <c r="AU305" s="14" t="s">
        <v>84</v>
      </c>
    </row>
    <row r="306" spans="1:65" s="12" customFormat="1" ht="22.9" customHeight="1">
      <c r="B306" s="191"/>
      <c r="C306" s="192"/>
      <c r="D306" s="193" t="s">
        <v>74</v>
      </c>
      <c r="E306" s="205" t="s">
        <v>492</v>
      </c>
      <c r="F306" s="205" t="s">
        <v>869</v>
      </c>
      <c r="G306" s="192"/>
      <c r="H306" s="192"/>
      <c r="I306" s="195"/>
      <c r="J306" s="206">
        <f>BK306</f>
        <v>0</v>
      </c>
      <c r="K306" s="192"/>
      <c r="L306" s="197"/>
      <c r="M306" s="198"/>
      <c r="N306" s="199"/>
      <c r="O306" s="199"/>
      <c r="P306" s="200">
        <f>SUM(P307:P314)</f>
        <v>0</v>
      </c>
      <c r="Q306" s="199"/>
      <c r="R306" s="200">
        <f>SUM(R307:R314)</f>
        <v>0</v>
      </c>
      <c r="S306" s="199"/>
      <c r="T306" s="201">
        <f>SUM(T307:T314)</f>
        <v>0</v>
      </c>
      <c r="AR306" s="202" t="s">
        <v>82</v>
      </c>
      <c r="AT306" s="203" t="s">
        <v>74</v>
      </c>
      <c r="AU306" s="203" t="s">
        <v>82</v>
      </c>
      <c r="AY306" s="202" t="s">
        <v>233</v>
      </c>
      <c r="BK306" s="204">
        <f>SUM(BK307:BK314)</f>
        <v>0</v>
      </c>
    </row>
    <row r="307" spans="1:65" s="2" customFormat="1" ht="16.5" customHeight="1">
      <c r="A307" s="32"/>
      <c r="B307" s="33"/>
      <c r="C307" s="207" t="s">
        <v>335</v>
      </c>
      <c r="D307" s="207" t="s">
        <v>236</v>
      </c>
      <c r="E307" s="208" t="s">
        <v>439</v>
      </c>
      <c r="F307" s="209" t="s">
        <v>860</v>
      </c>
      <c r="G307" s="210" t="s">
        <v>244</v>
      </c>
      <c r="H307" s="211">
        <v>779</v>
      </c>
      <c r="I307" s="212"/>
      <c r="J307" s="213">
        <f>ROUND(I307*H307,2)</f>
        <v>0</v>
      </c>
      <c r="K307" s="214"/>
      <c r="L307" s="35"/>
      <c r="M307" s="215" t="s">
        <v>1</v>
      </c>
      <c r="N307" s="216" t="s">
        <v>40</v>
      </c>
      <c r="O307" s="69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219" t="s">
        <v>240</v>
      </c>
      <c r="AT307" s="219" t="s">
        <v>236</v>
      </c>
      <c r="AU307" s="219" t="s">
        <v>84</v>
      </c>
      <c r="AY307" s="14" t="s">
        <v>233</v>
      </c>
      <c r="BE307" s="112">
        <f>IF(N307="základní",J307,0)</f>
        <v>0</v>
      </c>
      <c r="BF307" s="112">
        <f>IF(N307="snížená",J307,0)</f>
        <v>0</v>
      </c>
      <c r="BG307" s="112">
        <f>IF(N307="zákl. přenesená",J307,0)</f>
        <v>0</v>
      </c>
      <c r="BH307" s="112">
        <f>IF(N307="sníž. přenesená",J307,0)</f>
        <v>0</v>
      </c>
      <c r="BI307" s="112">
        <f>IF(N307="nulová",J307,0)</f>
        <v>0</v>
      </c>
      <c r="BJ307" s="14" t="s">
        <v>82</v>
      </c>
      <c r="BK307" s="112">
        <f>ROUND(I307*H307,2)</f>
        <v>0</v>
      </c>
      <c r="BL307" s="14" t="s">
        <v>240</v>
      </c>
      <c r="BM307" s="219" t="s">
        <v>440</v>
      </c>
    </row>
    <row r="308" spans="1:65" s="2" customFormat="1" ht="11.25">
      <c r="A308" s="32"/>
      <c r="B308" s="33"/>
      <c r="C308" s="34"/>
      <c r="D308" s="220" t="s">
        <v>241</v>
      </c>
      <c r="E308" s="34"/>
      <c r="F308" s="221" t="s">
        <v>860</v>
      </c>
      <c r="G308" s="34"/>
      <c r="H308" s="34"/>
      <c r="I308" s="176"/>
      <c r="J308" s="34"/>
      <c r="K308" s="34"/>
      <c r="L308" s="35"/>
      <c r="M308" s="222"/>
      <c r="N308" s="223"/>
      <c r="O308" s="69"/>
      <c r="P308" s="69"/>
      <c r="Q308" s="69"/>
      <c r="R308" s="69"/>
      <c r="S308" s="69"/>
      <c r="T308" s="70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4" t="s">
        <v>241</v>
      </c>
      <c r="AU308" s="14" t="s">
        <v>84</v>
      </c>
    </row>
    <row r="309" spans="1:65" s="2" customFormat="1" ht="16.5" customHeight="1">
      <c r="A309" s="32"/>
      <c r="B309" s="33"/>
      <c r="C309" s="207" t="s">
        <v>441</v>
      </c>
      <c r="D309" s="207" t="s">
        <v>236</v>
      </c>
      <c r="E309" s="208" t="s">
        <v>442</v>
      </c>
      <c r="F309" s="209" t="s">
        <v>861</v>
      </c>
      <c r="G309" s="210" t="s">
        <v>244</v>
      </c>
      <c r="H309" s="211">
        <v>328</v>
      </c>
      <c r="I309" s="212"/>
      <c r="J309" s="213">
        <f>ROUND(I309*H309,2)</f>
        <v>0</v>
      </c>
      <c r="K309" s="214"/>
      <c r="L309" s="35"/>
      <c r="M309" s="215" t="s">
        <v>1</v>
      </c>
      <c r="N309" s="216" t="s">
        <v>40</v>
      </c>
      <c r="O309" s="69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219" t="s">
        <v>240</v>
      </c>
      <c r="AT309" s="219" t="s">
        <v>236</v>
      </c>
      <c r="AU309" s="219" t="s">
        <v>84</v>
      </c>
      <c r="AY309" s="14" t="s">
        <v>233</v>
      </c>
      <c r="BE309" s="112">
        <f>IF(N309="základní",J309,0)</f>
        <v>0</v>
      </c>
      <c r="BF309" s="112">
        <f>IF(N309="snížená",J309,0)</f>
        <v>0</v>
      </c>
      <c r="BG309" s="112">
        <f>IF(N309="zákl. přenesená",J309,0)</f>
        <v>0</v>
      </c>
      <c r="BH309" s="112">
        <f>IF(N309="sníž. přenesená",J309,0)</f>
        <v>0</v>
      </c>
      <c r="BI309" s="112">
        <f>IF(N309="nulová",J309,0)</f>
        <v>0</v>
      </c>
      <c r="BJ309" s="14" t="s">
        <v>82</v>
      </c>
      <c r="BK309" s="112">
        <f>ROUND(I309*H309,2)</f>
        <v>0</v>
      </c>
      <c r="BL309" s="14" t="s">
        <v>240</v>
      </c>
      <c r="BM309" s="219" t="s">
        <v>443</v>
      </c>
    </row>
    <row r="310" spans="1:65" s="2" customFormat="1" ht="11.25">
      <c r="A310" s="32"/>
      <c r="B310" s="33"/>
      <c r="C310" s="34"/>
      <c r="D310" s="220" t="s">
        <v>241</v>
      </c>
      <c r="E310" s="34"/>
      <c r="F310" s="221" t="s">
        <v>861</v>
      </c>
      <c r="G310" s="34"/>
      <c r="H310" s="34"/>
      <c r="I310" s="176"/>
      <c r="J310" s="34"/>
      <c r="K310" s="34"/>
      <c r="L310" s="35"/>
      <c r="M310" s="222"/>
      <c r="N310" s="223"/>
      <c r="O310" s="69"/>
      <c r="P310" s="69"/>
      <c r="Q310" s="69"/>
      <c r="R310" s="69"/>
      <c r="S310" s="69"/>
      <c r="T310" s="70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4" t="s">
        <v>241</v>
      </c>
      <c r="AU310" s="14" t="s">
        <v>84</v>
      </c>
    </row>
    <row r="311" spans="1:65" s="2" customFormat="1" ht="16.5" customHeight="1">
      <c r="A311" s="32"/>
      <c r="B311" s="33"/>
      <c r="C311" s="207" t="s">
        <v>337</v>
      </c>
      <c r="D311" s="207" t="s">
        <v>236</v>
      </c>
      <c r="E311" s="208" t="s">
        <v>446</v>
      </c>
      <c r="F311" s="209" t="s">
        <v>862</v>
      </c>
      <c r="G311" s="210" t="s">
        <v>244</v>
      </c>
      <c r="H311" s="211">
        <v>36</v>
      </c>
      <c r="I311" s="212"/>
      <c r="J311" s="213">
        <f>ROUND(I311*H311,2)</f>
        <v>0</v>
      </c>
      <c r="K311" s="214"/>
      <c r="L311" s="35"/>
      <c r="M311" s="215" t="s">
        <v>1</v>
      </c>
      <c r="N311" s="216" t="s">
        <v>40</v>
      </c>
      <c r="O311" s="69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219" t="s">
        <v>240</v>
      </c>
      <c r="AT311" s="219" t="s">
        <v>236</v>
      </c>
      <c r="AU311" s="219" t="s">
        <v>84</v>
      </c>
      <c r="AY311" s="14" t="s">
        <v>233</v>
      </c>
      <c r="BE311" s="112">
        <f>IF(N311="základní",J311,0)</f>
        <v>0</v>
      </c>
      <c r="BF311" s="112">
        <f>IF(N311="snížená",J311,0)</f>
        <v>0</v>
      </c>
      <c r="BG311" s="112">
        <f>IF(N311="zákl. přenesená",J311,0)</f>
        <v>0</v>
      </c>
      <c r="BH311" s="112">
        <f>IF(N311="sníž. přenesená",J311,0)</f>
        <v>0</v>
      </c>
      <c r="BI311" s="112">
        <f>IF(N311="nulová",J311,0)</f>
        <v>0</v>
      </c>
      <c r="BJ311" s="14" t="s">
        <v>82</v>
      </c>
      <c r="BK311" s="112">
        <f>ROUND(I311*H311,2)</f>
        <v>0</v>
      </c>
      <c r="BL311" s="14" t="s">
        <v>240</v>
      </c>
      <c r="BM311" s="219" t="s">
        <v>447</v>
      </c>
    </row>
    <row r="312" spans="1:65" s="2" customFormat="1" ht="11.25">
      <c r="A312" s="32"/>
      <c r="B312" s="33"/>
      <c r="C312" s="34"/>
      <c r="D312" s="220" t="s">
        <v>241</v>
      </c>
      <c r="E312" s="34"/>
      <c r="F312" s="221" t="s">
        <v>862</v>
      </c>
      <c r="G312" s="34"/>
      <c r="H312" s="34"/>
      <c r="I312" s="176"/>
      <c r="J312" s="34"/>
      <c r="K312" s="34"/>
      <c r="L312" s="35"/>
      <c r="M312" s="222"/>
      <c r="N312" s="223"/>
      <c r="O312" s="69"/>
      <c r="P312" s="69"/>
      <c r="Q312" s="69"/>
      <c r="R312" s="69"/>
      <c r="S312" s="69"/>
      <c r="T312" s="70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4" t="s">
        <v>241</v>
      </c>
      <c r="AU312" s="14" t="s">
        <v>84</v>
      </c>
    </row>
    <row r="313" spans="1:65" s="2" customFormat="1" ht="24.2" customHeight="1">
      <c r="A313" s="32"/>
      <c r="B313" s="33"/>
      <c r="C313" s="207" t="s">
        <v>448</v>
      </c>
      <c r="D313" s="207" t="s">
        <v>236</v>
      </c>
      <c r="E313" s="208" t="s">
        <v>449</v>
      </c>
      <c r="F313" s="209" t="s">
        <v>619</v>
      </c>
      <c r="G313" s="210" t="s">
        <v>620</v>
      </c>
      <c r="H313" s="211">
        <v>1</v>
      </c>
      <c r="I313" s="212"/>
      <c r="J313" s="213">
        <f>ROUND(I313*H313,2)</f>
        <v>0</v>
      </c>
      <c r="K313" s="214"/>
      <c r="L313" s="35"/>
      <c r="M313" s="215" t="s">
        <v>1</v>
      </c>
      <c r="N313" s="216" t="s">
        <v>40</v>
      </c>
      <c r="O313" s="69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19" t="s">
        <v>240</v>
      </c>
      <c r="AT313" s="219" t="s">
        <v>236</v>
      </c>
      <c r="AU313" s="219" t="s">
        <v>84</v>
      </c>
      <c r="AY313" s="14" t="s">
        <v>233</v>
      </c>
      <c r="BE313" s="112">
        <f>IF(N313="základní",J313,0)</f>
        <v>0</v>
      </c>
      <c r="BF313" s="112">
        <f>IF(N313="snížená",J313,0)</f>
        <v>0</v>
      </c>
      <c r="BG313" s="112">
        <f>IF(N313="zákl. přenesená",J313,0)</f>
        <v>0</v>
      </c>
      <c r="BH313" s="112">
        <f>IF(N313="sníž. přenesená",J313,0)</f>
        <v>0</v>
      </c>
      <c r="BI313" s="112">
        <f>IF(N313="nulová",J313,0)</f>
        <v>0</v>
      </c>
      <c r="BJ313" s="14" t="s">
        <v>82</v>
      </c>
      <c r="BK313" s="112">
        <f>ROUND(I313*H313,2)</f>
        <v>0</v>
      </c>
      <c r="BL313" s="14" t="s">
        <v>240</v>
      </c>
      <c r="BM313" s="219" t="s">
        <v>450</v>
      </c>
    </row>
    <row r="314" spans="1:65" s="2" customFormat="1" ht="19.5">
      <c r="A314" s="32"/>
      <c r="B314" s="33"/>
      <c r="C314" s="34"/>
      <c r="D314" s="220" t="s">
        <v>241</v>
      </c>
      <c r="E314" s="34"/>
      <c r="F314" s="221" t="s">
        <v>619</v>
      </c>
      <c r="G314" s="34"/>
      <c r="H314" s="34"/>
      <c r="I314" s="176"/>
      <c r="J314" s="34"/>
      <c r="K314" s="34"/>
      <c r="L314" s="35"/>
      <c r="M314" s="222"/>
      <c r="N314" s="223"/>
      <c r="O314" s="69"/>
      <c r="P314" s="69"/>
      <c r="Q314" s="69"/>
      <c r="R314" s="69"/>
      <c r="S314" s="69"/>
      <c r="T314" s="70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4" t="s">
        <v>241</v>
      </c>
      <c r="AU314" s="14" t="s">
        <v>84</v>
      </c>
    </row>
    <row r="315" spans="1:65" s="12" customFormat="1" ht="25.9" customHeight="1">
      <c r="B315" s="191"/>
      <c r="C315" s="192"/>
      <c r="D315" s="193" t="s">
        <v>74</v>
      </c>
      <c r="E315" s="194" t="s">
        <v>504</v>
      </c>
      <c r="F315" s="194" t="s">
        <v>870</v>
      </c>
      <c r="G315" s="192"/>
      <c r="H315" s="192"/>
      <c r="I315" s="195"/>
      <c r="J315" s="196">
        <f>BK315</f>
        <v>0</v>
      </c>
      <c r="K315" s="192"/>
      <c r="L315" s="197"/>
      <c r="M315" s="198"/>
      <c r="N315" s="199"/>
      <c r="O315" s="199"/>
      <c r="P315" s="200">
        <f>P316+P331+P348</f>
        <v>0</v>
      </c>
      <c r="Q315" s="199"/>
      <c r="R315" s="200">
        <f>R316+R331+R348</f>
        <v>0</v>
      </c>
      <c r="S315" s="199"/>
      <c r="T315" s="201">
        <f>T316+T331+T348</f>
        <v>0</v>
      </c>
      <c r="AR315" s="202" t="s">
        <v>82</v>
      </c>
      <c r="AT315" s="203" t="s">
        <v>74</v>
      </c>
      <c r="AU315" s="203" t="s">
        <v>75</v>
      </c>
      <c r="AY315" s="202" t="s">
        <v>233</v>
      </c>
      <c r="BK315" s="204">
        <f>BK316+BK331+BK348</f>
        <v>0</v>
      </c>
    </row>
    <row r="316" spans="1:65" s="12" customFormat="1" ht="22.9" customHeight="1">
      <c r="B316" s="191"/>
      <c r="C316" s="192"/>
      <c r="D316" s="193" t="s">
        <v>74</v>
      </c>
      <c r="E316" s="205" t="s">
        <v>516</v>
      </c>
      <c r="F316" s="205" t="s">
        <v>652</v>
      </c>
      <c r="G316" s="192"/>
      <c r="H316" s="192"/>
      <c r="I316" s="195"/>
      <c r="J316" s="206">
        <f>BK316</f>
        <v>0</v>
      </c>
      <c r="K316" s="192"/>
      <c r="L316" s="197"/>
      <c r="M316" s="198"/>
      <c r="N316" s="199"/>
      <c r="O316" s="199"/>
      <c r="P316" s="200">
        <f>SUM(P317:P330)</f>
        <v>0</v>
      </c>
      <c r="Q316" s="199"/>
      <c r="R316" s="200">
        <f>SUM(R317:R330)</f>
        <v>0</v>
      </c>
      <c r="S316" s="199"/>
      <c r="T316" s="201">
        <f>SUM(T317:T330)</f>
        <v>0</v>
      </c>
      <c r="AR316" s="202" t="s">
        <v>82</v>
      </c>
      <c r="AT316" s="203" t="s">
        <v>74</v>
      </c>
      <c r="AU316" s="203" t="s">
        <v>82</v>
      </c>
      <c r="AY316" s="202" t="s">
        <v>233</v>
      </c>
      <c r="BK316" s="204">
        <f>SUM(BK317:BK330)</f>
        <v>0</v>
      </c>
    </row>
    <row r="317" spans="1:65" s="2" customFormat="1" ht="44.25" customHeight="1">
      <c r="A317" s="32"/>
      <c r="B317" s="33"/>
      <c r="C317" s="207" t="s">
        <v>340</v>
      </c>
      <c r="D317" s="207" t="s">
        <v>236</v>
      </c>
      <c r="E317" s="208" t="s">
        <v>451</v>
      </c>
      <c r="F317" s="209" t="s">
        <v>628</v>
      </c>
      <c r="G317" s="210" t="s">
        <v>239</v>
      </c>
      <c r="H317" s="211">
        <v>87</v>
      </c>
      <c r="I317" s="212"/>
      <c r="J317" s="213">
        <f>ROUND(I317*H317,2)</f>
        <v>0</v>
      </c>
      <c r="K317" s="214"/>
      <c r="L317" s="35"/>
      <c r="M317" s="215" t="s">
        <v>1</v>
      </c>
      <c r="N317" s="216" t="s">
        <v>40</v>
      </c>
      <c r="O317" s="69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219" t="s">
        <v>240</v>
      </c>
      <c r="AT317" s="219" t="s">
        <v>236</v>
      </c>
      <c r="AU317" s="219" t="s">
        <v>84</v>
      </c>
      <c r="AY317" s="14" t="s">
        <v>233</v>
      </c>
      <c r="BE317" s="112">
        <f>IF(N317="základní",J317,0)</f>
        <v>0</v>
      </c>
      <c r="BF317" s="112">
        <f>IF(N317="snížená",J317,0)</f>
        <v>0</v>
      </c>
      <c r="BG317" s="112">
        <f>IF(N317="zákl. přenesená",J317,0)</f>
        <v>0</v>
      </c>
      <c r="BH317" s="112">
        <f>IF(N317="sníž. přenesená",J317,0)</f>
        <v>0</v>
      </c>
      <c r="BI317" s="112">
        <f>IF(N317="nulová",J317,0)</f>
        <v>0</v>
      </c>
      <c r="BJ317" s="14" t="s">
        <v>82</v>
      </c>
      <c r="BK317" s="112">
        <f>ROUND(I317*H317,2)</f>
        <v>0</v>
      </c>
      <c r="BL317" s="14" t="s">
        <v>240</v>
      </c>
      <c r="BM317" s="219" t="s">
        <v>452</v>
      </c>
    </row>
    <row r="318" spans="1:65" s="2" customFormat="1" ht="29.25">
      <c r="A318" s="32"/>
      <c r="B318" s="33"/>
      <c r="C318" s="34"/>
      <c r="D318" s="220" t="s">
        <v>241</v>
      </c>
      <c r="E318" s="34"/>
      <c r="F318" s="221" t="s">
        <v>628</v>
      </c>
      <c r="G318" s="34"/>
      <c r="H318" s="34"/>
      <c r="I318" s="176"/>
      <c r="J318" s="34"/>
      <c r="K318" s="34"/>
      <c r="L318" s="35"/>
      <c r="M318" s="222"/>
      <c r="N318" s="223"/>
      <c r="O318" s="69"/>
      <c r="P318" s="69"/>
      <c r="Q318" s="69"/>
      <c r="R318" s="69"/>
      <c r="S318" s="69"/>
      <c r="T318" s="70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4" t="s">
        <v>241</v>
      </c>
      <c r="AU318" s="14" t="s">
        <v>84</v>
      </c>
    </row>
    <row r="319" spans="1:65" s="2" customFormat="1" ht="44.25" customHeight="1">
      <c r="A319" s="32"/>
      <c r="B319" s="33"/>
      <c r="C319" s="207" t="s">
        <v>453</v>
      </c>
      <c r="D319" s="207" t="s">
        <v>236</v>
      </c>
      <c r="E319" s="208" t="s">
        <v>454</v>
      </c>
      <c r="F319" s="209" t="s">
        <v>631</v>
      </c>
      <c r="G319" s="210" t="s">
        <v>239</v>
      </c>
      <c r="H319" s="211">
        <v>3</v>
      </c>
      <c r="I319" s="212"/>
      <c r="J319" s="213">
        <f>ROUND(I319*H319,2)</f>
        <v>0</v>
      </c>
      <c r="K319" s="214"/>
      <c r="L319" s="35"/>
      <c r="M319" s="215" t="s">
        <v>1</v>
      </c>
      <c r="N319" s="216" t="s">
        <v>40</v>
      </c>
      <c r="O319" s="69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219" t="s">
        <v>240</v>
      </c>
      <c r="AT319" s="219" t="s">
        <v>236</v>
      </c>
      <c r="AU319" s="219" t="s">
        <v>84</v>
      </c>
      <c r="AY319" s="14" t="s">
        <v>233</v>
      </c>
      <c r="BE319" s="112">
        <f>IF(N319="základní",J319,0)</f>
        <v>0</v>
      </c>
      <c r="BF319" s="112">
        <f>IF(N319="snížená",J319,0)</f>
        <v>0</v>
      </c>
      <c r="BG319" s="112">
        <f>IF(N319="zákl. přenesená",J319,0)</f>
        <v>0</v>
      </c>
      <c r="BH319" s="112">
        <f>IF(N319="sníž. přenesená",J319,0)</f>
        <v>0</v>
      </c>
      <c r="BI319" s="112">
        <f>IF(N319="nulová",J319,0)</f>
        <v>0</v>
      </c>
      <c r="BJ319" s="14" t="s">
        <v>82</v>
      </c>
      <c r="BK319" s="112">
        <f>ROUND(I319*H319,2)</f>
        <v>0</v>
      </c>
      <c r="BL319" s="14" t="s">
        <v>240</v>
      </c>
      <c r="BM319" s="219" t="s">
        <v>455</v>
      </c>
    </row>
    <row r="320" spans="1:65" s="2" customFormat="1" ht="29.25">
      <c r="A320" s="32"/>
      <c r="B320" s="33"/>
      <c r="C320" s="34"/>
      <c r="D320" s="220" t="s">
        <v>241</v>
      </c>
      <c r="E320" s="34"/>
      <c r="F320" s="221" t="s">
        <v>631</v>
      </c>
      <c r="G320" s="34"/>
      <c r="H320" s="34"/>
      <c r="I320" s="176"/>
      <c r="J320" s="34"/>
      <c r="K320" s="34"/>
      <c r="L320" s="35"/>
      <c r="M320" s="222"/>
      <c r="N320" s="223"/>
      <c r="O320" s="69"/>
      <c r="P320" s="69"/>
      <c r="Q320" s="69"/>
      <c r="R320" s="69"/>
      <c r="S320" s="69"/>
      <c r="T320" s="70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4" t="s">
        <v>241</v>
      </c>
      <c r="AU320" s="14" t="s">
        <v>84</v>
      </c>
    </row>
    <row r="321" spans="1:65" s="2" customFormat="1" ht="49.15" customHeight="1">
      <c r="A321" s="32"/>
      <c r="B321" s="33"/>
      <c r="C321" s="207" t="s">
        <v>347</v>
      </c>
      <c r="D321" s="207" t="s">
        <v>236</v>
      </c>
      <c r="E321" s="208" t="s">
        <v>458</v>
      </c>
      <c r="F321" s="209" t="s">
        <v>635</v>
      </c>
      <c r="G321" s="210" t="s">
        <v>239</v>
      </c>
      <c r="H321" s="211">
        <v>19</v>
      </c>
      <c r="I321" s="212"/>
      <c r="J321" s="213">
        <f>ROUND(I321*H321,2)</f>
        <v>0</v>
      </c>
      <c r="K321" s="214"/>
      <c r="L321" s="35"/>
      <c r="M321" s="215" t="s">
        <v>1</v>
      </c>
      <c r="N321" s="216" t="s">
        <v>40</v>
      </c>
      <c r="O321" s="69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219" t="s">
        <v>240</v>
      </c>
      <c r="AT321" s="219" t="s">
        <v>236</v>
      </c>
      <c r="AU321" s="219" t="s">
        <v>84</v>
      </c>
      <c r="AY321" s="14" t="s">
        <v>233</v>
      </c>
      <c r="BE321" s="112">
        <f>IF(N321="základní",J321,0)</f>
        <v>0</v>
      </c>
      <c r="BF321" s="112">
        <f>IF(N321="snížená",J321,0)</f>
        <v>0</v>
      </c>
      <c r="BG321" s="112">
        <f>IF(N321="zákl. přenesená",J321,0)</f>
        <v>0</v>
      </c>
      <c r="BH321" s="112">
        <f>IF(N321="sníž. přenesená",J321,0)</f>
        <v>0</v>
      </c>
      <c r="BI321" s="112">
        <f>IF(N321="nulová",J321,0)</f>
        <v>0</v>
      </c>
      <c r="BJ321" s="14" t="s">
        <v>82</v>
      </c>
      <c r="BK321" s="112">
        <f>ROUND(I321*H321,2)</f>
        <v>0</v>
      </c>
      <c r="BL321" s="14" t="s">
        <v>240</v>
      </c>
      <c r="BM321" s="219" t="s">
        <v>459</v>
      </c>
    </row>
    <row r="322" spans="1:65" s="2" customFormat="1" ht="29.25">
      <c r="A322" s="32"/>
      <c r="B322" s="33"/>
      <c r="C322" s="34"/>
      <c r="D322" s="220" t="s">
        <v>241</v>
      </c>
      <c r="E322" s="34"/>
      <c r="F322" s="221" t="s">
        <v>635</v>
      </c>
      <c r="G322" s="34"/>
      <c r="H322" s="34"/>
      <c r="I322" s="176"/>
      <c r="J322" s="34"/>
      <c r="K322" s="34"/>
      <c r="L322" s="35"/>
      <c r="M322" s="222"/>
      <c r="N322" s="223"/>
      <c r="O322" s="69"/>
      <c r="P322" s="69"/>
      <c r="Q322" s="69"/>
      <c r="R322" s="69"/>
      <c r="S322" s="69"/>
      <c r="T322" s="70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4" t="s">
        <v>241</v>
      </c>
      <c r="AU322" s="14" t="s">
        <v>84</v>
      </c>
    </row>
    <row r="323" spans="1:65" s="2" customFormat="1" ht="24.2" customHeight="1">
      <c r="A323" s="32"/>
      <c r="B323" s="33"/>
      <c r="C323" s="207" t="s">
        <v>460</v>
      </c>
      <c r="D323" s="207" t="s">
        <v>236</v>
      </c>
      <c r="E323" s="208" t="s">
        <v>461</v>
      </c>
      <c r="F323" s="209" t="s">
        <v>638</v>
      </c>
      <c r="G323" s="210" t="s">
        <v>239</v>
      </c>
      <c r="H323" s="211">
        <v>31</v>
      </c>
      <c r="I323" s="212"/>
      <c r="J323" s="213">
        <f>ROUND(I323*H323,2)</f>
        <v>0</v>
      </c>
      <c r="K323" s="214"/>
      <c r="L323" s="35"/>
      <c r="M323" s="215" t="s">
        <v>1</v>
      </c>
      <c r="N323" s="216" t="s">
        <v>40</v>
      </c>
      <c r="O323" s="69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219" t="s">
        <v>240</v>
      </c>
      <c r="AT323" s="219" t="s">
        <v>236</v>
      </c>
      <c r="AU323" s="219" t="s">
        <v>84</v>
      </c>
      <c r="AY323" s="14" t="s">
        <v>233</v>
      </c>
      <c r="BE323" s="112">
        <f>IF(N323="základní",J323,0)</f>
        <v>0</v>
      </c>
      <c r="BF323" s="112">
        <f>IF(N323="snížená",J323,0)</f>
        <v>0</v>
      </c>
      <c r="BG323" s="112">
        <f>IF(N323="zákl. přenesená",J323,0)</f>
        <v>0</v>
      </c>
      <c r="BH323" s="112">
        <f>IF(N323="sníž. přenesená",J323,0)</f>
        <v>0</v>
      </c>
      <c r="BI323" s="112">
        <f>IF(N323="nulová",J323,0)</f>
        <v>0</v>
      </c>
      <c r="BJ323" s="14" t="s">
        <v>82</v>
      </c>
      <c r="BK323" s="112">
        <f>ROUND(I323*H323,2)</f>
        <v>0</v>
      </c>
      <c r="BL323" s="14" t="s">
        <v>240</v>
      </c>
      <c r="BM323" s="219" t="s">
        <v>462</v>
      </c>
    </row>
    <row r="324" spans="1:65" s="2" customFormat="1" ht="19.5">
      <c r="A324" s="32"/>
      <c r="B324" s="33"/>
      <c r="C324" s="34"/>
      <c r="D324" s="220" t="s">
        <v>241</v>
      </c>
      <c r="E324" s="34"/>
      <c r="F324" s="221" t="s">
        <v>638</v>
      </c>
      <c r="G324" s="34"/>
      <c r="H324" s="34"/>
      <c r="I324" s="176"/>
      <c r="J324" s="34"/>
      <c r="K324" s="34"/>
      <c r="L324" s="35"/>
      <c r="M324" s="222"/>
      <c r="N324" s="223"/>
      <c r="O324" s="69"/>
      <c r="P324" s="69"/>
      <c r="Q324" s="69"/>
      <c r="R324" s="69"/>
      <c r="S324" s="69"/>
      <c r="T324" s="70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4" t="s">
        <v>241</v>
      </c>
      <c r="AU324" s="14" t="s">
        <v>84</v>
      </c>
    </row>
    <row r="325" spans="1:65" s="2" customFormat="1" ht="24.2" customHeight="1">
      <c r="A325" s="32"/>
      <c r="B325" s="33"/>
      <c r="C325" s="207" t="s">
        <v>351</v>
      </c>
      <c r="D325" s="207" t="s">
        <v>236</v>
      </c>
      <c r="E325" s="208" t="s">
        <v>463</v>
      </c>
      <c r="F325" s="209" t="s">
        <v>642</v>
      </c>
      <c r="G325" s="210" t="s">
        <v>239</v>
      </c>
      <c r="H325" s="211">
        <v>1</v>
      </c>
      <c r="I325" s="212"/>
      <c r="J325" s="213">
        <f>ROUND(I325*H325,2)</f>
        <v>0</v>
      </c>
      <c r="K325" s="214"/>
      <c r="L325" s="35"/>
      <c r="M325" s="215" t="s">
        <v>1</v>
      </c>
      <c r="N325" s="216" t="s">
        <v>40</v>
      </c>
      <c r="O325" s="69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219" t="s">
        <v>240</v>
      </c>
      <c r="AT325" s="219" t="s">
        <v>236</v>
      </c>
      <c r="AU325" s="219" t="s">
        <v>84</v>
      </c>
      <c r="AY325" s="14" t="s">
        <v>233</v>
      </c>
      <c r="BE325" s="112">
        <f>IF(N325="základní",J325,0)</f>
        <v>0</v>
      </c>
      <c r="BF325" s="112">
        <f>IF(N325="snížená",J325,0)</f>
        <v>0</v>
      </c>
      <c r="BG325" s="112">
        <f>IF(N325="zákl. přenesená",J325,0)</f>
        <v>0</v>
      </c>
      <c r="BH325" s="112">
        <f>IF(N325="sníž. přenesená",J325,0)</f>
        <v>0</v>
      </c>
      <c r="BI325" s="112">
        <f>IF(N325="nulová",J325,0)</f>
        <v>0</v>
      </c>
      <c r="BJ325" s="14" t="s">
        <v>82</v>
      </c>
      <c r="BK325" s="112">
        <f>ROUND(I325*H325,2)</f>
        <v>0</v>
      </c>
      <c r="BL325" s="14" t="s">
        <v>240</v>
      </c>
      <c r="BM325" s="219" t="s">
        <v>464</v>
      </c>
    </row>
    <row r="326" spans="1:65" s="2" customFormat="1" ht="19.5">
      <c r="A326" s="32"/>
      <c r="B326" s="33"/>
      <c r="C326" s="34"/>
      <c r="D326" s="220" t="s">
        <v>241</v>
      </c>
      <c r="E326" s="34"/>
      <c r="F326" s="221" t="s">
        <v>642</v>
      </c>
      <c r="G326" s="34"/>
      <c r="H326" s="34"/>
      <c r="I326" s="176"/>
      <c r="J326" s="34"/>
      <c r="K326" s="34"/>
      <c r="L326" s="35"/>
      <c r="M326" s="222"/>
      <c r="N326" s="223"/>
      <c r="O326" s="69"/>
      <c r="P326" s="69"/>
      <c r="Q326" s="69"/>
      <c r="R326" s="69"/>
      <c r="S326" s="69"/>
      <c r="T326" s="70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4" t="s">
        <v>241</v>
      </c>
      <c r="AU326" s="14" t="s">
        <v>84</v>
      </c>
    </row>
    <row r="327" spans="1:65" s="2" customFormat="1" ht="24.2" customHeight="1">
      <c r="A327" s="32"/>
      <c r="B327" s="33"/>
      <c r="C327" s="207" t="s">
        <v>465</v>
      </c>
      <c r="D327" s="207" t="s">
        <v>236</v>
      </c>
      <c r="E327" s="208" t="s">
        <v>466</v>
      </c>
      <c r="F327" s="209" t="s">
        <v>645</v>
      </c>
      <c r="G327" s="210" t="s">
        <v>239</v>
      </c>
      <c r="H327" s="211">
        <v>32</v>
      </c>
      <c r="I327" s="212"/>
      <c r="J327" s="213">
        <f>ROUND(I327*H327,2)</f>
        <v>0</v>
      </c>
      <c r="K327" s="214"/>
      <c r="L327" s="35"/>
      <c r="M327" s="215" t="s">
        <v>1</v>
      </c>
      <c r="N327" s="216" t="s">
        <v>40</v>
      </c>
      <c r="O327" s="69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219" t="s">
        <v>240</v>
      </c>
      <c r="AT327" s="219" t="s">
        <v>236</v>
      </c>
      <c r="AU327" s="219" t="s">
        <v>84</v>
      </c>
      <c r="AY327" s="14" t="s">
        <v>233</v>
      </c>
      <c r="BE327" s="112">
        <f>IF(N327="základní",J327,0)</f>
        <v>0</v>
      </c>
      <c r="BF327" s="112">
        <f>IF(N327="snížená",J327,0)</f>
        <v>0</v>
      </c>
      <c r="BG327" s="112">
        <f>IF(N327="zákl. přenesená",J327,0)</f>
        <v>0</v>
      </c>
      <c r="BH327" s="112">
        <f>IF(N327="sníž. přenesená",J327,0)</f>
        <v>0</v>
      </c>
      <c r="BI327" s="112">
        <f>IF(N327="nulová",J327,0)</f>
        <v>0</v>
      </c>
      <c r="BJ327" s="14" t="s">
        <v>82</v>
      </c>
      <c r="BK327" s="112">
        <f>ROUND(I327*H327,2)</f>
        <v>0</v>
      </c>
      <c r="BL327" s="14" t="s">
        <v>240</v>
      </c>
      <c r="BM327" s="219" t="s">
        <v>467</v>
      </c>
    </row>
    <row r="328" spans="1:65" s="2" customFormat="1" ht="11.25">
      <c r="A328" s="32"/>
      <c r="B328" s="33"/>
      <c r="C328" s="34"/>
      <c r="D328" s="220" t="s">
        <v>241</v>
      </c>
      <c r="E328" s="34"/>
      <c r="F328" s="221" t="s">
        <v>645</v>
      </c>
      <c r="G328" s="34"/>
      <c r="H328" s="34"/>
      <c r="I328" s="176"/>
      <c r="J328" s="34"/>
      <c r="K328" s="34"/>
      <c r="L328" s="35"/>
      <c r="M328" s="222"/>
      <c r="N328" s="223"/>
      <c r="O328" s="69"/>
      <c r="P328" s="69"/>
      <c r="Q328" s="69"/>
      <c r="R328" s="69"/>
      <c r="S328" s="69"/>
      <c r="T328" s="70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4" t="s">
        <v>241</v>
      </c>
      <c r="AU328" s="14" t="s">
        <v>84</v>
      </c>
    </row>
    <row r="329" spans="1:65" s="2" customFormat="1" ht="16.5" customHeight="1">
      <c r="A329" s="32"/>
      <c r="B329" s="33"/>
      <c r="C329" s="207" t="s">
        <v>354</v>
      </c>
      <c r="D329" s="207" t="s">
        <v>236</v>
      </c>
      <c r="E329" s="208" t="s">
        <v>470</v>
      </c>
      <c r="F329" s="209" t="s">
        <v>649</v>
      </c>
      <c r="G329" s="210" t="s">
        <v>239</v>
      </c>
      <c r="H329" s="211">
        <v>90</v>
      </c>
      <c r="I329" s="212"/>
      <c r="J329" s="213">
        <f>ROUND(I329*H329,2)</f>
        <v>0</v>
      </c>
      <c r="K329" s="214"/>
      <c r="L329" s="35"/>
      <c r="M329" s="215" t="s">
        <v>1</v>
      </c>
      <c r="N329" s="216" t="s">
        <v>40</v>
      </c>
      <c r="O329" s="69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219" t="s">
        <v>240</v>
      </c>
      <c r="AT329" s="219" t="s">
        <v>236</v>
      </c>
      <c r="AU329" s="219" t="s">
        <v>84</v>
      </c>
      <c r="AY329" s="14" t="s">
        <v>233</v>
      </c>
      <c r="BE329" s="112">
        <f>IF(N329="základní",J329,0)</f>
        <v>0</v>
      </c>
      <c r="BF329" s="112">
        <f>IF(N329="snížená",J329,0)</f>
        <v>0</v>
      </c>
      <c r="BG329" s="112">
        <f>IF(N329="zákl. přenesená",J329,0)</f>
        <v>0</v>
      </c>
      <c r="BH329" s="112">
        <f>IF(N329="sníž. přenesená",J329,0)</f>
        <v>0</v>
      </c>
      <c r="BI329" s="112">
        <f>IF(N329="nulová",J329,0)</f>
        <v>0</v>
      </c>
      <c r="BJ329" s="14" t="s">
        <v>82</v>
      </c>
      <c r="BK329" s="112">
        <f>ROUND(I329*H329,2)</f>
        <v>0</v>
      </c>
      <c r="BL329" s="14" t="s">
        <v>240</v>
      </c>
      <c r="BM329" s="219" t="s">
        <v>471</v>
      </c>
    </row>
    <row r="330" spans="1:65" s="2" customFormat="1" ht="11.25">
      <c r="A330" s="32"/>
      <c r="B330" s="33"/>
      <c r="C330" s="34"/>
      <c r="D330" s="220" t="s">
        <v>241</v>
      </c>
      <c r="E330" s="34"/>
      <c r="F330" s="221" t="s">
        <v>649</v>
      </c>
      <c r="G330" s="34"/>
      <c r="H330" s="34"/>
      <c r="I330" s="176"/>
      <c r="J330" s="34"/>
      <c r="K330" s="34"/>
      <c r="L330" s="35"/>
      <c r="M330" s="222"/>
      <c r="N330" s="223"/>
      <c r="O330" s="69"/>
      <c r="P330" s="69"/>
      <c r="Q330" s="69"/>
      <c r="R330" s="69"/>
      <c r="S330" s="69"/>
      <c r="T330" s="70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4" t="s">
        <v>241</v>
      </c>
      <c r="AU330" s="14" t="s">
        <v>84</v>
      </c>
    </row>
    <row r="331" spans="1:65" s="12" customFormat="1" ht="22.9" customHeight="1">
      <c r="B331" s="191"/>
      <c r="C331" s="192"/>
      <c r="D331" s="193" t="s">
        <v>74</v>
      </c>
      <c r="E331" s="205" t="s">
        <v>518</v>
      </c>
      <c r="F331" s="205" t="s">
        <v>676</v>
      </c>
      <c r="G331" s="192"/>
      <c r="H331" s="192"/>
      <c r="I331" s="195"/>
      <c r="J331" s="206">
        <f>BK331</f>
        <v>0</v>
      </c>
      <c r="K331" s="192"/>
      <c r="L331" s="197"/>
      <c r="M331" s="198"/>
      <c r="N331" s="199"/>
      <c r="O331" s="199"/>
      <c r="P331" s="200">
        <f>SUM(P332:P347)</f>
        <v>0</v>
      </c>
      <c r="Q331" s="199"/>
      <c r="R331" s="200">
        <f>SUM(R332:R347)</f>
        <v>0</v>
      </c>
      <c r="S331" s="199"/>
      <c r="T331" s="201">
        <f>SUM(T332:T347)</f>
        <v>0</v>
      </c>
      <c r="AR331" s="202" t="s">
        <v>82</v>
      </c>
      <c r="AT331" s="203" t="s">
        <v>74</v>
      </c>
      <c r="AU331" s="203" t="s">
        <v>82</v>
      </c>
      <c r="AY331" s="202" t="s">
        <v>233</v>
      </c>
      <c r="BK331" s="204">
        <f>SUM(BK332:BK347)</f>
        <v>0</v>
      </c>
    </row>
    <row r="332" spans="1:65" s="2" customFormat="1" ht="44.25" customHeight="1">
      <c r="A332" s="32"/>
      <c r="B332" s="33"/>
      <c r="C332" s="207" t="s">
        <v>472</v>
      </c>
      <c r="D332" s="207" t="s">
        <v>236</v>
      </c>
      <c r="E332" s="208" t="s">
        <v>473</v>
      </c>
      <c r="F332" s="209" t="s">
        <v>871</v>
      </c>
      <c r="G332" s="210" t="s">
        <v>239</v>
      </c>
      <c r="H332" s="211">
        <v>22</v>
      </c>
      <c r="I332" s="212"/>
      <c r="J332" s="213">
        <f>ROUND(I332*H332,2)</f>
        <v>0</v>
      </c>
      <c r="K332" s="214"/>
      <c r="L332" s="35"/>
      <c r="M332" s="215" t="s">
        <v>1</v>
      </c>
      <c r="N332" s="216" t="s">
        <v>40</v>
      </c>
      <c r="O332" s="69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219" t="s">
        <v>240</v>
      </c>
      <c r="AT332" s="219" t="s">
        <v>236</v>
      </c>
      <c r="AU332" s="219" t="s">
        <v>84</v>
      </c>
      <c r="AY332" s="14" t="s">
        <v>233</v>
      </c>
      <c r="BE332" s="112">
        <f>IF(N332="základní",J332,0)</f>
        <v>0</v>
      </c>
      <c r="BF332" s="112">
        <f>IF(N332="snížená",J332,0)</f>
        <v>0</v>
      </c>
      <c r="BG332" s="112">
        <f>IF(N332="zákl. přenesená",J332,0)</f>
        <v>0</v>
      </c>
      <c r="BH332" s="112">
        <f>IF(N332="sníž. přenesená",J332,0)</f>
        <v>0</v>
      </c>
      <c r="BI332" s="112">
        <f>IF(N332="nulová",J332,0)</f>
        <v>0</v>
      </c>
      <c r="BJ332" s="14" t="s">
        <v>82</v>
      </c>
      <c r="BK332" s="112">
        <f>ROUND(I332*H332,2)</f>
        <v>0</v>
      </c>
      <c r="BL332" s="14" t="s">
        <v>240</v>
      </c>
      <c r="BM332" s="219" t="s">
        <v>474</v>
      </c>
    </row>
    <row r="333" spans="1:65" s="2" customFormat="1" ht="29.25">
      <c r="A333" s="32"/>
      <c r="B333" s="33"/>
      <c r="C333" s="34"/>
      <c r="D333" s="220" t="s">
        <v>241</v>
      </c>
      <c r="E333" s="34"/>
      <c r="F333" s="221" t="s">
        <v>871</v>
      </c>
      <c r="G333" s="34"/>
      <c r="H333" s="34"/>
      <c r="I333" s="176"/>
      <c r="J333" s="34"/>
      <c r="K333" s="34"/>
      <c r="L333" s="35"/>
      <c r="M333" s="222"/>
      <c r="N333" s="223"/>
      <c r="O333" s="69"/>
      <c r="P333" s="69"/>
      <c r="Q333" s="69"/>
      <c r="R333" s="69"/>
      <c r="S333" s="69"/>
      <c r="T333" s="70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4" t="s">
        <v>241</v>
      </c>
      <c r="AU333" s="14" t="s">
        <v>84</v>
      </c>
    </row>
    <row r="334" spans="1:65" s="2" customFormat="1" ht="37.9" customHeight="1">
      <c r="A334" s="32"/>
      <c r="B334" s="33"/>
      <c r="C334" s="207" t="s">
        <v>359</v>
      </c>
      <c r="D334" s="207" t="s">
        <v>236</v>
      </c>
      <c r="E334" s="208" t="s">
        <v>475</v>
      </c>
      <c r="F334" s="209" t="s">
        <v>872</v>
      </c>
      <c r="G334" s="210" t="s">
        <v>239</v>
      </c>
      <c r="H334" s="211">
        <v>3</v>
      </c>
      <c r="I334" s="212"/>
      <c r="J334" s="213">
        <f>ROUND(I334*H334,2)</f>
        <v>0</v>
      </c>
      <c r="K334" s="214"/>
      <c r="L334" s="35"/>
      <c r="M334" s="215" t="s">
        <v>1</v>
      </c>
      <c r="N334" s="216" t="s">
        <v>40</v>
      </c>
      <c r="O334" s="69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219" t="s">
        <v>240</v>
      </c>
      <c r="AT334" s="219" t="s">
        <v>236</v>
      </c>
      <c r="AU334" s="219" t="s">
        <v>84</v>
      </c>
      <c r="AY334" s="14" t="s">
        <v>233</v>
      </c>
      <c r="BE334" s="112">
        <f>IF(N334="základní",J334,0)</f>
        <v>0</v>
      </c>
      <c r="BF334" s="112">
        <f>IF(N334="snížená",J334,0)</f>
        <v>0</v>
      </c>
      <c r="BG334" s="112">
        <f>IF(N334="zákl. přenesená",J334,0)</f>
        <v>0</v>
      </c>
      <c r="BH334" s="112">
        <f>IF(N334="sníž. přenesená",J334,0)</f>
        <v>0</v>
      </c>
      <c r="BI334" s="112">
        <f>IF(N334="nulová",J334,0)</f>
        <v>0</v>
      </c>
      <c r="BJ334" s="14" t="s">
        <v>82</v>
      </c>
      <c r="BK334" s="112">
        <f>ROUND(I334*H334,2)</f>
        <v>0</v>
      </c>
      <c r="BL334" s="14" t="s">
        <v>240</v>
      </c>
      <c r="BM334" s="219" t="s">
        <v>476</v>
      </c>
    </row>
    <row r="335" spans="1:65" s="2" customFormat="1" ht="29.25">
      <c r="A335" s="32"/>
      <c r="B335" s="33"/>
      <c r="C335" s="34"/>
      <c r="D335" s="220" t="s">
        <v>241</v>
      </c>
      <c r="E335" s="34"/>
      <c r="F335" s="221" t="s">
        <v>872</v>
      </c>
      <c r="G335" s="34"/>
      <c r="H335" s="34"/>
      <c r="I335" s="176"/>
      <c r="J335" s="34"/>
      <c r="K335" s="34"/>
      <c r="L335" s="35"/>
      <c r="M335" s="222"/>
      <c r="N335" s="223"/>
      <c r="O335" s="69"/>
      <c r="P335" s="69"/>
      <c r="Q335" s="69"/>
      <c r="R335" s="69"/>
      <c r="S335" s="69"/>
      <c r="T335" s="70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4" t="s">
        <v>241</v>
      </c>
      <c r="AU335" s="14" t="s">
        <v>84</v>
      </c>
    </row>
    <row r="336" spans="1:65" s="2" customFormat="1" ht="49.15" customHeight="1">
      <c r="A336" s="32"/>
      <c r="B336" s="33"/>
      <c r="C336" s="207" t="s">
        <v>477</v>
      </c>
      <c r="D336" s="207" t="s">
        <v>236</v>
      </c>
      <c r="E336" s="208" t="s">
        <v>478</v>
      </c>
      <c r="F336" s="209" t="s">
        <v>873</v>
      </c>
      <c r="G336" s="210" t="s">
        <v>239</v>
      </c>
      <c r="H336" s="211">
        <v>39</v>
      </c>
      <c r="I336" s="212"/>
      <c r="J336" s="213">
        <f>ROUND(I336*H336,2)</f>
        <v>0</v>
      </c>
      <c r="K336" s="214"/>
      <c r="L336" s="35"/>
      <c r="M336" s="215" t="s">
        <v>1</v>
      </c>
      <c r="N336" s="216" t="s">
        <v>40</v>
      </c>
      <c r="O336" s="69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219" t="s">
        <v>240</v>
      </c>
      <c r="AT336" s="219" t="s">
        <v>236</v>
      </c>
      <c r="AU336" s="219" t="s">
        <v>84</v>
      </c>
      <c r="AY336" s="14" t="s">
        <v>233</v>
      </c>
      <c r="BE336" s="112">
        <f>IF(N336="základní",J336,0)</f>
        <v>0</v>
      </c>
      <c r="BF336" s="112">
        <f>IF(N336="snížená",J336,0)</f>
        <v>0</v>
      </c>
      <c r="BG336" s="112">
        <f>IF(N336="zákl. přenesená",J336,0)</f>
        <v>0</v>
      </c>
      <c r="BH336" s="112">
        <f>IF(N336="sníž. přenesená",J336,0)</f>
        <v>0</v>
      </c>
      <c r="BI336" s="112">
        <f>IF(N336="nulová",J336,0)</f>
        <v>0</v>
      </c>
      <c r="BJ336" s="14" t="s">
        <v>82</v>
      </c>
      <c r="BK336" s="112">
        <f>ROUND(I336*H336,2)</f>
        <v>0</v>
      </c>
      <c r="BL336" s="14" t="s">
        <v>240</v>
      </c>
      <c r="BM336" s="219" t="s">
        <v>479</v>
      </c>
    </row>
    <row r="337" spans="1:65" s="2" customFormat="1" ht="29.25">
      <c r="A337" s="32"/>
      <c r="B337" s="33"/>
      <c r="C337" s="34"/>
      <c r="D337" s="220" t="s">
        <v>241</v>
      </c>
      <c r="E337" s="34"/>
      <c r="F337" s="221" t="s">
        <v>873</v>
      </c>
      <c r="G337" s="34"/>
      <c r="H337" s="34"/>
      <c r="I337" s="176"/>
      <c r="J337" s="34"/>
      <c r="K337" s="34"/>
      <c r="L337" s="35"/>
      <c r="M337" s="222"/>
      <c r="N337" s="223"/>
      <c r="O337" s="69"/>
      <c r="P337" s="69"/>
      <c r="Q337" s="69"/>
      <c r="R337" s="69"/>
      <c r="S337" s="69"/>
      <c r="T337" s="70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T337" s="14" t="s">
        <v>241</v>
      </c>
      <c r="AU337" s="14" t="s">
        <v>84</v>
      </c>
    </row>
    <row r="338" spans="1:65" s="2" customFormat="1" ht="16.5" customHeight="1">
      <c r="A338" s="32"/>
      <c r="B338" s="33"/>
      <c r="C338" s="207" t="s">
        <v>363</v>
      </c>
      <c r="D338" s="207" t="s">
        <v>236</v>
      </c>
      <c r="E338" s="208" t="s">
        <v>482</v>
      </c>
      <c r="F338" s="209" t="s">
        <v>874</v>
      </c>
      <c r="G338" s="210" t="s">
        <v>239</v>
      </c>
      <c r="H338" s="211">
        <v>19</v>
      </c>
      <c r="I338" s="212"/>
      <c r="J338" s="213">
        <f>ROUND(I338*H338,2)</f>
        <v>0</v>
      </c>
      <c r="K338" s="214"/>
      <c r="L338" s="35"/>
      <c r="M338" s="215" t="s">
        <v>1</v>
      </c>
      <c r="N338" s="216" t="s">
        <v>40</v>
      </c>
      <c r="O338" s="69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219" t="s">
        <v>240</v>
      </c>
      <c r="AT338" s="219" t="s">
        <v>236</v>
      </c>
      <c r="AU338" s="219" t="s">
        <v>84</v>
      </c>
      <c r="AY338" s="14" t="s">
        <v>233</v>
      </c>
      <c r="BE338" s="112">
        <f>IF(N338="základní",J338,0)</f>
        <v>0</v>
      </c>
      <c r="BF338" s="112">
        <f>IF(N338="snížená",J338,0)</f>
        <v>0</v>
      </c>
      <c r="BG338" s="112">
        <f>IF(N338="zákl. přenesená",J338,0)</f>
        <v>0</v>
      </c>
      <c r="BH338" s="112">
        <f>IF(N338="sníž. přenesená",J338,0)</f>
        <v>0</v>
      </c>
      <c r="BI338" s="112">
        <f>IF(N338="nulová",J338,0)</f>
        <v>0</v>
      </c>
      <c r="BJ338" s="14" t="s">
        <v>82</v>
      </c>
      <c r="BK338" s="112">
        <f>ROUND(I338*H338,2)</f>
        <v>0</v>
      </c>
      <c r="BL338" s="14" t="s">
        <v>240</v>
      </c>
      <c r="BM338" s="219" t="s">
        <v>483</v>
      </c>
    </row>
    <row r="339" spans="1:65" s="2" customFormat="1" ht="11.25">
      <c r="A339" s="32"/>
      <c r="B339" s="33"/>
      <c r="C339" s="34"/>
      <c r="D339" s="220" t="s">
        <v>241</v>
      </c>
      <c r="E339" s="34"/>
      <c r="F339" s="221" t="s">
        <v>874</v>
      </c>
      <c r="G339" s="34"/>
      <c r="H339" s="34"/>
      <c r="I339" s="176"/>
      <c r="J339" s="34"/>
      <c r="K339" s="34"/>
      <c r="L339" s="35"/>
      <c r="M339" s="222"/>
      <c r="N339" s="223"/>
      <c r="O339" s="69"/>
      <c r="P339" s="69"/>
      <c r="Q339" s="69"/>
      <c r="R339" s="69"/>
      <c r="S339" s="69"/>
      <c r="T339" s="70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4" t="s">
        <v>241</v>
      </c>
      <c r="AU339" s="14" t="s">
        <v>84</v>
      </c>
    </row>
    <row r="340" spans="1:65" s="2" customFormat="1" ht="24.2" customHeight="1">
      <c r="A340" s="32"/>
      <c r="B340" s="33"/>
      <c r="C340" s="207" t="s">
        <v>484</v>
      </c>
      <c r="D340" s="207" t="s">
        <v>236</v>
      </c>
      <c r="E340" s="208" t="s">
        <v>485</v>
      </c>
      <c r="F340" s="209" t="s">
        <v>638</v>
      </c>
      <c r="G340" s="210" t="s">
        <v>239</v>
      </c>
      <c r="H340" s="211">
        <v>22</v>
      </c>
      <c r="I340" s="212"/>
      <c r="J340" s="213">
        <f>ROUND(I340*H340,2)</f>
        <v>0</v>
      </c>
      <c r="K340" s="214"/>
      <c r="L340" s="35"/>
      <c r="M340" s="215" t="s">
        <v>1</v>
      </c>
      <c r="N340" s="216" t="s">
        <v>40</v>
      </c>
      <c r="O340" s="69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219" t="s">
        <v>240</v>
      </c>
      <c r="AT340" s="219" t="s">
        <v>236</v>
      </c>
      <c r="AU340" s="219" t="s">
        <v>84</v>
      </c>
      <c r="AY340" s="14" t="s">
        <v>233</v>
      </c>
      <c r="BE340" s="112">
        <f>IF(N340="základní",J340,0)</f>
        <v>0</v>
      </c>
      <c r="BF340" s="112">
        <f>IF(N340="snížená",J340,0)</f>
        <v>0</v>
      </c>
      <c r="BG340" s="112">
        <f>IF(N340="zákl. přenesená",J340,0)</f>
        <v>0</v>
      </c>
      <c r="BH340" s="112">
        <f>IF(N340="sníž. přenesená",J340,0)</f>
        <v>0</v>
      </c>
      <c r="BI340" s="112">
        <f>IF(N340="nulová",J340,0)</f>
        <v>0</v>
      </c>
      <c r="BJ340" s="14" t="s">
        <v>82</v>
      </c>
      <c r="BK340" s="112">
        <f>ROUND(I340*H340,2)</f>
        <v>0</v>
      </c>
      <c r="BL340" s="14" t="s">
        <v>240</v>
      </c>
      <c r="BM340" s="219" t="s">
        <v>486</v>
      </c>
    </row>
    <row r="341" spans="1:65" s="2" customFormat="1" ht="19.5">
      <c r="A341" s="32"/>
      <c r="B341" s="33"/>
      <c r="C341" s="34"/>
      <c r="D341" s="220" t="s">
        <v>241</v>
      </c>
      <c r="E341" s="34"/>
      <c r="F341" s="221" t="s">
        <v>638</v>
      </c>
      <c r="G341" s="34"/>
      <c r="H341" s="34"/>
      <c r="I341" s="176"/>
      <c r="J341" s="34"/>
      <c r="K341" s="34"/>
      <c r="L341" s="35"/>
      <c r="M341" s="222"/>
      <c r="N341" s="223"/>
      <c r="O341" s="69"/>
      <c r="P341" s="69"/>
      <c r="Q341" s="69"/>
      <c r="R341" s="69"/>
      <c r="S341" s="69"/>
      <c r="T341" s="70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T341" s="14" t="s">
        <v>241</v>
      </c>
      <c r="AU341" s="14" t="s">
        <v>84</v>
      </c>
    </row>
    <row r="342" spans="1:65" s="2" customFormat="1" ht="24.2" customHeight="1">
      <c r="A342" s="32"/>
      <c r="B342" s="33"/>
      <c r="C342" s="207" t="s">
        <v>366</v>
      </c>
      <c r="D342" s="207" t="s">
        <v>236</v>
      </c>
      <c r="E342" s="208" t="s">
        <v>487</v>
      </c>
      <c r="F342" s="209" t="s">
        <v>642</v>
      </c>
      <c r="G342" s="210" t="s">
        <v>239</v>
      </c>
      <c r="H342" s="211">
        <v>1</v>
      </c>
      <c r="I342" s="212"/>
      <c r="J342" s="213">
        <f>ROUND(I342*H342,2)</f>
        <v>0</v>
      </c>
      <c r="K342" s="214"/>
      <c r="L342" s="35"/>
      <c r="M342" s="215" t="s">
        <v>1</v>
      </c>
      <c r="N342" s="216" t="s">
        <v>40</v>
      </c>
      <c r="O342" s="69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219" t="s">
        <v>240</v>
      </c>
      <c r="AT342" s="219" t="s">
        <v>236</v>
      </c>
      <c r="AU342" s="219" t="s">
        <v>84</v>
      </c>
      <c r="AY342" s="14" t="s">
        <v>233</v>
      </c>
      <c r="BE342" s="112">
        <f>IF(N342="základní",J342,0)</f>
        <v>0</v>
      </c>
      <c r="BF342" s="112">
        <f>IF(N342="snížená",J342,0)</f>
        <v>0</v>
      </c>
      <c r="BG342" s="112">
        <f>IF(N342="zákl. přenesená",J342,0)</f>
        <v>0</v>
      </c>
      <c r="BH342" s="112">
        <f>IF(N342="sníž. přenesená",J342,0)</f>
        <v>0</v>
      </c>
      <c r="BI342" s="112">
        <f>IF(N342="nulová",J342,0)</f>
        <v>0</v>
      </c>
      <c r="BJ342" s="14" t="s">
        <v>82</v>
      </c>
      <c r="BK342" s="112">
        <f>ROUND(I342*H342,2)</f>
        <v>0</v>
      </c>
      <c r="BL342" s="14" t="s">
        <v>240</v>
      </c>
      <c r="BM342" s="219" t="s">
        <v>488</v>
      </c>
    </row>
    <row r="343" spans="1:65" s="2" customFormat="1" ht="19.5">
      <c r="A343" s="32"/>
      <c r="B343" s="33"/>
      <c r="C343" s="34"/>
      <c r="D343" s="220" t="s">
        <v>241</v>
      </c>
      <c r="E343" s="34"/>
      <c r="F343" s="221" t="s">
        <v>642</v>
      </c>
      <c r="G343" s="34"/>
      <c r="H343" s="34"/>
      <c r="I343" s="176"/>
      <c r="J343" s="34"/>
      <c r="K343" s="34"/>
      <c r="L343" s="35"/>
      <c r="M343" s="222"/>
      <c r="N343" s="223"/>
      <c r="O343" s="69"/>
      <c r="P343" s="69"/>
      <c r="Q343" s="69"/>
      <c r="R343" s="69"/>
      <c r="S343" s="69"/>
      <c r="T343" s="70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T343" s="14" t="s">
        <v>241</v>
      </c>
      <c r="AU343" s="14" t="s">
        <v>84</v>
      </c>
    </row>
    <row r="344" spans="1:65" s="2" customFormat="1" ht="24.2" customHeight="1">
      <c r="A344" s="32"/>
      <c r="B344" s="33"/>
      <c r="C344" s="207" t="s">
        <v>489</v>
      </c>
      <c r="D344" s="207" t="s">
        <v>236</v>
      </c>
      <c r="E344" s="208" t="s">
        <v>490</v>
      </c>
      <c r="F344" s="209" t="s">
        <v>645</v>
      </c>
      <c r="G344" s="210" t="s">
        <v>239</v>
      </c>
      <c r="H344" s="211">
        <v>23</v>
      </c>
      <c r="I344" s="212"/>
      <c r="J344" s="213">
        <f>ROUND(I344*H344,2)</f>
        <v>0</v>
      </c>
      <c r="K344" s="214"/>
      <c r="L344" s="35"/>
      <c r="M344" s="215" t="s">
        <v>1</v>
      </c>
      <c r="N344" s="216" t="s">
        <v>40</v>
      </c>
      <c r="O344" s="69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219" t="s">
        <v>240</v>
      </c>
      <c r="AT344" s="219" t="s">
        <v>236</v>
      </c>
      <c r="AU344" s="219" t="s">
        <v>84</v>
      </c>
      <c r="AY344" s="14" t="s">
        <v>233</v>
      </c>
      <c r="BE344" s="112">
        <f>IF(N344="základní",J344,0)</f>
        <v>0</v>
      </c>
      <c r="BF344" s="112">
        <f>IF(N344="snížená",J344,0)</f>
        <v>0</v>
      </c>
      <c r="BG344" s="112">
        <f>IF(N344="zákl. přenesená",J344,0)</f>
        <v>0</v>
      </c>
      <c r="BH344" s="112">
        <f>IF(N344="sníž. přenesená",J344,0)</f>
        <v>0</v>
      </c>
      <c r="BI344" s="112">
        <f>IF(N344="nulová",J344,0)</f>
        <v>0</v>
      </c>
      <c r="BJ344" s="14" t="s">
        <v>82</v>
      </c>
      <c r="BK344" s="112">
        <f>ROUND(I344*H344,2)</f>
        <v>0</v>
      </c>
      <c r="BL344" s="14" t="s">
        <v>240</v>
      </c>
      <c r="BM344" s="219" t="s">
        <v>491</v>
      </c>
    </row>
    <row r="345" spans="1:65" s="2" customFormat="1" ht="11.25">
      <c r="A345" s="32"/>
      <c r="B345" s="33"/>
      <c r="C345" s="34"/>
      <c r="D345" s="220" t="s">
        <v>241</v>
      </c>
      <c r="E345" s="34"/>
      <c r="F345" s="221" t="s">
        <v>645</v>
      </c>
      <c r="G345" s="34"/>
      <c r="H345" s="34"/>
      <c r="I345" s="176"/>
      <c r="J345" s="34"/>
      <c r="K345" s="34"/>
      <c r="L345" s="35"/>
      <c r="M345" s="222"/>
      <c r="N345" s="223"/>
      <c r="O345" s="69"/>
      <c r="P345" s="69"/>
      <c r="Q345" s="69"/>
      <c r="R345" s="69"/>
      <c r="S345" s="69"/>
      <c r="T345" s="70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T345" s="14" t="s">
        <v>241</v>
      </c>
      <c r="AU345" s="14" t="s">
        <v>84</v>
      </c>
    </row>
    <row r="346" spans="1:65" s="2" customFormat="1" ht="16.5" customHeight="1">
      <c r="A346" s="32"/>
      <c r="B346" s="33"/>
      <c r="C346" s="207" t="s">
        <v>368</v>
      </c>
      <c r="D346" s="207" t="s">
        <v>236</v>
      </c>
      <c r="E346" s="208" t="s">
        <v>494</v>
      </c>
      <c r="F346" s="209" t="s">
        <v>649</v>
      </c>
      <c r="G346" s="210" t="s">
        <v>239</v>
      </c>
      <c r="H346" s="211">
        <v>64</v>
      </c>
      <c r="I346" s="212"/>
      <c r="J346" s="213">
        <f>ROUND(I346*H346,2)</f>
        <v>0</v>
      </c>
      <c r="K346" s="214"/>
      <c r="L346" s="35"/>
      <c r="M346" s="215" t="s">
        <v>1</v>
      </c>
      <c r="N346" s="216" t="s">
        <v>40</v>
      </c>
      <c r="O346" s="69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219" t="s">
        <v>240</v>
      </c>
      <c r="AT346" s="219" t="s">
        <v>236</v>
      </c>
      <c r="AU346" s="219" t="s">
        <v>84</v>
      </c>
      <c r="AY346" s="14" t="s">
        <v>233</v>
      </c>
      <c r="BE346" s="112">
        <f>IF(N346="základní",J346,0)</f>
        <v>0</v>
      </c>
      <c r="BF346" s="112">
        <f>IF(N346="snížená",J346,0)</f>
        <v>0</v>
      </c>
      <c r="BG346" s="112">
        <f>IF(N346="zákl. přenesená",J346,0)</f>
        <v>0</v>
      </c>
      <c r="BH346" s="112">
        <f>IF(N346="sníž. přenesená",J346,0)</f>
        <v>0</v>
      </c>
      <c r="BI346" s="112">
        <f>IF(N346="nulová",J346,0)</f>
        <v>0</v>
      </c>
      <c r="BJ346" s="14" t="s">
        <v>82</v>
      </c>
      <c r="BK346" s="112">
        <f>ROUND(I346*H346,2)</f>
        <v>0</v>
      </c>
      <c r="BL346" s="14" t="s">
        <v>240</v>
      </c>
      <c r="BM346" s="219" t="s">
        <v>495</v>
      </c>
    </row>
    <row r="347" spans="1:65" s="2" customFormat="1" ht="11.25">
      <c r="A347" s="32"/>
      <c r="B347" s="33"/>
      <c r="C347" s="34"/>
      <c r="D347" s="220" t="s">
        <v>241</v>
      </c>
      <c r="E347" s="34"/>
      <c r="F347" s="221" t="s">
        <v>649</v>
      </c>
      <c r="G347" s="34"/>
      <c r="H347" s="34"/>
      <c r="I347" s="176"/>
      <c r="J347" s="34"/>
      <c r="K347" s="34"/>
      <c r="L347" s="35"/>
      <c r="M347" s="222"/>
      <c r="N347" s="223"/>
      <c r="O347" s="69"/>
      <c r="P347" s="69"/>
      <c r="Q347" s="69"/>
      <c r="R347" s="69"/>
      <c r="S347" s="69"/>
      <c r="T347" s="70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T347" s="14" t="s">
        <v>241</v>
      </c>
      <c r="AU347" s="14" t="s">
        <v>84</v>
      </c>
    </row>
    <row r="348" spans="1:65" s="12" customFormat="1" ht="22.9" customHeight="1">
      <c r="B348" s="191"/>
      <c r="C348" s="192"/>
      <c r="D348" s="193" t="s">
        <v>74</v>
      </c>
      <c r="E348" s="205" t="s">
        <v>527</v>
      </c>
      <c r="F348" s="205" t="s">
        <v>696</v>
      </c>
      <c r="G348" s="192"/>
      <c r="H348" s="192"/>
      <c r="I348" s="195"/>
      <c r="J348" s="206">
        <f>BK348</f>
        <v>0</v>
      </c>
      <c r="K348" s="192"/>
      <c r="L348" s="197"/>
      <c r="M348" s="198"/>
      <c r="N348" s="199"/>
      <c r="O348" s="199"/>
      <c r="P348" s="200">
        <f>SUM(P349:P374)</f>
        <v>0</v>
      </c>
      <c r="Q348" s="199"/>
      <c r="R348" s="200">
        <f>SUM(R349:R374)</f>
        <v>0</v>
      </c>
      <c r="S348" s="199"/>
      <c r="T348" s="201">
        <f>SUM(T349:T374)</f>
        <v>0</v>
      </c>
      <c r="AR348" s="202" t="s">
        <v>82</v>
      </c>
      <c r="AT348" s="203" t="s">
        <v>74</v>
      </c>
      <c r="AU348" s="203" t="s">
        <v>82</v>
      </c>
      <c r="AY348" s="202" t="s">
        <v>233</v>
      </c>
      <c r="BK348" s="204">
        <f>SUM(BK349:BK374)</f>
        <v>0</v>
      </c>
    </row>
    <row r="349" spans="1:65" s="2" customFormat="1" ht="44.25" customHeight="1">
      <c r="A349" s="32"/>
      <c r="B349" s="33"/>
      <c r="C349" s="207" t="s">
        <v>496</v>
      </c>
      <c r="D349" s="207" t="s">
        <v>236</v>
      </c>
      <c r="E349" s="208" t="s">
        <v>497</v>
      </c>
      <c r="F349" s="209" t="s">
        <v>871</v>
      </c>
      <c r="G349" s="210" t="s">
        <v>239</v>
      </c>
      <c r="H349" s="211">
        <v>32</v>
      </c>
      <c r="I349" s="212"/>
      <c r="J349" s="213">
        <f>ROUND(I349*H349,2)</f>
        <v>0</v>
      </c>
      <c r="K349" s="214"/>
      <c r="L349" s="35"/>
      <c r="M349" s="215" t="s">
        <v>1</v>
      </c>
      <c r="N349" s="216" t="s">
        <v>40</v>
      </c>
      <c r="O349" s="69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219" t="s">
        <v>240</v>
      </c>
      <c r="AT349" s="219" t="s">
        <v>236</v>
      </c>
      <c r="AU349" s="219" t="s">
        <v>84</v>
      </c>
      <c r="AY349" s="14" t="s">
        <v>233</v>
      </c>
      <c r="BE349" s="112">
        <f>IF(N349="základní",J349,0)</f>
        <v>0</v>
      </c>
      <c r="BF349" s="112">
        <f>IF(N349="snížená",J349,0)</f>
        <v>0</v>
      </c>
      <c r="BG349" s="112">
        <f>IF(N349="zákl. přenesená",J349,0)</f>
        <v>0</v>
      </c>
      <c r="BH349" s="112">
        <f>IF(N349="sníž. přenesená",J349,0)</f>
        <v>0</v>
      </c>
      <c r="BI349" s="112">
        <f>IF(N349="nulová",J349,0)</f>
        <v>0</v>
      </c>
      <c r="BJ349" s="14" t="s">
        <v>82</v>
      </c>
      <c r="BK349" s="112">
        <f>ROUND(I349*H349,2)</f>
        <v>0</v>
      </c>
      <c r="BL349" s="14" t="s">
        <v>240</v>
      </c>
      <c r="BM349" s="219" t="s">
        <v>498</v>
      </c>
    </row>
    <row r="350" spans="1:65" s="2" customFormat="1" ht="29.25">
      <c r="A350" s="32"/>
      <c r="B350" s="33"/>
      <c r="C350" s="34"/>
      <c r="D350" s="220" t="s">
        <v>241</v>
      </c>
      <c r="E350" s="34"/>
      <c r="F350" s="221" t="s">
        <v>871</v>
      </c>
      <c r="G350" s="34"/>
      <c r="H350" s="34"/>
      <c r="I350" s="176"/>
      <c r="J350" s="34"/>
      <c r="K350" s="34"/>
      <c r="L350" s="35"/>
      <c r="M350" s="222"/>
      <c r="N350" s="223"/>
      <c r="O350" s="69"/>
      <c r="P350" s="69"/>
      <c r="Q350" s="69"/>
      <c r="R350" s="69"/>
      <c r="S350" s="69"/>
      <c r="T350" s="70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T350" s="14" t="s">
        <v>241</v>
      </c>
      <c r="AU350" s="14" t="s">
        <v>84</v>
      </c>
    </row>
    <row r="351" spans="1:65" s="2" customFormat="1" ht="37.9" customHeight="1">
      <c r="A351" s="32"/>
      <c r="B351" s="33"/>
      <c r="C351" s="207" t="s">
        <v>371</v>
      </c>
      <c r="D351" s="207" t="s">
        <v>236</v>
      </c>
      <c r="E351" s="208" t="s">
        <v>499</v>
      </c>
      <c r="F351" s="209" t="s">
        <v>747</v>
      </c>
      <c r="G351" s="210" t="s">
        <v>239</v>
      </c>
      <c r="H351" s="211">
        <v>3</v>
      </c>
      <c r="I351" s="212"/>
      <c r="J351" s="213">
        <f>ROUND(I351*H351,2)</f>
        <v>0</v>
      </c>
      <c r="K351" s="214"/>
      <c r="L351" s="35"/>
      <c r="M351" s="215" t="s">
        <v>1</v>
      </c>
      <c r="N351" s="216" t="s">
        <v>40</v>
      </c>
      <c r="O351" s="69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219" t="s">
        <v>240</v>
      </c>
      <c r="AT351" s="219" t="s">
        <v>236</v>
      </c>
      <c r="AU351" s="219" t="s">
        <v>84</v>
      </c>
      <c r="AY351" s="14" t="s">
        <v>233</v>
      </c>
      <c r="BE351" s="112">
        <f>IF(N351="základní",J351,0)</f>
        <v>0</v>
      </c>
      <c r="BF351" s="112">
        <f>IF(N351="snížená",J351,0)</f>
        <v>0</v>
      </c>
      <c r="BG351" s="112">
        <f>IF(N351="zákl. přenesená",J351,0)</f>
        <v>0</v>
      </c>
      <c r="BH351" s="112">
        <f>IF(N351="sníž. přenesená",J351,0)</f>
        <v>0</v>
      </c>
      <c r="BI351" s="112">
        <f>IF(N351="nulová",J351,0)</f>
        <v>0</v>
      </c>
      <c r="BJ351" s="14" t="s">
        <v>82</v>
      </c>
      <c r="BK351" s="112">
        <f>ROUND(I351*H351,2)</f>
        <v>0</v>
      </c>
      <c r="BL351" s="14" t="s">
        <v>240</v>
      </c>
      <c r="BM351" s="219" t="s">
        <v>500</v>
      </c>
    </row>
    <row r="352" spans="1:65" s="2" customFormat="1" ht="29.25">
      <c r="A352" s="32"/>
      <c r="B352" s="33"/>
      <c r="C352" s="34"/>
      <c r="D352" s="220" t="s">
        <v>241</v>
      </c>
      <c r="E352" s="34"/>
      <c r="F352" s="221" t="s">
        <v>747</v>
      </c>
      <c r="G352" s="34"/>
      <c r="H352" s="34"/>
      <c r="I352" s="176"/>
      <c r="J352" s="34"/>
      <c r="K352" s="34"/>
      <c r="L352" s="35"/>
      <c r="M352" s="222"/>
      <c r="N352" s="223"/>
      <c r="O352" s="69"/>
      <c r="P352" s="69"/>
      <c r="Q352" s="69"/>
      <c r="R352" s="69"/>
      <c r="S352" s="69"/>
      <c r="T352" s="70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4" t="s">
        <v>241</v>
      </c>
      <c r="AU352" s="14" t="s">
        <v>84</v>
      </c>
    </row>
    <row r="353" spans="1:65" s="2" customFormat="1" ht="49.15" customHeight="1">
      <c r="A353" s="32"/>
      <c r="B353" s="33"/>
      <c r="C353" s="207" t="s">
        <v>501</v>
      </c>
      <c r="D353" s="207" t="s">
        <v>236</v>
      </c>
      <c r="E353" s="208" t="s">
        <v>502</v>
      </c>
      <c r="F353" s="209" t="s">
        <v>873</v>
      </c>
      <c r="G353" s="210" t="s">
        <v>239</v>
      </c>
      <c r="H353" s="211">
        <v>33</v>
      </c>
      <c r="I353" s="212"/>
      <c r="J353" s="213">
        <f>ROUND(I353*H353,2)</f>
        <v>0</v>
      </c>
      <c r="K353" s="214"/>
      <c r="L353" s="35"/>
      <c r="M353" s="215" t="s">
        <v>1</v>
      </c>
      <c r="N353" s="216" t="s">
        <v>40</v>
      </c>
      <c r="O353" s="69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219" t="s">
        <v>240</v>
      </c>
      <c r="AT353" s="219" t="s">
        <v>236</v>
      </c>
      <c r="AU353" s="219" t="s">
        <v>84</v>
      </c>
      <c r="AY353" s="14" t="s">
        <v>233</v>
      </c>
      <c r="BE353" s="112">
        <f>IF(N353="základní",J353,0)</f>
        <v>0</v>
      </c>
      <c r="BF353" s="112">
        <f>IF(N353="snížená",J353,0)</f>
        <v>0</v>
      </c>
      <c r="BG353" s="112">
        <f>IF(N353="zákl. přenesená",J353,0)</f>
        <v>0</v>
      </c>
      <c r="BH353" s="112">
        <f>IF(N353="sníž. přenesená",J353,0)</f>
        <v>0</v>
      </c>
      <c r="BI353" s="112">
        <f>IF(N353="nulová",J353,0)</f>
        <v>0</v>
      </c>
      <c r="BJ353" s="14" t="s">
        <v>82</v>
      </c>
      <c r="BK353" s="112">
        <f>ROUND(I353*H353,2)</f>
        <v>0</v>
      </c>
      <c r="BL353" s="14" t="s">
        <v>240</v>
      </c>
      <c r="BM353" s="219" t="s">
        <v>503</v>
      </c>
    </row>
    <row r="354" spans="1:65" s="2" customFormat="1" ht="29.25">
      <c r="A354" s="32"/>
      <c r="B354" s="33"/>
      <c r="C354" s="34"/>
      <c r="D354" s="220" t="s">
        <v>241</v>
      </c>
      <c r="E354" s="34"/>
      <c r="F354" s="221" t="s">
        <v>873</v>
      </c>
      <c r="G354" s="34"/>
      <c r="H354" s="34"/>
      <c r="I354" s="176"/>
      <c r="J354" s="34"/>
      <c r="K354" s="34"/>
      <c r="L354" s="35"/>
      <c r="M354" s="222"/>
      <c r="N354" s="223"/>
      <c r="O354" s="69"/>
      <c r="P354" s="69"/>
      <c r="Q354" s="69"/>
      <c r="R354" s="69"/>
      <c r="S354" s="69"/>
      <c r="T354" s="70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T354" s="14" t="s">
        <v>241</v>
      </c>
      <c r="AU354" s="14" t="s">
        <v>84</v>
      </c>
    </row>
    <row r="355" spans="1:65" s="2" customFormat="1" ht="16.5" customHeight="1">
      <c r="A355" s="32"/>
      <c r="B355" s="33"/>
      <c r="C355" s="207" t="s">
        <v>375</v>
      </c>
      <c r="D355" s="207" t="s">
        <v>236</v>
      </c>
      <c r="E355" s="208" t="s">
        <v>506</v>
      </c>
      <c r="F355" s="209" t="s">
        <v>874</v>
      </c>
      <c r="G355" s="210" t="s">
        <v>239</v>
      </c>
      <c r="H355" s="211">
        <v>17</v>
      </c>
      <c r="I355" s="212"/>
      <c r="J355" s="213">
        <f>ROUND(I355*H355,2)</f>
        <v>0</v>
      </c>
      <c r="K355" s="214"/>
      <c r="L355" s="35"/>
      <c r="M355" s="215" t="s">
        <v>1</v>
      </c>
      <c r="N355" s="216" t="s">
        <v>40</v>
      </c>
      <c r="O355" s="69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219" t="s">
        <v>240</v>
      </c>
      <c r="AT355" s="219" t="s">
        <v>236</v>
      </c>
      <c r="AU355" s="219" t="s">
        <v>84</v>
      </c>
      <c r="AY355" s="14" t="s">
        <v>233</v>
      </c>
      <c r="BE355" s="112">
        <f>IF(N355="základní",J355,0)</f>
        <v>0</v>
      </c>
      <c r="BF355" s="112">
        <f>IF(N355="snížená",J355,0)</f>
        <v>0</v>
      </c>
      <c r="BG355" s="112">
        <f>IF(N355="zákl. přenesená",J355,0)</f>
        <v>0</v>
      </c>
      <c r="BH355" s="112">
        <f>IF(N355="sníž. přenesená",J355,0)</f>
        <v>0</v>
      </c>
      <c r="BI355" s="112">
        <f>IF(N355="nulová",J355,0)</f>
        <v>0</v>
      </c>
      <c r="BJ355" s="14" t="s">
        <v>82</v>
      </c>
      <c r="BK355" s="112">
        <f>ROUND(I355*H355,2)</f>
        <v>0</v>
      </c>
      <c r="BL355" s="14" t="s">
        <v>240</v>
      </c>
      <c r="BM355" s="219" t="s">
        <v>507</v>
      </c>
    </row>
    <row r="356" spans="1:65" s="2" customFormat="1" ht="11.25">
      <c r="A356" s="32"/>
      <c r="B356" s="33"/>
      <c r="C356" s="34"/>
      <c r="D356" s="220" t="s">
        <v>241</v>
      </c>
      <c r="E356" s="34"/>
      <c r="F356" s="221" t="s">
        <v>874</v>
      </c>
      <c r="G356" s="34"/>
      <c r="H356" s="34"/>
      <c r="I356" s="176"/>
      <c r="J356" s="34"/>
      <c r="K356" s="34"/>
      <c r="L356" s="35"/>
      <c r="M356" s="222"/>
      <c r="N356" s="223"/>
      <c r="O356" s="69"/>
      <c r="P356" s="69"/>
      <c r="Q356" s="69"/>
      <c r="R356" s="69"/>
      <c r="S356" s="69"/>
      <c r="T356" s="70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4" t="s">
        <v>241</v>
      </c>
      <c r="AU356" s="14" t="s">
        <v>84</v>
      </c>
    </row>
    <row r="357" spans="1:65" s="2" customFormat="1" ht="24.2" customHeight="1">
      <c r="A357" s="32"/>
      <c r="B357" s="33"/>
      <c r="C357" s="207" t="s">
        <v>508</v>
      </c>
      <c r="D357" s="207" t="s">
        <v>236</v>
      </c>
      <c r="E357" s="208" t="s">
        <v>509</v>
      </c>
      <c r="F357" s="209" t="s">
        <v>638</v>
      </c>
      <c r="G357" s="210" t="s">
        <v>239</v>
      </c>
      <c r="H357" s="211">
        <v>18</v>
      </c>
      <c r="I357" s="212"/>
      <c r="J357" s="213">
        <f>ROUND(I357*H357,2)</f>
        <v>0</v>
      </c>
      <c r="K357" s="214"/>
      <c r="L357" s="35"/>
      <c r="M357" s="215" t="s">
        <v>1</v>
      </c>
      <c r="N357" s="216" t="s">
        <v>40</v>
      </c>
      <c r="O357" s="69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219" t="s">
        <v>240</v>
      </c>
      <c r="AT357" s="219" t="s">
        <v>236</v>
      </c>
      <c r="AU357" s="219" t="s">
        <v>84</v>
      </c>
      <c r="AY357" s="14" t="s">
        <v>233</v>
      </c>
      <c r="BE357" s="112">
        <f>IF(N357="základní",J357,0)</f>
        <v>0</v>
      </c>
      <c r="BF357" s="112">
        <f>IF(N357="snížená",J357,0)</f>
        <v>0</v>
      </c>
      <c r="BG357" s="112">
        <f>IF(N357="zákl. přenesená",J357,0)</f>
        <v>0</v>
      </c>
      <c r="BH357" s="112">
        <f>IF(N357="sníž. přenesená",J357,0)</f>
        <v>0</v>
      </c>
      <c r="BI357" s="112">
        <f>IF(N357="nulová",J357,0)</f>
        <v>0</v>
      </c>
      <c r="BJ357" s="14" t="s">
        <v>82</v>
      </c>
      <c r="BK357" s="112">
        <f>ROUND(I357*H357,2)</f>
        <v>0</v>
      </c>
      <c r="BL357" s="14" t="s">
        <v>240</v>
      </c>
      <c r="BM357" s="219" t="s">
        <v>510</v>
      </c>
    </row>
    <row r="358" spans="1:65" s="2" customFormat="1" ht="19.5">
      <c r="A358" s="32"/>
      <c r="B358" s="33"/>
      <c r="C358" s="34"/>
      <c r="D358" s="220" t="s">
        <v>241</v>
      </c>
      <c r="E358" s="34"/>
      <c r="F358" s="221" t="s">
        <v>638</v>
      </c>
      <c r="G358" s="34"/>
      <c r="H358" s="34"/>
      <c r="I358" s="176"/>
      <c r="J358" s="34"/>
      <c r="K358" s="34"/>
      <c r="L358" s="35"/>
      <c r="M358" s="222"/>
      <c r="N358" s="223"/>
      <c r="O358" s="69"/>
      <c r="P358" s="69"/>
      <c r="Q358" s="69"/>
      <c r="R358" s="69"/>
      <c r="S358" s="69"/>
      <c r="T358" s="70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4" t="s">
        <v>241</v>
      </c>
      <c r="AU358" s="14" t="s">
        <v>84</v>
      </c>
    </row>
    <row r="359" spans="1:65" s="2" customFormat="1" ht="24.2" customHeight="1">
      <c r="A359" s="32"/>
      <c r="B359" s="33"/>
      <c r="C359" s="207" t="s">
        <v>378</v>
      </c>
      <c r="D359" s="207" t="s">
        <v>236</v>
      </c>
      <c r="E359" s="208" t="s">
        <v>511</v>
      </c>
      <c r="F359" s="209" t="s">
        <v>642</v>
      </c>
      <c r="G359" s="210" t="s">
        <v>239</v>
      </c>
      <c r="H359" s="211">
        <v>1</v>
      </c>
      <c r="I359" s="212"/>
      <c r="J359" s="213">
        <f>ROUND(I359*H359,2)</f>
        <v>0</v>
      </c>
      <c r="K359" s="214"/>
      <c r="L359" s="35"/>
      <c r="M359" s="215" t="s">
        <v>1</v>
      </c>
      <c r="N359" s="216" t="s">
        <v>40</v>
      </c>
      <c r="O359" s="69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219" t="s">
        <v>240</v>
      </c>
      <c r="AT359" s="219" t="s">
        <v>236</v>
      </c>
      <c r="AU359" s="219" t="s">
        <v>84</v>
      </c>
      <c r="AY359" s="14" t="s">
        <v>233</v>
      </c>
      <c r="BE359" s="112">
        <f>IF(N359="základní",J359,0)</f>
        <v>0</v>
      </c>
      <c r="BF359" s="112">
        <f>IF(N359="snížená",J359,0)</f>
        <v>0</v>
      </c>
      <c r="BG359" s="112">
        <f>IF(N359="zákl. přenesená",J359,0)</f>
        <v>0</v>
      </c>
      <c r="BH359" s="112">
        <f>IF(N359="sníž. přenesená",J359,0)</f>
        <v>0</v>
      </c>
      <c r="BI359" s="112">
        <f>IF(N359="nulová",J359,0)</f>
        <v>0</v>
      </c>
      <c r="BJ359" s="14" t="s">
        <v>82</v>
      </c>
      <c r="BK359" s="112">
        <f>ROUND(I359*H359,2)</f>
        <v>0</v>
      </c>
      <c r="BL359" s="14" t="s">
        <v>240</v>
      </c>
      <c r="BM359" s="219" t="s">
        <v>512</v>
      </c>
    </row>
    <row r="360" spans="1:65" s="2" customFormat="1" ht="19.5">
      <c r="A360" s="32"/>
      <c r="B360" s="33"/>
      <c r="C360" s="34"/>
      <c r="D360" s="220" t="s">
        <v>241</v>
      </c>
      <c r="E360" s="34"/>
      <c r="F360" s="221" t="s">
        <v>642</v>
      </c>
      <c r="G360" s="34"/>
      <c r="H360" s="34"/>
      <c r="I360" s="176"/>
      <c r="J360" s="34"/>
      <c r="K360" s="34"/>
      <c r="L360" s="35"/>
      <c r="M360" s="222"/>
      <c r="N360" s="223"/>
      <c r="O360" s="69"/>
      <c r="P360" s="69"/>
      <c r="Q360" s="69"/>
      <c r="R360" s="69"/>
      <c r="S360" s="69"/>
      <c r="T360" s="70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4" t="s">
        <v>241</v>
      </c>
      <c r="AU360" s="14" t="s">
        <v>84</v>
      </c>
    </row>
    <row r="361" spans="1:65" s="2" customFormat="1" ht="24.2" customHeight="1">
      <c r="A361" s="32"/>
      <c r="B361" s="33"/>
      <c r="C361" s="207" t="s">
        <v>513</v>
      </c>
      <c r="D361" s="207" t="s">
        <v>236</v>
      </c>
      <c r="E361" s="208" t="s">
        <v>514</v>
      </c>
      <c r="F361" s="209" t="s">
        <v>645</v>
      </c>
      <c r="G361" s="210" t="s">
        <v>239</v>
      </c>
      <c r="H361" s="211">
        <v>19</v>
      </c>
      <c r="I361" s="212"/>
      <c r="J361" s="213">
        <f>ROUND(I361*H361,2)</f>
        <v>0</v>
      </c>
      <c r="K361" s="214"/>
      <c r="L361" s="35"/>
      <c r="M361" s="215" t="s">
        <v>1</v>
      </c>
      <c r="N361" s="216" t="s">
        <v>40</v>
      </c>
      <c r="O361" s="69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219" t="s">
        <v>240</v>
      </c>
      <c r="AT361" s="219" t="s">
        <v>236</v>
      </c>
      <c r="AU361" s="219" t="s">
        <v>84</v>
      </c>
      <c r="AY361" s="14" t="s">
        <v>233</v>
      </c>
      <c r="BE361" s="112">
        <f>IF(N361="základní",J361,0)</f>
        <v>0</v>
      </c>
      <c r="BF361" s="112">
        <f>IF(N361="snížená",J361,0)</f>
        <v>0</v>
      </c>
      <c r="BG361" s="112">
        <f>IF(N361="zákl. přenesená",J361,0)</f>
        <v>0</v>
      </c>
      <c r="BH361" s="112">
        <f>IF(N361="sníž. přenesená",J361,0)</f>
        <v>0</v>
      </c>
      <c r="BI361" s="112">
        <f>IF(N361="nulová",J361,0)</f>
        <v>0</v>
      </c>
      <c r="BJ361" s="14" t="s">
        <v>82</v>
      </c>
      <c r="BK361" s="112">
        <f>ROUND(I361*H361,2)</f>
        <v>0</v>
      </c>
      <c r="BL361" s="14" t="s">
        <v>240</v>
      </c>
      <c r="BM361" s="219" t="s">
        <v>515</v>
      </c>
    </row>
    <row r="362" spans="1:65" s="2" customFormat="1" ht="11.25">
      <c r="A362" s="32"/>
      <c r="B362" s="33"/>
      <c r="C362" s="34"/>
      <c r="D362" s="220" t="s">
        <v>241</v>
      </c>
      <c r="E362" s="34"/>
      <c r="F362" s="221" t="s">
        <v>645</v>
      </c>
      <c r="G362" s="34"/>
      <c r="H362" s="34"/>
      <c r="I362" s="176"/>
      <c r="J362" s="34"/>
      <c r="K362" s="34"/>
      <c r="L362" s="35"/>
      <c r="M362" s="222"/>
      <c r="N362" s="223"/>
      <c r="O362" s="69"/>
      <c r="P362" s="69"/>
      <c r="Q362" s="69"/>
      <c r="R362" s="69"/>
      <c r="S362" s="69"/>
      <c r="T362" s="70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T362" s="14" t="s">
        <v>241</v>
      </c>
      <c r="AU362" s="14" t="s">
        <v>84</v>
      </c>
    </row>
    <row r="363" spans="1:65" s="2" customFormat="1" ht="16.5" customHeight="1">
      <c r="A363" s="32"/>
      <c r="B363" s="33"/>
      <c r="C363" s="207" t="s">
        <v>380</v>
      </c>
      <c r="D363" s="207" t="s">
        <v>236</v>
      </c>
      <c r="E363" s="208" t="s">
        <v>520</v>
      </c>
      <c r="F363" s="209" t="s">
        <v>649</v>
      </c>
      <c r="G363" s="210" t="s">
        <v>239</v>
      </c>
      <c r="H363" s="211">
        <v>68</v>
      </c>
      <c r="I363" s="212"/>
      <c r="J363" s="213">
        <f>ROUND(I363*H363,2)</f>
        <v>0</v>
      </c>
      <c r="K363" s="214"/>
      <c r="L363" s="35"/>
      <c r="M363" s="215" t="s">
        <v>1</v>
      </c>
      <c r="N363" s="216" t="s">
        <v>40</v>
      </c>
      <c r="O363" s="69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219" t="s">
        <v>240</v>
      </c>
      <c r="AT363" s="219" t="s">
        <v>236</v>
      </c>
      <c r="AU363" s="219" t="s">
        <v>84</v>
      </c>
      <c r="AY363" s="14" t="s">
        <v>233</v>
      </c>
      <c r="BE363" s="112">
        <f>IF(N363="základní",J363,0)</f>
        <v>0</v>
      </c>
      <c r="BF363" s="112">
        <f>IF(N363="snížená",J363,0)</f>
        <v>0</v>
      </c>
      <c r="BG363" s="112">
        <f>IF(N363="zákl. přenesená",J363,0)</f>
        <v>0</v>
      </c>
      <c r="BH363" s="112">
        <f>IF(N363="sníž. přenesená",J363,0)</f>
        <v>0</v>
      </c>
      <c r="BI363" s="112">
        <f>IF(N363="nulová",J363,0)</f>
        <v>0</v>
      </c>
      <c r="BJ363" s="14" t="s">
        <v>82</v>
      </c>
      <c r="BK363" s="112">
        <f>ROUND(I363*H363,2)</f>
        <v>0</v>
      </c>
      <c r="BL363" s="14" t="s">
        <v>240</v>
      </c>
      <c r="BM363" s="219" t="s">
        <v>522</v>
      </c>
    </row>
    <row r="364" spans="1:65" s="2" customFormat="1" ht="11.25">
      <c r="A364" s="32"/>
      <c r="B364" s="33"/>
      <c r="C364" s="34"/>
      <c r="D364" s="220" t="s">
        <v>241</v>
      </c>
      <c r="E364" s="34"/>
      <c r="F364" s="221" t="s">
        <v>649</v>
      </c>
      <c r="G364" s="34"/>
      <c r="H364" s="34"/>
      <c r="I364" s="176"/>
      <c r="J364" s="34"/>
      <c r="K364" s="34"/>
      <c r="L364" s="35"/>
      <c r="M364" s="222"/>
      <c r="N364" s="223"/>
      <c r="O364" s="69"/>
      <c r="P364" s="69"/>
      <c r="Q364" s="69"/>
      <c r="R364" s="69"/>
      <c r="S364" s="69"/>
      <c r="T364" s="70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4" t="s">
        <v>241</v>
      </c>
      <c r="AU364" s="14" t="s">
        <v>84</v>
      </c>
    </row>
    <row r="365" spans="1:65" s="2" customFormat="1" ht="16.5" customHeight="1">
      <c r="A365" s="32"/>
      <c r="B365" s="33"/>
      <c r="C365" s="207" t="s">
        <v>523</v>
      </c>
      <c r="D365" s="207" t="s">
        <v>236</v>
      </c>
      <c r="E365" s="208" t="s">
        <v>524</v>
      </c>
      <c r="F365" s="209" t="s">
        <v>780</v>
      </c>
      <c r="G365" s="210" t="s">
        <v>239</v>
      </c>
      <c r="H365" s="211">
        <v>222</v>
      </c>
      <c r="I365" s="212"/>
      <c r="J365" s="213">
        <f>ROUND(I365*H365,2)</f>
        <v>0</v>
      </c>
      <c r="K365" s="214"/>
      <c r="L365" s="35"/>
      <c r="M365" s="215" t="s">
        <v>1</v>
      </c>
      <c r="N365" s="216" t="s">
        <v>40</v>
      </c>
      <c r="O365" s="69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219" t="s">
        <v>240</v>
      </c>
      <c r="AT365" s="219" t="s">
        <v>236</v>
      </c>
      <c r="AU365" s="219" t="s">
        <v>84</v>
      </c>
      <c r="AY365" s="14" t="s">
        <v>233</v>
      </c>
      <c r="BE365" s="112">
        <f>IF(N365="základní",J365,0)</f>
        <v>0</v>
      </c>
      <c r="BF365" s="112">
        <f>IF(N365="snížená",J365,0)</f>
        <v>0</v>
      </c>
      <c r="BG365" s="112">
        <f>IF(N365="zákl. přenesená",J365,0)</f>
        <v>0</v>
      </c>
      <c r="BH365" s="112">
        <f>IF(N365="sníž. přenesená",J365,0)</f>
        <v>0</v>
      </c>
      <c r="BI365" s="112">
        <f>IF(N365="nulová",J365,0)</f>
        <v>0</v>
      </c>
      <c r="BJ365" s="14" t="s">
        <v>82</v>
      </c>
      <c r="BK365" s="112">
        <f>ROUND(I365*H365,2)</f>
        <v>0</v>
      </c>
      <c r="BL365" s="14" t="s">
        <v>240</v>
      </c>
      <c r="BM365" s="219" t="s">
        <v>526</v>
      </c>
    </row>
    <row r="366" spans="1:65" s="2" customFormat="1" ht="11.25">
      <c r="A366" s="32"/>
      <c r="B366" s="33"/>
      <c r="C366" s="34"/>
      <c r="D366" s="220" t="s">
        <v>241</v>
      </c>
      <c r="E366" s="34"/>
      <c r="F366" s="221" t="s">
        <v>780</v>
      </c>
      <c r="G366" s="34"/>
      <c r="H366" s="34"/>
      <c r="I366" s="176"/>
      <c r="J366" s="34"/>
      <c r="K366" s="34"/>
      <c r="L366" s="35"/>
      <c r="M366" s="222"/>
      <c r="N366" s="223"/>
      <c r="O366" s="69"/>
      <c r="P366" s="69"/>
      <c r="Q366" s="69"/>
      <c r="R366" s="69"/>
      <c r="S366" s="69"/>
      <c r="T366" s="70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T366" s="14" t="s">
        <v>241</v>
      </c>
      <c r="AU366" s="14" t="s">
        <v>84</v>
      </c>
    </row>
    <row r="367" spans="1:65" s="2" customFormat="1" ht="16.5" customHeight="1">
      <c r="A367" s="32"/>
      <c r="B367" s="33"/>
      <c r="C367" s="207" t="s">
        <v>383</v>
      </c>
      <c r="D367" s="207" t="s">
        <v>236</v>
      </c>
      <c r="E367" s="208" t="s">
        <v>529</v>
      </c>
      <c r="F367" s="209" t="s">
        <v>784</v>
      </c>
      <c r="G367" s="210" t="s">
        <v>239</v>
      </c>
      <c r="H367" s="211">
        <v>255</v>
      </c>
      <c r="I367" s="212"/>
      <c r="J367" s="213">
        <f>ROUND(I367*H367,2)</f>
        <v>0</v>
      </c>
      <c r="K367" s="214"/>
      <c r="L367" s="35"/>
      <c r="M367" s="215" t="s">
        <v>1</v>
      </c>
      <c r="N367" s="216" t="s">
        <v>40</v>
      </c>
      <c r="O367" s="69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219" t="s">
        <v>240</v>
      </c>
      <c r="AT367" s="219" t="s">
        <v>236</v>
      </c>
      <c r="AU367" s="219" t="s">
        <v>84</v>
      </c>
      <c r="AY367" s="14" t="s">
        <v>233</v>
      </c>
      <c r="BE367" s="112">
        <f>IF(N367="základní",J367,0)</f>
        <v>0</v>
      </c>
      <c r="BF367" s="112">
        <f>IF(N367="snížená",J367,0)</f>
        <v>0</v>
      </c>
      <c r="BG367" s="112">
        <f>IF(N367="zákl. přenesená",J367,0)</f>
        <v>0</v>
      </c>
      <c r="BH367" s="112">
        <f>IF(N367="sníž. přenesená",J367,0)</f>
        <v>0</v>
      </c>
      <c r="BI367" s="112">
        <f>IF(N367="nulová",J367,0)</f>
        <v>0</v>
      </c>
      <c r="BJ367" s="14" t="s">
        <v>82</v>
      </c>
      <c r="BK367" s="112">
        <f>ROUND(I367*H367,2)</f>
        <v>0</v>
      </c>
      <c r="BL367" s="14" t="s">
        <v>240</v>
      </c>
      <c r="BM367" s="219" t="s">
        <v>530</v>
      </c>
    </row>
    <row r="368" spans="1:65" s="2" customFormat="1" ht="11.25">
      <c r="A368" s="32"/>
      <c r="B368" s="33"/>
      <c r="C368" s="34"/>
      <c r="D368" s="220" t="s">
        <v>241</v>
      </c>
      <c r="E368" s="34"/>
      <c r="F368" s="221" t="s">
        <v>784</v>
      </c>
      <c r="G368" s="34"/>
      <c r="H368" s="34"/>
      <c r="I368" s="176"/>
      <c r="J368" s="34"/>
      <c r="K368" s="34"/>
      <c r="L368" s="35"/>
      <c r="M368" s="222"/>
      <c r="N368" s="223"/>
      <c r="O368" s="69"/>
      <c r="P368" s="69"/>
      <c r="Q368" s="69"/>
      <c r="R368" s="69"/>
      <c r="S368" s="69"/>
      <c r="T368" s="70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T368" s="14" t="s">
        <v>241</v>
      </c>
      <c r="AU368" s="14" t="s">
        <v>84</v>
      </c>
    </row>
    <row r="369" spans="1:65" s="2" customFormat="1" ht="66.75" customHeight="1">
      <c r="A369" s="32"/>
      <c r="B369" s="33"/>
      <c r="C369" s="207" t="s">
        <v>531</v>
      </c>
      <c r="D369" s="207" t="s">
        <v>236</v>
      </c>
      <c r="E369" s="208" t="s">
        <v>532</v>
      </c>
      <c r="F369" s="209" t="s">
        <v>787</v>
      </c>
      <c r="G369" s="210" t="s">
        <v>239</v>
      </c>
      <c r="H369" s="211">
        <v>4</v>
      </c>
      <c r="I369" s="212"/>
      <c r="J369" s="213">
        <f>ROUND(I369*H369,2)</f>
        <v>0</v>
      </c>
      <c r="K369" s="214"/>
      <c r="L369" s="35"/>
      <c r="M369" s="215" t="s">
        <v>1</v>
      </c>
      <c r="N369" s="216" t="s">
        <v>40</v>
      </c>
      <c r="O369" s="69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219" t="s">
        <v>240</v>
      </c>
      <c r="AT369" s="219" t="s">
        <v>236</v>
      </c>
      <c r="AU369" s="219" t="s">
        <v>84</v>
      </c>
      <c r="AY369" s="14" t="s">
        <v>233</v>
      </c>
      <c r="BE369" s="112">
        <f>IF(N369="základní",J369,0)</f>
        <v>0</v>
      </c>
      <c r="BF369" s="112">
        <f>IF(N369="snížená",J369,0)</f>
        <v>0</v>
      </c>
      <c r="BG369" s="112">
        <f>IF(N369="zákl. přenesená",J369,0)</f>
        <v>0</v>
      </c>
      <c r="BH369" s="112">
        <f>IF(N369="sníž. přenesená",J369,0)</f>
        <v>0</v>
      </c>
      <c r="BI369" s="112">
        <f>IF(N369="nulová",J369,0)</f>
        <v>0</v>
      </c>
      <c r="BJ369" s="14" t="s">
        <v>82</v>
      </c>
      <c r="BK369" s="112">
        <f>ROUND(I369*H369,2)</f>
        <v>0</v>
      </c>
      <c r="BL369" s="14" t="s">
        <v>240</v>
      </c>
      <c r="BM369" s="219" t="s">
        <v>533</v>
      </c>
    </row>
    <row r="370" spans="1:65" s="2" customFormat="1" ht="68.25">
      <c r="A370" s="32"/>
      <c r="B370" s="33"/>
      <c r="C370" s="34"/>
      <c r="D370" s="220" t="s">
        <v>241</v>
      </c>
      <c r="E370" s="34"/>
      <c r="F370" s="221" t="s">
        <v>789</v>
      </c>
      <c r="G370" s="34"/>
      <c r="H370" s="34"/>
      <c r="I370" s="176"/>
      <c r="J370" s="34"/>
      <c r="K370" s="34"/>
      <c r="L370" s="35"/>
      <c r="M370" s="222"/>
      <c r="N370" s="223"/>
      <c r="O370" s="69"/>
      <c r="P370" s="69"/>
      <c r="Q370" s="69"/>
      <c r="R370" s="69"/>
      <c r="S370" s="69"/>
      <c r="T370" s="70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T370" s="14" t="s">
        <v>241</v>
      </c>
      <c r="AU370" s="14" t="s">
        <v>84</v>
      </c>
    </row>
    <row r="371" spans="1:65" s="2" customFormat="1" ht="66.75" customHeight="1">
      <c r="A371" s="32"/>
      <c r="B371" s="33"/>
      <c r="C371" s="207" t="s">
        <v>387</v>
      </c>
      <c r="D371" s="207" t="s">
        <v>236</v>
      </c>
      <c r="E371" s="208" t="s">
        <v>536</v>
      </c>
      <c r="F371" s="209" t="s">
        <v>792</v>
      </c>
      <c r="G371" s="210" t="s">
        <v>239</v>
      </c>
      <c r="H371" s="211">
        <v>146</v>
      </c>
      <c r="I371" s="212"/>
      <c r="J371" s="213">
        <f>ROUND(I371*H371,2)</f>
        <v>0</v>
      </c>
      <c r="K371" s="214"/>
      <c r="L371" s="35"/>
      <c r="M371" s="215" t="s">
        <v>1</v>
      </c>
      <c r="N371" s="216" t="s">
        <v>40</v>
      </c>
      <c r="O371" s="69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219" t="s">
        <v>240</v>
      </c>
      <c r="AT371" s="219" t="s">
        <v>236</v>
      </c>
      <c r="AU371" s="219" t="s">
        <v>84</v>
      </c>
      <c r="AY371" s="14" t="s">
        <v>233</v>
      </c>
      <c r="BE371" s="112">
        <f>IF(N371="základní",J371,0)</f>
        <v>0</v>
      </c>
      <c r="BF371" s="112">
        <f>IF(N371="snížená",J371,0)</f>
        <v>0</v>
      </c>
      <c r="BG371" s="112">
        <f>IF(N371="zákl. přenesená",J371,0)</f>
        <v>0</v>
      </c>
      <c r="BH371" s="112">
        <f>IF(N371="sníž. přenesená",J371,0)</f>
        <v>0</v>
      </c>
      <c r="BI371" s="112">
        <f>IF(N371="nulová",J371,0)</f>
        <v>0</v>
      </c>
      <c r="BJ371" s="14" t="s">
        <v>82</v>
      </c>
      <c r="BK371" s="112">
        <f>ROUND(I371*H371,2)</f>
        <v>0</v>
      </c>
      <c r="BL371" s="14" t="s">
        <v>240</v>
      </c>
      <c r="BM371" s="219" t="s">
        <v>537</v>
      </c>
    </row>
    <row r="372" spans="1:65" s="2" customFormat="1" ht="68.25">
      <c r="A372" s="32"/>
      <c r="B372" s="33"/>
      <c r="C372" s="34"/>
      <c r="D372" s="220" t="s">
        <v>241</v>
      </c>
      <c r="E372" s="34"/>
      <c r="F372" s="221" t="s">
        <v>794</v>
      </c>
      <c r="G372" s="34"/>
      <c r="H372" s="34"/>
      <c r="I372" s="176"/>
      <c r="J372" s="34"/>
      <c r="K372" s="34"/>
      <c r="L372" s="35"/>
      <c r="M372" s="222"/>
      <c r="N372" s="223"/>
      <c r="O372" s="69"/>
      <c r="P372" s="69"/>
      <c r="Q372" s="69"/>
      <c r="R372" s="69"/>
      <c r="S372" s="69"/>
      <c r="T372" s="70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T372" s="14" t="s">
        <v>241</v>
      </c>
      <c r="AU372" s="14" t="s">
        <v>84</v>
      </c>
    </row>
    <row r="373" spans="1:65" s="2" customFormat="1" ht="16.5" customHeight="1">
      <c r="A373" s="32"/>
      <c r="B373" s="33"/>
      <c r="C373" s="207" t="s">
        <v>538</v>
      </c>
      <c r="D373" s="207" t="s">
        <v>236</v>
      </c>
      <c r="E373" s="208" t="s">
        <v>539</v>
      </c>
      <c r="F373" s="209" t="s">
        <v>875</v>
      </c>
      <c r="G373" s="210" t="s">
        <v>244</v>
      </c>
      <c r="H373" s="211">
        <v>30</v>
      </c>
      <c r="I373" s="212"/>
      <c r="J373" s="213">
        <f>ROUND(I373*H373,2)</f>
        <v>0</v>
      </c>
      <c r="K373" s="214"/>
      <c r="L373" s="35"/>
      <c r="M373" s="215" t="s">
        <v>1</v>
      </c>
      <c r="N373" s="216" t="s">
        <v>40</v>
      </c>
      <c r="O373" s="69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219" t="s">
        <v>240</v>
      </c>
      <c r="AT373" s="219" t="s">
        <v>236</v>
      </c>
      <c r="AU373" s="219" t="s">
        <v>84</v>
      </c>
      <c r="AY373" s="14" t="s">
        <v>233</v>
      </c>
      <c r="BE373" s="112">
        <f>IF(N373="základní",J373,0)</f>
        <v>0</v>
      </c>
      <c r="BF373" s="112">
        <f>IF(N373="snížená",J373,0)</f>
        <v>0</v>
      </c>
      <c r="BG373" s="112">
        <f>IF(N373="zákl. přenesená",J373,0)</f>
        <v>0</v>
      </c>
      <c r="BH373" s="112">
        <f>IF(N373="sníž. přenesená",J373,0)</f>
        <v>0</v>
      </c>
      <c r="BI373" s="112">
        <f>IF(N373="nulová",J373,0)</f>
        <v>0</v>
      </c>
      <c r="BJ373" s="14" t="s">
        <v>82</v>
      </c>
      <c r="BK373" s="112">
        <f>ROUND(I373*H373,2)</f>
        <v>0</v>
      </c>
      <c r="BL373" s="14" t="s">
        <v>240</v>
      </c>
      <c r="BM373" s="219" t="s">
        <v>540</v>
      </c>
    </row>
    <row r="374" spans="1:65" s="2" customFormat="1" ht="11.25">
      <c r="A374" s="32"/>
      <c r="B374" s="33"/>
      <c r="C374" s="34"/>
      <c r="D374" s="220" t="s">
        <v>241</v>
      </c>
      <c r="E374" s="34"/>
      <c r="F374" s="221" t="s">
        <v>875</v>
      </c>
      <c r="G374" s="34"/>
      <c r="H374" s="34"/>
      <c r="I374" s="176"/>
      <c r="J374" s="34"/>
      <c r="K374" s="34"/>
      <c r="L374" s="35"/>
      <c r="M374" s="222"/>
      <c r="N374" s="223"/>
      <c r="O374" s="69"/>
      <c r="P374" s="69"/>
      <c r="Q374" s="69"/>
      <c r="R374" s="69"/>
      <c r="S374" s="69"/>
      <c r="T374" s="70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T374" s="14" t="s">
        <v>241</v>
      </c>
      <c r="AU374" s="14" t="s">
        <v>84</v>
      </c>
    </row>
    <row r="375" spans="1:65" s="12" customFormat="1" ht="25.9" customHeight="1">
      <c r="B375" s="191"/>
      <c r="C375" s="192"/>
      <c r="D375" s="193" t="s">
        <v>74</v>
      </c>
      <c r="E375" s="194" t="s">
        <v>534</v>
      </c>
      <c r="F375" s="194" t="s">
        <v>799</v>
      </c>
      <c r="G375" s="192"/>
      <c r="H375" s="192"/>
      <c r="I375" s="195"/>
      <c r="J375" s="196">
        <f>BK375</f>
        <v>0</v>
      </c>
      <c r="K375" s="192"/>
      <c r="L375" s="197"/>
      <c r="M375" s="198"/>
      <c r="N375" s="199"/>
      <c r="O375" s="199"/>
      <c r="P375" s="200">
        <f>P376</f>
        <v>0</v>
      </c>
      <c r="Q375" s="199"/>
      <c r="R375" s="200">
        <f>R376</f>
        <v>0</v>
      </c>
      <c r="S375" s="199"/>
      <c r="T375" s="201">
        <f>T376</f>
        <v>0</v>
      </c>
      <c r="AR375" s="202" t="s">
        <v>82</v>
      </c>
      <c r="AT375" s="203" t="s">
        <v>74</v>
      </c>
      <c r="AU375" s="203" t="s">
        <v>75</v>
      </c>
      <c r="AY375" s="202" t="s">
        <v>233</v>
      </c>
      <c r="BK375" s="204">
        <f>BK376</f>
        <v>0</v>
      </c>
    </row>
    <row r="376" spans="1:65" s="12" customFormat="1" ht="22.9" customHeight="1">
      <c r="B376" s="191"/>
      <c r="C376" s="192"/>
      <c r="D376" s="193" t="s">
        <v>74</v>
      </c>
      <c r="E376" s="205" t="s">
        <v>534</v>
      </c>
      <c r="F376" s="205" t="s">
        <v>799</v>
      </c>
      <c r="G376" s="192"/>
      <c r="H376" s="192"/>
      <c r="I376" s="195"/>
      <c r="J376" s="206">
        <f>BK376</f>
        <v>0</v>
      </c>
      <c r="K376" s="192"/>
      <c r="L376" s="197"/>
      <c r="M376" s="198"/>
      <c r="N376" s="199"/>
      <c r="O376" s="199"/>
      <c r="P376" s="200">
        <f>SUM(P377:P388)</f>
        <v>0</v>
      </c>
      <c r="Q376" s="199"/>
      <c r="R376" s="200">
        <f>SUM(R377:R388)</f>
        <v>0</v>
      </c>
      <c r="S376" s="199"/>
      <c r="T376" s="201">
        <f>SUM(T377:T388)</f>
        <v>0</v>
      </c>
      <c r="AR376" s="202" t="s">
        <v>82</v>
      </c>
      <c r="AT376" s="203" t="s">
        <v>74</v>
      </c>
      <c r="AU376" s="203" t="s">
        <v>82</v>
      </c>
      <c r="AY376" s="202" t="s">
        <v>233</v>
      </c>
      <c r="BK376" s="204">
        <f>SUM(BK377:BK388)</f>
        <v>0</v>
      </c>
    </row>
    <row r="377" spans="1:65" s="2" customFormat="1" ht="16.5" customHeight="1">
      <c r="A377" s="32"/>
      <c r="B377" s="33"/>
      <c r="C377" s="207" t="s">
        <v>390</v>
      </c>
      <c r="D377" s="207" t="s">
        <v>236</v>
      </c>
      <c r="E377" s="208" t="s">
        <v>543</v>
      </c>
      <c r="F377" s="209" t="s">
        <v>802</v>
      </c>
      <c r="G377" s="210" t="s">
        <v>358</v>
      </c>
      <c r="H377" s="211">
        <v>1</v>
      </c>
      <c r="I377" s="212"/>
      <c r="J377" s="213">
        <f>ROUND(I377*H377,2)</f>
        <v>0</v>
      </c>
      <c r="K377" s="214"/>
      <c r="L377" s="35"/>
      <c r="M377" s="215" t="s">
        <v>1</v>
      </c>
      <c r="N377" s="216" t="s">
        <v>40</v>
      </c>
      <c r="O377" s="69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219" t="s">
        <v>240</v>
      </c>
      <c r="AT377" s="219" t="s">
        <v>236</v>
      </c>
      <c r="AU377" s="219" t="s">
        <v>84</v>
      </c>
      <c r="AY377" s="14" t="s">
        <v>233</v>
      </c>
      <c r="BE377" s="112">
        <f>IF(N377="základní",J377,0)</f>
        <v>0</v>
      </c>
      <c r="BF377" s="112">
        <f>IF(N377="snížená",J377,0)</f>
        <v>0</v>
      </c>
      <c r="BG377" s="112">
        <f>IF(N377="zákl. přenesená",J377,0)</f>
        <v>0</v>
      </c>
      <c r="BH377" s="112">
        <f>IF(N377="sníž. přenesená",J377,0)</f>
        <v>0</v>
      </c>
      <c r="BI377" s="112">
        <f>IF(N377="nulová",J377,0)</f>
        <v>0</v>
      </c>
      <c r="BJ377" s="14" t="s">
        <v>82</v>
      </c>
      <c r="BK377" s="112">
        <f>ROUND(I377*H377,2)</f>
        <v>0</v>
      </c>
      <c r="BL377" s="14" t="s">
        <v>240</v>
      </c>
      <c r="BM377" s="219" t="s">
        <v>544</v>
      </c>
    </row>
    <row r="378" spans="1:65" s="2" customFormat="1" ht="11.25">
      <c r="A378" s="32"/>
      <c r="B378" s="33"/>
      <c r="C378" s="34"/>
      <c r="D378" s="220" t="s">
        <v>241</v>
      </c>
      <c r="E378" s="34"/>
      <c r="F378" s="221" t="s">
        <v>802</v>
      </c>
      <c r="G378" s="34"/>
      <c r="H378" s="34"/>
      <c r="I378" s="176"/>
      <c r="J378" s="34"/>
      <c r="K378" s="34"/>
      <c r="L378" s="35"/>
      <c r="M378" s="222"/>
      <c r="N378" s="223"/>
      <c r="O378" s="69"/>
      <c r="P378" s="69"/>
      <c r="Q378" s="69"/>
      <c r="R378" s="69"/>
      <c r="S378" s="69"/>
      <c r="T378" s="70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T378" s="14" t="s">
        <v>241</v>
      </c>
      <c r="AU378" s="14" t="s">
        <v>84</v>
      </c>
    </row>
    <row r="379" spans="1:65" s="2" customFormat="1" ht="37.9" customHeight="1">
      <c r="A379" s="32"/>
      <c r="B379" s="33"/>
      <c r="C379" s="207" t="s">
        <v>545</v>
      </c>
      <c r="D379" s="207" t="s">
        <v>236</v>
      </c>
      <c r="E379" s="208" t="s">
        <v>546</v>
      </c>
      <c r="F379" s="209" t="s">
        <v>805</v>
      </c>
      <c r="G379" s="210" t="s">
        <v>358</v>
      </c>
      <c r="H379" s="211">
        <v>1</v>
      </c>
      <c r="I379" s="212"/>
      <c r="J379" s="213">
        <f>ROUND(I379*H379,2)</f>
        <v>0</v>
      </c>
      <c r="K379" s="214"/>
      <c r="L379" s="35"/>
      <c r="M379" s="215" t="s">
        <v>1</v>
      </c>
      <c r="N379" s="216" t="s">
        <v>40</v>
      </c>
      <c r="O379" s="69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219" t="s">
        <v>240</v>
      </c>
      <c r="AT379" s="219" t="s">
        <v>236</v>
      </c>
      <c r="AU379" s="219" t="s">
        <v>84</v>
      </c>
      <c r="AY379" s="14" t="s">
        <v>233</v>
      </c>
      <c r="BE379" s="112">
        <f>IF(N379="základní",J379,0)</f>
        <v>0</v>
      </c>
      <c r="BF379" s="112">
        <f>IF(N379="snížená",J379,0)</f>
        <v>0</v>
      </c>
      <c r="BG379" s="112">
        <f>IF(N379="zákl. přenesená",J379,0)</f>
        <v>0</v>
      </c>
      <c r="BH379" s="112">
        <f>IF(N379="sníž. přenesená",J379,0)</f>
        <v>0</v>
      </c>
      <c r="BI379" s="112">
        <f>IF(N379="nulová",J379,0)</f>
        <v>0</v>
      </c>
      <c r="BJ379" s="14" t="s">
        <v>82</v>
      </c>
      <c r="BK379" s="112">
        <f>ROUND(I379*H379,2)</f>
        <v>0</v>
      </c>
      <c r="BL379" s="14" t="s">
        <v>240</v>
      </c>
      <c r="BM379" s="219" t="s">
        <v>547</v>
      </c>
    </row>
    <row r="380" spans="1:65" s="2" customFormat="1" ht="19.5">
      <c r="A380" s="32"/>
      <c r="B380" s="33"/>
      <c r="C380" s="34"/>
      <c r="D380" s="220" t="s">
        <v>241</v>
      </c>
      <c r="E380" s="34"/>
      <c r="F380" s="221" t="s">
        <v>805</v>
      </c>
      <c r="G380" s="34"/>
      <c r="H380" s="34"/>
      <c r="I380" s="176"/>
      <c r="J380" s="34"/>
      <c r="K380" s="34"/>
      <c r="L380" s="35"/>
      <c r="M380" s="222"/>
      <c r="N380" s="223"/>
      <c r="O380" s="69"/>
      <c r="P380" s="69"/>
      <c r="Q380" s="69"/>
      <c r="R380" s="69"/>
      <c r="S380" s="69"/>
      <c r="T380" s="70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T380" s="14" t="s">
        <v>241</v>
      </c>
      <c r="AU380" s="14" t="s">
        <v>84</v>
      </c>
    </row>
    <row r="381" spans="1:65" s="2" customFormat="1" ht="24.2" customHeight="1">
      <c r="A381" s="32"/>
      <c r="B381" s="33"/>
      <c r="C381" s="207" t="s">
        <v>392</v>
      </c>
      <c r="D381" s="207" t="s">
        <v>236</v>
      </c>
      <c r="E381" s="208" t="s">
        <v>550</v>
      </c>
      <c r="F381" s="209" t="s">
        <v>809</v>
      </c>
      <c r="G381" s="210" t="s">
        <v>358</v>
      </c>
      <c r="H381" s="211">
        <v>1</v>
      </c>
      <c r="I381" s="212"/>
      <c r="J381" s="213">
        <f>ROUND(I381*H381,2)</f>
        <v>0</v>
      </c>
      <c r="K381" s="214"/>
      <c r="L381" s="35"/>
      <c r="M381" s="215" t="s">
        <v>1</v>
      </c>
      <c r="N381" s="216" t="s">
        <v>40</v>
      </c>
      <c r="O381" s="69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219" t="s">
        <v>240</v>
      </c>
      <c r="AT381" s="219" t="s">
        <v>236</v>
      </c>
      <c r="AU381" s="219" t="s">
        <v>84</v>
      </c>
      <c r="AY381" s="14" t="s">
        <v>233</v>
      </c>
      <c r="BE381" s="112">
        <f>IF(N381="základní",J381,0)</f>
        <v>0</v>
      </c>
      <c r="BF381" s="112">
        <f>IF(N381="snížená",J381,0)</f>
        <v>0</v>
      </c>
      <c r="BG381" s="112">
        <f>IF(N381="zákl. přenesená",J381,0)</f>
        <v>0</v>
      </c>
      <c r="BH381" s="112">
        <f>IF(N381="sníž. přenesená",J381,0)</f>
        <v>0</v>
      </c>
      <c r="BI381" s="112">
        <f>IF(N381="nulová",J381,0)</f>
        <v>0</v>
      </c>
      <c r="BJ381" s="14" t="s">
        <v>82</v>
      </c>
      <c r="BK381" s="112">
        <f>ROUND(I381*H381,2)</f>
        <v>0</v>
      </c>
      <c r="BL381" s="14" t="s">
        <v>240</v>
      </c>
      <c r="BM381" s="219" t="s">
        <v>551</v>
      </c>
    </row>
    <row r="382" spans="1:65" s="2" customFormat="1" ht="19.5">
      <c r="A382" s="32"/>
      <c r="B382" s="33"/>
      <c r="C382" s="34"/>
      <c r="D382" s="220" t="s">
        <v>241</v>
      </c>
      <c r="E382" s="34"/>
      <c r="F382" s="221" t="s">
        <v>809</v>
      </c>
      <c r="G382" s="34"/>
      <c r="H382" s="34"/>
      <c r="I382" s="176"/>
      <c r="J382" s="34"/>
      <c r="K382" s="34"/>
      <c r="L382" s="35"/>
      <c r="M382" s="222"/>
      <c r="N382" s="223"/>
      <c r="O382" s="69"/>
      <c r="P382" s="69"/>
      <c r="Q382" s="69"/>
      <c r="R382" s="69"/>
      <c r="S382" s="69"/>
      <c r="T382" s="70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T382" s="14" t="s">
        <v>241</v>
      </c>
      <c r="AU382" s="14" t="s">
        <v>84</v>
      </c>
    </row>
    <row r="383" spans="1:65" s="2" customFormat="1" ht="24.2" customHeight="1">
      <c r="A383" s="32"/>
      <c r="B383" s="33"/>
      <c r="C383" s="207" t="s">
        <v>552</v>
      </c>
      <c r="D383" s="207" t="s">
        <v>236</v>
      </c>
      <c r="E383" s="208" t="s">
        <v>553</v>
      </c>
      <c r="F383" s="209" t="s">
        <v>812</v>
      </c>
      <c r="G383" s="210" t="s">
        <v>813</v>
      </c>
      <c r="H383" s="211">
        <v>458</v>
      </c>
      <c r="I383" s="212"/>
      <c r="J383" s="213">
        <f>ROUND(I383*H383,2)</f>
        <v>0</v>
      </c>
      <c r="K383" s="214"/>
      <c r="L383" s="35"/>
      <c r="M383" s="215" t="s">
        <v>1</v>
      </c>
      <c r="N383" s="216" t="s">
        <v>40</v>
      </c>
      <c r="O383" s="69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219" t="s">
        <v>240</v>
      </c>
      <c r="AT383" s="219" t="s">
        <v>236</v>
      </c>
      <c r="AU383" s="219" t="s">
        <v>84</v>
      </c>
      <c r="AY383" s="14" t="s">
        <v>233</v>
      </c>
      <c r="BE383" s="112">
        <f>IF(N383="základní",J383,0)</f>
        <v>0</v>
      </c>
      <c r="BF383" s="112">
        <f>IF(N383="snížená",J383,0)</f>
        <v>0</v>
      </c>
      <c r="BG383" s="112">
        <f>IF(N383="zákl. přenesená",J383,0)</f>
        <v>0</v>
      </c>
      <c r="BH383" s="112">
        <f>IF(N383="sníž. přenesená",J383,0)</f>
        <v>0</v>
      </c>
      <c r="BI383" s="112">
        <f>IF(N383="nulová",J383,0)</f>
        <v>0</v>
      </c>
      <c r="BJ383" s="14" t="s">
        <v>82</v>
      </c>
      <c r="BK383" s="112">
        <f>ROUND(I383*H383,2)</f>
        <v>0</v>
      </c>
      <c r="BL383" s="14" t="s">
        <v>240</v>
      </c>
      <c r="BM383" s="219" t="s">
        <v>554</v>
      </c>
    </row>
    <row r="384" spans="1:65" s="2" customFormat="1" ht="19.5">
      <c r="A384" s="32"/>
      <c r="B384" s="33"/>
      <c r="C384" s="34"/>
      <c r="D384" s="220" t="s">
        <v>241</v>
      </c>
      <c r="E384" s="34"/>
      <c r="F384" s="221" t="s">
        <v>812</v>
      </c>
      <c r="G384" s="34"/>
      <c r="H384" s="34"/>
      <c r="I384" s="176"/>
      <c r="J384" s="34"/>
      <c r="K384" s="34"/>
      <c r="L384" s="35"/>
      <c r="M384" s="222"/>
      <c r="N384" s="223"/>
      <c r="O384" s="69"/>
      <c r="P384" s="69"/>
      <c r="Q384" s="69"/>
      <c r="R384" s="69"/>
      <c r="S384" s="69"/>
      <c r="T384" s="70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T384" s="14" t="s">
        <v>241</v>
      </c>
      <c r="AU384" s="14" t="s">
        <v>84</v>
      </c>
    </row>
    <row r="385" spans="1:65" s="2" customFormat="1" ht="33" customHeight="1">
      <c r="A385" s="32"/>
      <c r="B385" s="33"/>
      <c r="C385" s="207" t="s">
        <v>395</v>
      </c>
      <c r="D385" s="207" t="s">
        <v>236</v>
      </c>
      <c r="E385" s="208" t="s">
        <v>557</v>
      </c>
      <c r="F385" s="209" t="s">
        <v>817</v>
      </c>
      <c r="G385" s="210" t="s">
        <v>358</v>
      </c>
      <c r="H385" s="211">
        <v>1</v>
      </c>
      <c r="I385" s="212"/>
      <c r="J385" s="213">
        <f>ROUND(I385*H385,2)</f>
        <v>0</v>
      </c>
      <c r="K385" s="214"/>
      <c r="L385" s="35"/>
      <c r="M385" s="215" t="s">
        <v>1</v>
      </c>
      <c r="N385" s="216" t="s">
        <v>40</v>
      </c>
      <c r="O385" s="69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219" t="s">
        <v>240</v>
      </c>
      <c r="AT385" s="219" t="s">
        <v>236</v>
      </c>
      <c r="AU385" s="219" t="s">
        <v>84</v>
      </c>
      <c r="AY385" s="14" t="s">
        <v>233</v>
      </c>
      <c r="BE385" s="112">
        <f>IF(N385="základní",J385,0)</f>
        <v>0</v>
      </c>
      <c r="BF385" s="112">
        <f>IF(N385="snížená",J385,0)</f>
        <v>0</v>
      </c>
      <c r="BG385" s="112">
        <f>IF(N385="zákl. přenesená",J385,0)</f>
        <v>0</v>
      </c>
      <c r="BH385" s="112">
        <f>IF(N385="sníž. přenesená",J385,0)</f>
        <v>0</v>
      </c>
      <c r="BI385" s="112">
        <f>IF(N385="nulová",J385,0)</f>
        <v>0</v>
      </c>
      <c r="BJ385" s="14" t="s">
        <v>82</v>
      </c>
      <c r="BK385" s="112">
        <f>ROUND(I385*H385,2)</f>
        <v>0</v>
      </c>
      <c r="BL385" s="14" t="s">
        <v>240</v>
      </c>
      <c r="BM385" s="219" t="s">
        <v>558</v>
      </c>
    </row>
    <row r="386" spans="1:65" s="2" customFormat="1" ht="19.5">
      <c r="A386" s="32"/>
      <c r="B386" s="33"/>
      <c r="C386" s="34"/>
      <c r="D386" s="220" t="s">
        <v>241</v>
      </c>
      <c r="E386" s="34"/>
      <c r="F386" s="221" t="s">
        <v>817</v>
      </c>
      <c r="G386" s="34"/>
      <c r="H386" s="34"/>
      <c r="I386" s="176"/>
      <c r="J386" s="34"/>
      <c r="K386" s="34"/>
      <c r="L386" s="35"/>
      <c r="M386" s="222"/>
      <c r="N386" s="223"/>
      <c r="O386" s="69"/>
      <c r="P386" s="69"/>
      <c r="Q386" s="69"/>
      <c r="R386" s="69"/>
      <c r="S386" s="69"/>
      <c r="T386" s="70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T386" s="14" t="s">
        <v>241</v>
      </c>
      <c r="AU386" s="14" t="s">
        <v>84</v>
      </c>
    </row>
    <row r="387" spans="1:65" s="2" customFormat="1" ht="16.5" customHeight="1">
      <c r="A387" s="32"/>
      <c r="B387" s="33"/>
      <c r="C387" s="207" t="s">
        <v>559</v>
      </c>
      <c r="D387" s="207" t="s">
        <v>236</v>
      </c>
      <c r="E387" s="208" t="s">
        <v>560</v>
      </c>
      <c r="F387" s="209" t="s">
        <v>820</v>
      </c>
      <c r="G387" s="210" t="s">
        <v>358</v>
      </c>
      <c r="H387" s="211">
        <v>1</v>
      </c>
      <c r="I387" s="212"/>
      <c r="J387" s="213">
        <f>ROUND(I387*H387,2)</f>
        <v>0</v>
      </c>
      <c r="K387" s="214"/>
      <c r="L387" s="35"/>
      <c r="M387" s="215" t="s">
        <v>1</v>
      </c>
      <c r="N387" s="216" t="s">
        <v>40</v>
      </c>
      <c r="O387" s="69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219" t="s">
        <v>240</v>
      </c>
      <c r="AT387" s="219" t="s">
        <v>236</v>
      </c>
      <c r="AU387" s="219" t="s">
        <v>84</v>
      </c>
      <c r="AY387" s="14" t="s">
        <v>233</v>
      </c>
      <c r="BE387" s="112">
        <f>IF(N387="základní",J387,0)</f>
        <v>0</v>
      </c>
      <c r="BF387" s="112">
        <f>IF(N387="snížená",J387,0)</f>
        <v>0</v>
      </c>
      <c r="BG387" s="112">
        <f>IF(N387="zákl. přenesená",J387,0)</f>
        <v>0</v>
      </c>
      <c r="BH387" s="112">
        <f>IF(N387="sníž. přenesená",J387,0)</f>
        <v>0</v>
      </c>
      <c r="BI387" s="112">
        <f>IF(N387="nulová",J387,0)</f>
        <v>0</v>
      </c>
      <c r="BJ387" s="14" t="s">
        <v>82</v>
      </c>
      <c r="BK387" s="112">
        <f>ROUND(I387*H387,2)</f>
        <v>0</v>
      </c>
      <c r="BL387" s="14" t="s">
        <v>240</v>
      </c>
      <c r="BM387" s="219" t="s">
        <v>561</v>
      </c>
    </row>
    <row r="388" spans="1:65" s="2" customFormat="1" ht="11.25">
      <c r="A388" s="32"/>
      <c r="B388" s="33"/>
      <c r="C388" s="34"/>
      <c r="D388" s="220" t="s">
        <v>241</v>
      </c>
      <c r="E388" s="34"/>
      <c r="F388" s="221" t="s">
        <v>820</v>
      </c>
      <c r="G388" s="34"/>
      <c r="H388" s="34"/>
      <c r="I388" s="176"/>
      <c r="J388" s="34"/>
      <c r="K388" s="34"/>
      <c r="L388" s="35"/>
      <c r="M388" s="224"/>
      <c r="N388" s="225"/>
      <c r="O388" s="226"/>
      <c r="P388" s="226"/>
      <c r="Q388" s="226"/>
      <c r="R388" s="226"/>
      <c r="S388" s="226"/>
      <c r="T388" s="227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T388" s="14" t="s">
        <v>241</v>
      </c>
      <c r="AU388" s="14" t="s">
        <v>84</v>
      </c>
    </row>
    <row r="389" spans="1:65" s="2" customFormat="1" ht="6.95" customHeight="1">
      <c r="A389" s="32"/>
      <c r="B389" s="52"/>
      <c r="C389" s="53"/>
      <c r="D389" s="53"/>
      <c r="E389" s="53"/>
      <c r="F389" s="53"/>
      <c r="G389" s="53"/>
      <c r="H389" s="53"/>
      <c r="I389" s="53"/>
      <c r="J389" s="53"/>
      <c r="K389" s="53"/>
      <c r="L389" s="35"/>
      <c r="M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</row>
  </sheetData>
  <sheetProtection algorithmName="SHA-512" hashValue="i4gGfRg8XHIO77P1z3KKMmVbQKTTOVBU7T8qhadnTrboTuyUlrRlOZeW6LOg/aIhbBGfugpDtL4mHWl5GO6kCg==" saltValue="87ybm3BvNWDYVsS9YNVDSsXY2AO5mJ8zCJRYFZv1mlm/lqGKu84+RdAFE8+EU6/ouNQqIcXaTMlNxcOffB0H6A==" spinCount="100000" sheet="1" objects="1" scenarios="1" formatColumns="0" formatRows="0" autoFilter="0"/>
  <autoFilter ref="C153:K388" xr:uid="{00000000-0009-0000-0000-000002000000}"/>
  <mergeCells count="14">
    <mergeCell ref="D132:F132"/>
    <mergeCell ref="E144:H144"/>
    <mergeCell ref="E146:H146"/>
    <mergeCell ref="L2:V2"/>
    <mergeCell ref="E87:H87"/>
    <mergeCell ref="D128:F128"/>
    <mergeCell ref="D129:F129"/>
    <mergeCell ref="D130:F130"/>
    <mergeCell ref="D131:F13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5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90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5"/>
      <c r="C9" s="32"/>
      <c r="D9" s="32"/>
      <c r="E9" s="289" t="s">
        <v>876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J139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ROUND((SUM(BE139:BE146) + SUM(BE166:BE508)),  2)</f>
        <v>0</v>
      </c>
      <c r="G35" s="32"/>
      <c r="H35" s="32"/>
      <c r="I35" s="137">
        <v>0.21</v>
      </c>
      <c r="J35" s="136">
        <f>ROUND(((SUM(BE139:BE146) + SUM(BE166:BE508))*I35),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ROUND((SUM(BF139:BF146) + SUM(BF166:BF508)),  2)</f>
        <v>0</v>
      </c>
      <c r="G36" s="32"/>
      <c r="H36" s="32"/>
      <c r="I36" s="137">
        <v>0.12</v>
      </c>
      <c r="J36" s="136">
        <f>ROUND(((SUM(BF139:BF146) + SUM(BF166:BF508))*I36),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ROUND((SUM(BG139:BG146) + SUM(BG166:BG508)),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ROUND((SUM(BH139:BH146) + SUM(BH166:BH508)),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ROUND((SUM(BI139:BI146) + SUM(BI166:BI508)),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49" t="str">
        <f>E9</f>
        <v xml:space="preserve">SO 01 D.1.4.3 -     Úprava systému osvětlení na chodbách a schodištích v pavilonu V-C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J166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2:12" s="9" customFormat="1" ht="24.95" customHeight="1">
      <c r="B97" s="159"/>
      <c r="C97" s="160"/>
      <c r="D97" s="161" t="s">
        <v>161</v>
      </c>
      <c r="E97" s="162"/>
      <c r="F97" s="162"/>
      <c r="G97" s="162"/>
      <c r="H97" s="162"/>
      <c r="I97" s="162"/>
      <c r="J97" s="163">
        <f>J167</f>
        <v>0</v>
      </c>
      <c r="K97" s="160"/>
      <c r="L97" s="164"/>
    </row>
    <row r="98" spans="2:12" s="10" customFormat="1" ht="19.899999999999999" customHeight="1">
      <c r="B98" s="165"/>
      <c r="C98" s="166"/>
      <c r="D98" s="167" t="s">
        <v>877</v>
      </c>
      <c r="E98" s="168"/>
      <c r="F98" s="168"/>
      <c r="G98" s="168"/>
      <c r="H98" s="168"/>
      <c r="I98" s="168"/>
      <c r="J98" s="169">
        <f>J168</f>
        <v>0</v>
      </c>
      <c r="K98" s="166"/>
      <c r="L98" s="170"/>
    </row>
    <row r="99" spans="2:12" s="10" customFormat="1" ht="19.899999999999999" customHeight="1">
      <c r="B99" s="165"/>
      <c r="C99" s="166"/>
      <c r="D99" s="167" t="s">
        <v>878</v>
      </c>
      <c r="E99" s="168"/>
      <c r="F99" s="168"/>
      <c r="G99" s="168"/>
      <c r="H99" s="168"/>
      <c r="I99" s="168"/>
      <c r="J99" s="169">
        <f>J179</f>
        <v>0</v>
      </c>
      <c r="K99" s="166"/>
      <c r="L99" s="170"/>
    </row>
    <row r="100" spans="2:12" s="10" customFormat="1" ht="19.899999999999999" customHeight="1">
      <c r="B100" s="165"/>
      <c r="C100" s="166"/>
      <c r="D100" s="167" t="s">
        <v>879</v>
      </c>
      <c r="E100" s="168"/>
      <c r="F100" s="168"/>
      <c r="G100" s="168"/>
      <c r="H100" s="168"/>
      <c r="I100" s="168"/>
      <c r="J100" s="169">
        <f>J190</f>
        <v>0</v>
      </c>
      <c r="K100" s="166"/>
      <c r="L100" s="170"/>
    </row>
    <row r="101" spans="2:12" s="10" customFormat="1" ht="19.899999999999999" customHeight="1">
      <c r="B101" s="165"/>
      <c r="C101" s="166"/>
      <c r="D101" s="167" t="s">
        <v>880</v>
      </c>
      <c r="E101" s="168"/>
      <c r="F101" s="168"/>
      <c r="G101" s="168"/>
      <c r="H101" s="168"/>
      <c r="I101" s="168"/>
      <c r="J101" s="169">
        <f>J201</f>
        <v>0</v>
      </c>
      <c r="K101" s="166"/>
      <c r="L101" s="170"/>
    </row>
    <row r="102" spans="2:12" s="10" customFormat="1" ht="19.899999999999999" customHeight="1">
      <c r="B102" s="165"/>
      <c r="C102" s="166"/>
      <c r="D102" s="167" t="s">
        <v>881</v>
      </c>
      <c r="E102" s="168"/>
      <c r="F102" s="168"/>
      <c r="G102" s="168"/>
      <c r="H102" s="168"/>
      <c r="I102" s="168"/>
      <c r="J102" s="169">
        <f>J212</f>
        <v>0</v>
      </c>
      <c r="K102" s="166"/>
      <c r="L102" s="170"/>
    </row>
    <row r="103" spans="2:12" s="10" customFormat="1" ht="19.899999999999999" customHeight="1">
      <c r="B103" s="165"/>
      <c r="C103" s="166"/>
      <c r="D103" s="167" t="s">
        <v>882</v>
      </c>
      <c r="E103" s="168"/>
      <c r="F103" s="168"/>
      <c r="G103" s="168"/>
      <c r="H103" s="168"/>
      <c r="I103" s="168"/>
      <c r="J103" s="169">
        <f>J223</f>
        <v>0</v>
      </c>
      <c r="K103" s="166"/>
      <c r="L103" s="170"/>
    </row>
    <row r="104" spans="2:12" s="10" customFormat="1" ht="19.899999999999999" customHeight="1">
      <c r="B104" s="165"/>
      <c r="C104" s="166"/>
      <c r="D104" s="167" t="s">
        <v>883</v>
      </c>
      <c r="E104" s="168"/>
      <c r="F104" s="168"/>
      <c r="G104" s="168"/>
      <c r="H104" s="168"/>
      <c r="I104" s="168"/>
      <c r="J104" s="169">
        <f>J234</f>
        <v>0</v>
      </c>
      <c r="K104" s="166"/>
      <c r="L104" s="170"/>
    </row>
    <row r="105" spans="2:12" s="10" customFormat="1" ht="19.899999999999999" customHeight="1">
      <c r="B105" s="165"/>
      <c r="C105" s="166"/>
      <c r="D105" s="167" t="s">
        <v>884</v>
      </c>
      <c r="E105" s="168"/>
      <c r="F105" s="168"/>
      <c r="G105" s="168"/>
      <c r="H105" s="168"/>
      <c r="I105" s="168"/>
      <c r="J105" s="169">
        <f>J245</f>
        <v>0</v>
      </c>
      <c r="K105" s="166"/>
      <c r="L105" s="170"/>
    </row>
    <row r="106" spans="2:12" s="9" customFormat="1" ht="24.95" customHeight="1">
      <c r="B106" s="159"/>
      <c r="C106" s="160"/>
      <c r="D106" s="161" t="s">
        <v>885</v>
      </c>
      <c r="E106" s="162"/>
      <c r="F106" s="162"/>
      <c r="G106" s="162"/>
      <c r="H106" s="162"/>
      <c r="I106" s="162"/>
      <c r="J106" s="163">
        <f>J256</f>
        <v>0</v>
      </c>
      <c r="K106" s="160"/>
      <c r="L106" s="164"/>
    </row>
    <row r="107" spans="2:12" s="10" customFormat="1" ht="19.899999999999999" customHeight="1">
      <c r="B107" s="165"/>
      <c r="C107" s="166"/>
      <c r="D107" s="167" t="s">
        <v>886</v>
      </c>
      <c r="E107" s="168"/>
      <c r="F107" s="168"/>
      <c r="G107" s="168"/>
      <c r="H107" s="168"/>
      <c r="I107" s="168"/>
      <c r="J107" s="169">
        <f>J257</f>
        <v>0</v>
      </c>
      <c r="K107" s="166"/>
      <c r="L107" s="170"/>
    </row>
    <row r="108" spans="2:12" s="10" customFormat="1" ht="19.899999999999999" customHeight="1">
      <c r="B108" s="165"/>
      <c r="C108" s="166"/>
      <c r="D108" s="167" t="s">
        <v>887</v>
      </c>
      <c r="E108" s="168"/>
      <c r="F108" s="168"/>
      <c r="G108" s="168"/>
      <c r="H108" s="168"/>
      <c r="I108" s="168"/>
      <c r="J108" s="169">
        <f>J266</f>
        <v>0</v>
      </c>
      <c r="K108" s="166"/>
      <c r="L108" s="170"/>
    </row>
    <row r="109" spans="2:12" s="10" customFormat="1" ht="19.899999999999999" customHeight="1">
      <c r="B109" s="165"/>
      <c r="C109" s="166"/>
      <c r="D109" s="167" t="s">
        <v>888</v>
      </c>
      <c r="E109" s="168"/>
      <c r="F109" s="168"/>
      <c r="G109" s="168"/>
      <c r="H109" s="168"/>
      <c r="I109" s="168"/>
      <c r="J109" s="169">
        <f>J275</f>
        <v>0</v>
      </c>
      <c r="K109" s="166"/>
      <c r="L109" s="170"/>
    </row>
    <row r="110" spans="2:12" s="10" customFormat="1" ht="19.899999999999999" customHeight="1">
      <c r="B110" s="165"/>
      <c r="C110" s="166"/>
      <c r="D110" s="167" t="s">
        <v>889</v>
      </c>
      <c r="E110" s="168"/>
      <c r="F110" s="168"/>
      <c r="G110" s="168"/>
      <c r="H110" s="168"/>
      <c r="I110" s="168"/>
      <c r="J110" s="169">
        <f>J284</f>
        <v>0</v>
      </c>
      <c r="K110" s="166"/>
      <c r="L110" s="170"/>
    </row>
    <row r="111" spans="2:12" s="10" customFormat="1" ht="19.899999999999999" customHeight="1">
      <c r="B111" s="165"/>
      <c r="C111" s="166"/>
      <c r="D111" s="167" t="s">
        <v>890</v>
      </c>
      <c r="E111" s="168"/>
      <c r="F111" s="168"/>
      <c r="G111" s="168"/>
      <c r="H111" s="168"/>
      <c r="I111" s="168"/>
      <c r="J111" s="169">
        <f>J293</f>
        <v>0</v>
      </c>
      <c r="K111" s="166"/>
      <c r="L111" s="170"/>
    </row>
    <row r="112" spans="2:12" s="10" customFormat="1" ht="19.899999999999999" customHeight="1">
      <c r="B112" s="165"/>
      <c r="C112" s="166"/>
      <c r="D112" s="167" t="s">
        <v>891</v>
      </c>
      <c r="E112" s="168"/>
      <c r="F112" s="168"/>
      <c r="G112" s="168"/>
      <c r="H112" s="168"/>
      <c r="I112" s="168"/>
      <c r="J112" s="169">
        <f>J302</f>
        <v>0</v>
      </c>
      <c r="K112" s="166"/>
      <c r="L112" s="170"/>
    </row>
    <row r="113" spans="2:12" s="10" customFormat="1" ht="19.899999999999999" customHeight="1">
      <c r="B113" s="165"/>
      <c r="C113" s="166"/>
      <c r="D113" s="167" t="s">
        <v>892</v>
      </c>
      <c r="E113" s="168"/>
      <c r="F113" s="168"/>
      <c r="G113" s="168"/>
      <c r="H113" s="168"/>
      <c r="I113" s="168"/>
      <c r="J113" s="169">
        <f>J311</f>
        <v>0</v>
      </c>
      <c r="K113" s="166"/>
      <c r="L113" s="170"/>
    </row>
    <row r="114" spans="2:12" s="10" customFormat="1" ht="19.899999999999999" customHeight="1">
      <c r="B114" s="165"/>
      <c r="C114" s="166"/>
      <c r="D114" s="167" t="s">
        <v>893</v>
      </c>
      <c r="E114" s="168"/>
      <c r="F114" s="168"/>
      <c r="G114" s="168"/>
      <c r="H114" s="168"/>
      <c r="I114" s="168"/>
      <c r="J114" s="169">
        <f>J320</f>
        <v>0</v>
      </c>
      <c r="K114" s="166"/>
      <c r="L114" s="170"/>
    </row>
    <row r="115" spans="2:12" s="10" customFormat="1" ht="19.899999999999999" customHeight="1">
      <c r="B115" s="165"/>
      <c r="C115" s="166"/>
      <c r="D115" s="167" t="s">
        <v>894</v>
      </c>
      <c r="E115" s="168"/>
      <c r="F115" s="168"/>
      <c r="G115" s="168"/>
      <c r="H115" s="168"/>
      <c r="I115" s="168"/>
      <c r="J115" s="169">
        <f>J329</f>
        <v>0</v>
      </c>
      <c r="K115" s="166"/>
      <c r="L115" s="170"/>
    </row>
    <row r="116" spans="2:12" s="9" customFormat="1" ht="24.95" customHeight="1">
      <c r="B116" s="159"/>
      <c r="C116" s="160"/>
      <c r="D116" s="161" t="s">
        <v>895</v>
      </c>
      <c r="E116" s="162"/>
      <c r="F116" s="162"/>
      <c r="G116" s="162"/>
      <c r="H116" s="162"/>
      <c r="I116" s="162"/>
      <c r="J116" s="163">
        <f>J338</f>
        <v>0</v>
      </c>
      <c r="K116" s="160"/>
      <c r="L116" s="164"/>
    </row>
    <row r="117" spans="2:12" s="10" customFormat="1" ht="19.899999999999999" customHeight="1">
      <c r="B117" s="165"/>
      <c r="C117" s="166"/>
      <c r="D117" s="167" t="s">
        <v>896</v>
      </c>
      <c r="E117" s="168"/>
      <c r="F117" s="168"/>
      <c r="G117" s="168"/>
      <c r="H117" s="168"/>
      <c r="I117" s="168"/>
      <c r="J117" s="169">
        <f>J339</f>
        <v>0</v>
      </c>
      <c r="K117" s="166"/>
      <c r="L117" s="170"/>
    </row>
    <row r="118" spans="2:12" s="10" customFormat="1" ht="19.899999999999999" customHeight="1">
      <c r="B118" s="165"/>
      <c r="C118" s="166"/>
      <c r="D118" s="167" t="s">
        <v>897</v>
      </c>
      <c r="E118" s="168"/>
      <c r="F118" s="168"/>
      <c r="G118" s="168"/>
      <c r="H118" s="168"/>
      <c r="I118" s="168"/>
      <c r="J118" s="169">
        <f>J346</f>
        <v>0</v>
      </c>
      <c r="K118" s="166"/>
      <c r="L118" s="170"/>
    </row>
    <row r="119" spans="2:12" s="10" customFormat="1" ht="19.899999999999999" customHeight="1">
      <c r="B119" s="165"/>
      <c r="C119" s="166"/>
      <c r="D119" s="167" t="s">
        <v>898</v>
      </c>
      <c r="E119" s="168"/>
      <c r="F119" s="168"/>
      <c r="G119" s="168"/>
      <c r="H119" s="168"/>
      <c r="I119" s="168"/>
      <c r="J119" s="169">
        <f>J353</f>
        <v>0</v>
      </c>
      <c r="K119" s="166"/>
      <c r="L119" s="170"/>
    </row>
    <row r="120" spans="2:12" s="10" customFormat="1" ht="19.899999999999999" customHeight="1">
      <c r="B120" s="165"/>
      <c r="C120" s="166"/>
      <c r="D120" s="167" t="s">
        <v>899</v>
      </c>
      <c r="E120" s="168"/>
      <c r="F120" s="168"/>
      <c r="G120" s="168"/>
      <c r="H120" s="168"/>
      <c r="I120" s="168"/>
      <c r="J120" s="169">
        <f>J360</f>
        <v>0</v>
      </c>
      <c r="K120" s="166"/>
      <c r="L120" s="170"/>
    </row>
    <row r="121" spans="2:12" s="10" customFormat="1" ht="19.899999999999999" customHeight="1">
      <c r="B121" s="165"/>
      <c r="C121" s="166"/>
      <c r="D121" s="167" t="s">
        <v>900</v>
      </c>
      <c r="E121" s="168"/>
      <c r="F121" s="168"/>
      <c r="G121" s="168"/>
      <c r="H121" s="168"/>
      <c r="I121" s="168"/>
      <c r="J121" s="169">
        <f>J367</f>
        <v>0</v>
      </c>
      <c r="K121" s="166"/>
      <c r="L121" s="170"/>
    </row>
    <row r="122" spans="2:12" s="10" customFormat="1" ht="19.899999999999999" customHeight="1">
      <c r="B122" s="165"/>
      <c r="C122" s="166"/>
      <c r="D122" s="167" t="s">
        <v>901</v>
      </c>
      <c r="E122" s="168"/>
      <c r="F122" s="168"/>
      <c r="G122" s="168"/>
      <c r="H122" s="168"/>
      <c r="I122" s="168"/>
      <c r="J122" s="169">
        <f>J374</f>
        <v>0</v>
      </c>
      <c r="K122" s="166"/>
      <c r="L122" s="170"/>
    </row>
    <row r="123" spans="2:12" s="10" customFormat="1" ht="19.899999999999999" customHeight="1">
      <c r="B123" s="165"/>
      <c r="C123" s="166"/>
      <c r="D123" s="167" t="s">
        <v>902</v>
      </c>
      <c r="E123" s="168"/>
      <c r="F123" s="168"/>
      <c r="G123" s="168"/>
      <c r="H123" s="168"/>
      <c r="I123" s="168"/>
      <c r="J123" s="169">
        <f>J381</f>
        <v>0</v>
      </c>
      <c r="K123" s="166"/>
      <c r="L123" s="170"/>
    </row>
    <row r="124" spans="2:12" s="10" customFormat="1" ht="19.899999999999999" customHeight="1">
      <c r="B124" s="165"/>
      <c r="C124" s="166"/>
      <c r="D124" s="167" t="s">
        <v>903</v>
      </c>
      <c r="E124" s="168"/>
      <c r="F124" s="168"/>
      <c r="G124" s="168"/>
      <c r="H124" s="168"/>
      <c r="I124" s="168"/>
      <c r="J124" s="169">
        <f>J388</f>
        <v>0</v>
      </c>
      <c r="K124" s="166"/>
      <c r="L124" s="170"/>
    </row>
    <row r="125" spans="2:12" s="10" customFormat="1" ht="19.899999999999999" customHeight="1">
      <c r="B125" s="165"/>
      <c r="C125" s="166"/>
      <c r="D125" s="167" t="s">
        <v>904</v>
      </c>
      <c r="E125" s="168"/>
      <c r="F125" s="168"/>
      <c r="G125" s="168"/>
      <c r="H125" s="168"/>
      <c r="I125" s="168"/>
      <c r="J125" s="169">
        <f>J395</f>
        <v>0</v>
      </c>
      <c r="K125" s="166"/>
      <c r="L125" s="170"/>
    </row>
    <row r="126" spans="2:12" s="9" customFormat="1" ht="24.95" customHeight="1">
      <c r="B126" s="159"/>
      <c r="C126" s="160"/>
      <c r="D126" s="161" t="s">
        <v>905</v>
      </c>
      <c r="E126" s="162"/>
      <c r="F126" s="162"/>
      <c r="G126" s="162"/>
      <c r="H126" s="162"/>
      <c r="I126" s="162"/>
      <c r="J126" s="163">
        <f>J404</f>
        <v>0</v>
      </c>
      <c r="K126" s="160"/>
      <c r="L126" s="164"/>
    </row>
    <row r="127" spans="2:12" s="10" customFormat="1" ht="19.899999999999999" customHeight="1">
      <c r="B127" s="165"/>
      <c r="C127" s="166"/>
      <c r="D127" s="167" t="s">
        <v>906</v>
      </c>
      <c r="E127" s="168"/>
      <c r="F127" s="168"/>
      <c r="G127" s="168"/>
      <c r="H127" s="168"/>
      <c r="I127" s="168"/>
      <c r="J127" s="169">
        <f>J405</f>
        <v>0</v>
      </c>
      <c r="K127" s="166"/>
      <c r="L127" s="170"/>
    </row>
    <row r="128" spans="2:12" s="10" customFormat="1" ht="19.899999999999999" customHeight="1">
      <c r="B128" s="165"/>
      <c r="C128" s="166"/>
      <c r="D128" s="167" t="s">
        <v>907</v>
      </c>
      <c r="E128" s="168"/>
      <c r="F128" s="168"/>
      <c r="G128" s="168"/>
      <c r="H128" s="168"/>
      <c r="I128" s="168"/>
      <c r="J128" s="169">
        <f>J416</f>
        <v>0</v>
      </c>
      <c r="K128" s="166"/>
      <c r="L128" s="170"/>
    </row>
    <row r="129" spans="1:65" s="10" customFormat="1" ht="19.899999999999999" customHeight="1">
      <c r="B129" s="165"/>
      <c r="C129" s="166"/>
      <c r="D129" s="167" t="s">
        <v>908</v>
      </c>
      <c r="E129" s="168"/>
      <c r="F129" s="168"/>
      <c r="G129" s="168"/>
      <c r="H129" s="168"/>
      <c r="I129" s="168"/>
      <c r="J129" s="169">
        <f>J427</f>
        <v>0</v>
      </c>
      <c r="K129" s="166"/>
      <c r="L129" s="170"/>
    </row>
    <row r="130" spans="1:65" s="10" customFormat="1" ht="19.899999999999999" customHeight="1">
      <c r="B130" s="165"/>
      <c r="C130" s="166"/>
      <c r="D130" s="167" t="s">
        <v>909</v>
      </c>
      <c r="E130" s="168"/>
      <c r="F130" s="168"/>
      <c r="G130" s="168"/>
      <c r="H130" s="168"/>
      <c r="I130" s="168"/>
      <c r="J130" s="169">
        <f>J438</f>
        <v>0</v>
      </c>
      <c r="K130" s="166"/>
      <c r="L130" s="170"/>
    </row>
    <row r="131" spans="1:65" s="10" customFormat="1" ht="19.899999999999999" customHeight="1">
      <c r="B131" s="165"/>
      <c r="C131" s="166"/>
      <c r="D131" s="167" t="s">
        <v>910</v>
      </c>
      <c r="E131" s="168"/>
      <c r="F131" s="168"/>
      <c r="G131" s="168"/>
      <c r="H131" s="168"/>
      <c r="I131" s="168"/>
      <c r="J131" s="169">
        <f>J449</f>
        <v>0</v>
      </c>
      <c r="K131" s="166"/>
      <c r="L131" s="170"/>
    </row>
    <row r="132" spans="1:65" s="10" customFormat="1" ht="19.899999999999999" customHeight="1">
      <c r="B132" s="165"/>
      <c r="C132" s="166"/>
      <c r="D132" s="167" t="s">
        <v>911</v>
      </c>
      <c r="E132" s="168"/>
      <c r="F132" s="168"/>
      <c r="G132" s="168"/>
      <c r="H132" s="168"/>
      <c r="I132" s="168"/>
      <c r="J132" s="169">
        <f>J460</f>
        <v>0</v>
      </c>
      <c r="K132" s="166"/>
      <c r="L132" s="170"/>
    </row>
    <row r="133" spans="1:65" s="10" customFormat="1" ht="19.899999999999999" customHeight="1">
      <c r="B133" s="165"/>
      <c r="C133" s="166"/>
      <c r="D133" s="167" t="s">
        <v>912</v>
      </c>
      <c r="E133" s="168"/>
      <c r="F133" s="168"/>
      <c r="G133" s="168"/>
      <c r="H133" s="168"/>
      <c r="I133" s="168"/>
      <c r="J133" s="169">
        <f>J471</f>
        <v>0</v>
      </c>
      <c r="K133" s="166"/>
      <c r="L133" s="170"/>
    </row>
    <row r="134" spans="1:65" s="10" customFormat="1" ht="19.899999999999999" customHeight="1">
      <c r="B134" s="165"/>
      <c r="C134" s="166"/>
      <c r="D134" s="167" t="s">
        <v>913</v>
      </c>
      <c r="E134" s="168"/>
      <c r="F134" s="168"/>
      <c r="G134" s="168"/>
      <c r="H134" s="168"/>
      <c r="I134" s="168"/>
      <c r="J134" s="169">
        <f>J482</f>
        <v>0</v>
      </c>
      <c r="K134" s="166"/>
      <c r="L134" s="170"/>
    </row>
    <row r="135" spans="1:65" s="9" customFormat="1" ht="24.95" customHeight="1">
      <c r="B135" s="159"/>
      <c r="C135" s="160"/>
      <c r="D135" s="161" t="s">
        <v>914</v>
      </c>
      <c r="E135" s="162"/>
      <c r="F135" s="162"/>
      <c r="G135" s="162"/>
      <c r="H135" s="162"/>
      <c r="I135" s="162"/>
      <c r="J135" s="163">
        <f>J497</f>
        <v>0</v>
      </c>
      <c r="K135" s="160"/>
      <c r="L135" s="164"/>
    </row>
    <row r="136" spans="1:65" s="10" customFormat="1" ht="19.899999999999999" customHeight="1">
      <c r="B136" s="165"/>
      <c r="C136" s="166"/>
      <c r="D136" s="167" t="s">
        <v>915</v>
      </c>
      <c r="E136" s="168"/>
      <c r="F136" s="168"/>
      <c r="G136" s="168"/>
      <c r="H136" s="168"/>
      <c r="I136" s="168"/>
      <c r="J136" s="169">
        <f>J498</f>
        <v>0</v>
      </c>
      <c r="K136" s="166"/>
      <c r="L136" s="170"/>
    </row>
    <row r="137" spans="1:65" s="2" customFormat="1" ht="21.75" customHeight="1">
      <c r="A137" s="32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49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6.95" customHeight="1">
      <c r="A138" s="32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49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2" customFormat="1" ht="29.25" customHeight="1">
      <c r="A139" s="32"/>
      <c r="B139" s="33"/>
      <c r="C139" s="158" t="s">
        <v>209</v>
      </c>
      <c r="D139" s="34"/>
      <c r="E139" s="34"/>
      <c r="F139" s="34"/>
      <c r="G139" s="34"/>
      <c r="H139" s="34"/>
      <c r="I139" s="34"/>
      <c r="J139" s="171">
        <f>ROUND(J140 + J141 + J142 + J143 + J144 + J145,2)</f>
        <v>0</v>
      </c>
      <c r="K139" s="34"/>
      <c r="L139" s="49"/>
      <c r="N139" s="172" t="s">
        <v>39</v>
      </c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5" s="2" customFormat="1" ht="18" customHeight="1">
      <c r="A140" s="32"/>
      <c r="B140" s="33"/>
      <c r="C140" s="34"/>
      <c r="D140" s="248" t="s">
        <v>210</v>
      </c>
      <c r="E140" s="247"/>
      <c r="F140" s="247"/>
      <c r="G140" s="34"/>
      <c r="H140" s="34"/>
      <c r="I140" s="34"/>
      <c r="J140" s="108">
        <v>0</v>
      </c>
      <c r="K140" s="34"/>
      <c r="L140" s="173"/>
      <c r="M140" s="174"/>
      <c r="N140" s="175" t="s">
        <v>40</v>
      </c>
      <c r="O140" s="174"/>
      <c r="P140" s="174"/>
      <c r="Q140" s="174"/>
      <c r="R140" s="174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7" t="s">
        <v>211</v>
      </c>
      <c r="AZ140" s="174"/>
      <c r="BA140" s="174"/>
      <c r="BB140" s="174"/>
      <c r="BC140" s="174"/>
      <c r="BD140" s="174"/>
      <c r="BE140" s="178">
        <f t="shared" ref="BE140:BE145" si="0">IF(N140="základní",J140,0)</f>
        <v>0</v>
      </c>
      <c r="BF140" s="178">
        <f t="shared" ref="BF140:BF145" si="1">IF(N140="snížená",J140,0)</f>
        <v>0</v>
      </c>
      <c r="BG140" s="178">
        <f t="shared" ref="BG140:BG145" si="2">IF(N140="zákl. přenesená",J140,0)</f>
        <v>0</v>
      </c>
      <c r="BH140" s="178">
        <f t="shared" ref="BH140:BH145" si="3">IF(N140="sníž. přenesená",J140,0)</f>
        <v>0</v>
      </c>
      <c r="BI140" s="178">
        <f t="shared" ref="BI140:BI145" si="4">IF(N140="nulová",J140,0)</f>
        <v>0</v>
      </c>
      <c r="BJ140" s="177" t="s">
        <v>82</v>
      </c>
      <c r="BK140" s="174"/>
      <c r="BL140" s="174"/>
      <c r="BM140" s="174"/>
    </row>
    <row r="141" spans="1:65" s="2" customFormat="1" ht="18" customHeight="1">
      <c r="A141" s="32"/>
      <c r="B141" s="33"/>
      <c r="C141" s="34"/>
      <c r="D141" s="248" t="s">
        <v>212</v>
      </c>
      <c r="E141" s="247"/>
      <c r="F141" s="247"/>
      <c r="G141" s="34"/>
      <c r="H141" s="34"/>
      <c r="I141" s="34"/>
      <c r="J141" s="108">
        <v>0</v>
      </c>
      <c r="K141" s="34"/>
      <c r="L141" s="173"/>
      <c r="M141" s="174"/>
      <c r="N141" s="175" t="s">
        <v>40</v>
      </c>
      <c r="O141" s="174"/>
      <c r="P141" s="174"/>
      <c r="Q141" s="174"/>
      <c r="R141" s="174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7" t="s">
        <v>211</v>
      </c>
      <c r="AZ141" s="174"/>
      <c r="BA141" s="174"/>
      <c r="BB141" s="174"/>
      <c r="BC141" s="174"/>
      <c r="BD141" s="174"/>
      <c r="BE141" s="178">
        <f t="shared" si="0"/>
        <v>0</v>
      </c>
      <c r="BF141" s="178">
        <f t="shared" si="1"/>
        <v>0</v>
      </c>
      <c r="BG141" s="178">
        <f t="shared" si="2"/>
        <v>0</v>
      </c>
      <c r="BH141" s="178">
        <f t="shared" si="3"/>
        <v>0</v>
      </c>
      <c r="BI141" s="178">
        <f t="shared" si="4"/>
        <v>0</v>
      </c>
      <c r="BJ141" s="177" t="s">
        <v>82</v>
      </c>
      <c r="BK141" s="174"/>
      <c r="BL141" s="174"/>
      <c r="BM141" s="174"/>
    </row>
    <row r="142" spans="1:65" s="2" customFormat="1" ht="18" customHeight="1">
      <c r="A142" s="32"/>
      <c r="B142" s="33"/>
      <c r="C142" s="34"/>
      <c r="D142" s="248" t="s">
        <v>213</v>
      </c>
      <c r="E142" s="247"/>
      <c r="F142" s="247"/>
      <c r="G142" s="34"/>
      <c r="H142" s="34"/>
      <c r="I142" s="34"/>
      <c r="J142" s="108">
        <v>0</v>
      </c>
      <c r="K142" s="34"/>
      <c r="L142" s="173"/>
      <c r="M142" s="174"/>
      <c r="N142" s="175" t="s">
        <v>40</v>
      </c>
      <c r="O142" s="174"/>
      <c r="P142" s="174"/>
      <c r="Q142" s="174"/>
      <c r="R142" s="174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7" t="s">
        <v>211</v>
      </c>
      <c r="AZ142" s="174"/>
      <c r="BA142" s="174"/>
      <c r="BB142" s="174"/>
      <c r="BC142" s="174"/>
      <c r="BD142" s="174"/>
      <c r="BE142" s="178">
        <f t="shared" si="0"/>
        <v>0</v>
      </c>
      <c r="BF142" s="178">
        <f t="shared" si="1"/>
        <v>0</v>
      </c>
      <c r="BG142" s="178">
        <f t="shared" si="2"/>
        <v>0</v>
      </c>
      <c r="BH142" s="178">
        <f t="shared" si="3"/>
        <v>0</v>
      </c>
      <c r="BI142" s="178">
        <f t="shared" si="4"/>
        <v>0</v>
      </c>
      <c r="BJ142" s="177" t="s">
        <v>82</v>
      </c>
      <c r="BK142" s="174"/>
      <c r="BL142" s="174"/>
      <c r="BM142" s="174"/>
    </row>
    <row r="143" spans="1:65" s="2" customFormat="1" ht="18" customHeight="1">
      <c r="A143" s="32"/>
      <c r="B143" s="33"/>
      <c r="C143" s="34"/>
      <c r="D143" s="248" t="s">
        <v>214</v>
      </c>
      <c r="E143" s="247"/>
      <c r="F143" s="247"/>
      <c r="G143" s="34"/>
      <c r="H143" s="34"/>
      <c r="I143" s="34"/>
      <c r="J143" s="108">
        <v>0</v>
      </c>
      <c r="K143" s="34"/>
      <c r="L143" s="173"/>
      <c r="M143" s="174"/>
      <c r="N143" s="175" t="s">
        <v>40</v>
      </c>
      <c r="O143" s="174"/>
      <c r="P143" s="174"/>
      <c r="Q143" s="174"/>
      <c r="R143" s="174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7" t="s">
        <v>211</v>
      </c>
      <c r="AZ143" s="174"/>
      <c r="BA143" s="174"/>
      <c r="BB143" s="174"/>
      <c r="BC143" s="174"/>
      <c r="BD143" s="174"/>
      <c r="BE143" s="178">
        <f t="shared" si="0"/>
        <v>0</v>
      </c>
      <c r="BF143" s="178">
        <f t="shared" si="1"/>
        <v>0</v>
      </c>
      <c r="BG143" s="178">
        <f t="shared" si="2"/>
        <v>0</v>
      </c>
      <c r="BH143" s="178">
        <f t="shared" si="3"/>
        <v>0</v>
      </c>
      <c r="BI143" s="178">
        <f t="shared" si="4"/>
        <v>0</v>
      </c>
      <c r="BJ143" s="177" t="s">
        <v>82</v>
      </c>
      <c r="BK143" s="174"/>
      <c r="BL143" s="174"/>
      <c r="BM143" s="174"/>
    </row>
    <row r="144" spans="1:65" s="2" customFormat="1" ht="18" customHeight="1">
      <c r="A144" s="32"/>
      <c r="B144" s="33"/>
      <c r="C144" s="34"/>
      <c r="D144" s="248" t="s">
        <v>215</v>
      </c>
      <c r="E144" s="247"/>
      <c r="F144" s="247"/>
      <c r="G144" s="34"/>
      <c r="H144" s="34"/>
      <c r="I144" s="34"/>
      <c r="J144" s="108">
        <v>0</v>
      </c>
      <c r="K144" s="34"/>
      <c r="L144" s="173"/>
      <c r="M144" s="174"/>
      <c r="N144" s="175" t="s">
        <v>40</v>
      </c>
      <c r="O144" s="174"/>
      <c r="P144" s="174"/>
      <c r="Q144" s="174"/>
      <c r="R144" s="174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7" t="s">
        <v>211</v>
      </c>
      <c r="AZ144" s="174"/>
      <c r="BA144" s="174"/>
      <c r="BB144" s="174"/>
      <c r="BC144" s="174"/>
      <c r="BD144" s="174"/>
      <c r="BE144" s="178">
        <f t="shared" si="0"/>
        <v>0</v>
      </c>
      <c r="BF144" s="178">
        <f t="shared" si="1"/>
        <v>0</v>
      </c>
      <c r="BG144" s="178">
        <f t="shared" si="2"/>
        <v>0</v>
      </c>
      <c r="BH144" s="178">
        <f t="shared" si="3"/>
        <v>0</v>
      </c>
      <c r="BI144" s="178">
        <f t="shared" si="4"/>
        <v>0</v>
      </c>
      <c r="BJ144" s="177" t="s">
        <v>82</v>
      </c>
      <c r="BK144" s="174"/>
      <c r="BL144" s="174"/>
      <c r="BM144" s="174"/>
    </row>
    <row r="145" spans="1:65" s="2" customFormat="1" ht="18" customHeight="1">
      <c r="A145" s="32"/>
      <c r="B145" s="33"/>
      <c r="C145" s="34"/>
      <c r="D145" s="107" t="s">
        <v>216</v>
      </c>
      <c r="E145" s="34"/>
      <c r="F145" s="34"/>
      <c r="G145" s="34"/>
      <c r="H145" s="34"/>
      <c r="I145" s="34"/>
      <c r="J145" s="108">
        <f>ROUND(J30*T145,2)</f>
        <v>0</v>
      </c>
      <c r="K145" s="34"/>
      <c r="L145" s="173"/>
      <c r="M145" s="174"/>
      <c r="N145" s="175" t="s">
        <v>40</v>
      </c>
      <c r="O145" s="174"/>
      <c r="P145" s="174"/>
      <c r="Q145" s="174"/>
      <c r="R145" s="174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7" t="s">
        <v>217</v>
      </c>
      <c r="AZ145" s="174"/>
      <c r="BA145" s="174"/>
      <c r="BB145" s="174"/>
      <c r="BC145" s="174"/>
      <c r="BD145" s="174"/>
      <c r="BE145" s="178">
        <f t="shared" si="0"/>
        <v>0</v>
      </c>
      <c r="BF145" s="178">
        <f t="shared" si="1"/>
        <v>0</v>
      </c>
      <c r="BG145" s="178">
        <f t="shared" si="2"/>
        <v>0</v>
      </c>
      <c r="BH145" s="178">
        <f t="shared" si="3"/>
        <v>0</v>
      </c>
      <c r="BI145" s="178">
        <f t="shared" si="4"/>
        <v>0</v>
      </c>
      <c r="BJ145" s="177" t="s">
        <v>82</v>
      </c>
      <c r="BK145" s="174"/>
      <c r="BL145" s="174"/>
      <c r="BM145" s="174"/>
    </row>
    <row r="146" spans="1:65" s="2" customFormat="1" ht="11.25">
      <c r="A146" s="32"/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49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  <row r="147" spans="1:65" s="2" customFormat="1" ht="29.25" customHeight="1">
      <c r="A147" s="32"/>
      <c r="B147" s="33"/>
      <c r="C147" s="116" t="s">
        <v>151</v>
      </c>
      <c r="D147" s="117"/>
      <c r="E147" s="117"/>
      <c r="F147" s="117"/>
      <c r="G147" s="117"/>
      <c r="H147" s="117"/>
      <c r="I147" s="117"/>
      <c r="J147" s="118">
        <f>ROUND(J96+J139,2)</f>
        <v>0</v>
      </c>
      <c r="K147" s="117"/>
      <c r="L147" s="49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  <row r="148" spans="1:65" s="2" customFormat="1" ht="6.95" customHeight="1">
      <c r="A148" s="32"/>
      <c r="B148" s="52"/>
      <c r="C148" s="53"/>
      <c r="D148" s="53"/>
      <c r="E148" s="53"/>
      <c r="F148" s="53"/>
      <c r="G148" s="53"/>
      <c r="H148" s="53"/>
      <c r="I148" s="53"/>
      <c r="J148" s="53"/>
      <c r="K148" s="53"/>
      <c r="L148" s="49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</row>
    <row r="152" spans="1:65" s="2" customFormat="1" ht="6.95" customHeight="1">
      <c r="A152" s="32"/>
      <c r="B152" s="54"/>
      <c r="C152" s="55"/>
      <c r="D152" s="55"/>
      <c r="E152" s="55"/>
      <c r="F152" s="55"/>
      <c r="G152" s="55"/>
      <c r="H152" s="55"/>
      <c r="I152" s="55"/>
      <c r="J152" s="55"/>
      <c r="K152" s="55"/>
      <c r="L152" s="49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  <row r="153" spans="1:65" s="2" customFormat="1" ht="24.95" customHeight="1">
      <c r="A153" s="32"/>
      <c r="B153" s="33"/>
      <c r="C153" s="20" t="s">
        <v>218</v>
      </c>
      <c r="D153" s="34"/>
      <c r="E153" s="34"/>
      <c r="F153" s="34"/>
      <c r="G153" s="34"/>
      <c r="H153" s="34"/>
      <c r="I153" s="34"/>
      <c r="J153" s="34"/>
      <c r="K153" s="34"/>
      <c r="L153" s="49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</row>
    <row r="154" spans="1:65" s="2" customFormat="1" ht="6.95" customHeight="1">
      <c r="A154" s="32"/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49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  <row r="155" spans="1:65" s="2" customFormat="1" ht="12" customHeight="1">
      <c r="A155" s="32"/>
      <c r="B155" s="33"/>
      <c r="C155" s="26" t="s">
        <v>16</v>
      </c>
      <c r="D155" s="34"/>
      <c r="E155" s="34"/>
      <c r="F155" s="34"/>
      <c r="G155" s="34"/>
      <c r="H155" s="34"/>
      <c r="I155" s="34"/>
      <c r="J155" s="34"/>
      <c r="K155" s="34"/>
      <c r="L155" s="49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</row>
    <row r="156" spans="1:65" s="2" customFormat="1" ht="26.25" customHeight="1">
      <c r="A156" s="32"/>
      <c r="B156" s="33"/>
      <c r="C156" s="34"/>
      <c r="D156" s="34"/>
      <c r="E156" s="294" t="str">
        <f>E7</f>
        <v>Snížení energetické náročnosti budov v areálu Slezské nemocnice Opava využitím OZE a KVET  u hlavních budov V,N</v>
      </c>
      <c r="F156" s="295"/>
      <c r="G156" s="295"/>
      <c r="H156" s="295"/>
      <c r="I156" s="34"/>
      <c r="J156" s="34"/>
      <c r="K156" s="34"/>
      <c r="L156" s="49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  <row r="157" spans="1:65" s="2" customFormat="1" ht="12" customHeight="1">
      <c r="A157" s="32"/>
      <c r="B157" s="33"/>
      <c r="C157" s="26" t="s">
        <v>153</v>
      </c>
      <c r="D157" s="34"/>
      <c r="E157" s="34"/>
      <c r="F157" s="34"/>
      <c r="G157" s="34"/>
      <c r="H157" s="34"/>
      <c r="I157" s="34"/>
      <c r="J157" s="34"/>
      <c r="K157" s="34"/>
      <c r="L157" s="49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</row>
    <row r="158" spans="1:65" s="2" customFormat="1" ht="30" customHeight="1">
      <c r="A158" s="32"/>
      <c r="B158" s="33"/>
      <c r="C158" s="34"/>
      <c r="D158" s="34"/>
      <c r="E158" s="249" t="str">
        <f>E9</f>
        <v xml:space="preserve">SO 01 D.1.4.3 -     Úprava systému osvětlení na chodbách a schodištích v pavilonu V-C   </v>
      </c>
      <c r="F158" s="296"/>
      <c r="G158" s="296"/>
      <c r="H158" s="296"/>
      <c r="I158" s="34"/>
      <c r="J158" s="34"/>
      <c r="K158" s="34"/>
      <c r="L158" s="49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</row>
    <row r="159" spans="1:65" s="2" customFormat="1" ht="6.95" customHeight="1">
      <c r="A159" s="32"/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49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</row>
    <row r="160" spans="1:65" s="2" customFormat="1" ht="12" customHeight="1">
      <c r="A160" s="32"/>
      <c r="B160" s="33"/>
      <c r="C160" s="26" t="s">
        <v>20</v>
      </c>
      <c r="D160" s="34"/>
      <c r="E160" s="34"/>
      <c r="F160" s="24" t="str">
        <f>F12</f>
        <v xml:space="preserve"> </v>
      </c>
      <c r="G160" s="34"/>
      <c r="H160" s="34"/>
      <c r="I160" s="26" t="s">
        <v>22</v>
      </c>
      <c r="J160" s="64" t="str">
        <f>IF(J12="","",J12)</f>
        <v>10. 3. 2025</v>
      </c>
      <c r="K160" s="34"/>
      <c r="L160" s="49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</row>
    <row r="161" spans="1:65" s="2" customFormat="1" ht="6.95" customHeight="1">
      <c r="A161" s="32"/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49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</row>
    <row r="162" spans="1:65" s="2" customFormat="1" ht="15.2" customHeight="1">
      <c r="A162" s="32"/>
      <c r="B162" s="33"/>
      <c r="C162" s="26" t="s">
        <v>24</v>
      </c>
      <c r="D162" s="34"/>
      <c r="E162" s="34"/>
      <c r="F162" s="24" t="str">
        <f>E15</f>
        <v xml:space="preserve"> </v>
      </c>
      <c r="G162" s="34"/>
      <c r="H162" s="34"/>
      <c r="I162" s="26" t="s">
        <v>29</v>
      </c>
      <c r="J162" s="29" t="str">
        <f>E21</f>
        <v xml:space="preserve"> </v>
      </c>
      <c r="K162" s="34"/>
      <c r="L162" s="49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</row>
    <row r="163" spans="1:65" s="2" customFormat="1" ht="15.2" customHeight="1">
      <c r="A163" s="32"/>
      <c r="B163" s="33"/>
      <c r="C163" s="26" t="s">
        <v>27</v>
      </c>
      <c r="D163" s="34"/>
      <c r="E163" s="34"/>
      <c r="F163" s="24" t="str">
        <f>IF(E18="","",E18)</f>
        <v>Vyplň údaj</v>
      </c>
      <c r="G163" s="34"/>
      <c r="H163" s="34"/>
      <c r="I163" s="26" t="s">
        <v>31</v>
      </c>
      <c r="J163" s="29" t="str">
        <f>E24</f>
        <v xml:space="preserve"> </v>
      </c>
      <c r="K163" s="34"/>
      <c r="L163" s="49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</row>
    <row r="164" spans="1:65" s="2" customFormat="1" ht="10.35" customHeight="1">
      <c r="A164" s="32"/>
      <c r="B164" s="33"/>
      <c r="C164" s="34"/>
      <c r="D164" s="34"/>
      <c r="E164" s="34"/>
      <c r="F164" s="34"/>
      <c r="G164" s="34"/>
      <c r="H164" s="34"/>
      <c r="I164" s="34"/>
      <c r="J164" s="34"/>
      <c r="K164" s="34"/>
      <c r="L164" s="49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  <row r="165" spans="1:65" s="11" customFormat="1" ht="29.25" customHeight="1">
      <c r="A165" s="179"/>
      <c r="B165" s="180"/>
      <c r="C165" s="181" t="s">
        <v>219</v>
      </c>
      <c r="D165" s="182" t="s">
        <v>60</v>
      </c>
      <c r="E165" s="182" t="s">
        <v>56</v>
      </c>
      <c r="F165" s="182" t="s">
        <v>57</v>
      </c>
      <c r="G165" s="182" t="s">
        <v>220</v>
      </c>
      <c r="H165" s="182" t="s">
        <v>221</v>
      </c>
      <c r="I165" s="182" t="s">
        <v>222</v>
      </c>
      <c r="J165" s="183" t="s">
        <v>158</v>
      </c>
      <c r="K165" s="184" t="s">
        <v>223</v>
      </c>
      <c r="L165" s="185"/>
      <c r="M165" s="73" t="s">
        <v>1</v>
      </c>
      <c r="N165" s="74" t="s">
        <v>39</v>
      </c>
      <c r="O165" s="74" t="s">
        <v>224</v>
      </c>
      <c r="P165" s="74" t="s">
        <v>225</v>
      </c>
      <c r="Q165" s="74" t="s">
        <v>226</v>
      </c>
      <c r="R165" s="74" t="s">
        <v>227</v>
      </c>
      <c r="S165" s="74" t="s">
        <v>228</v>
      </c>
      <c r="T165" s="75" t="s">
        <v>229</v>
      </c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</row>
    <row r="166" spans="1:65" s="2" customFormat="1" ht="22.9" customHeight="1">
      <c r="A166" s="32"/>
      <c r="B166" s="33"/>
      <c r="C166" s="80" t="s">
        <v>230</v>
      </c>
      <c r="D166" s="34"/>
      <c r="E166" s="34"/>
      <c r="F166" s="34"/>
      <c r="G166" s="34"/>
      <c r="H166" s="34"/>
      <c r="I166" s="34"/>
      <c r="J166" s="186">
        <f>BK166</f>
        <v>0</v>
      </c>
      <c r="K166" s="34"/>
      <c r="L166" s="35"/>
      <c r="M166" s="76"/>
      <c r="N166" s="187"/>
      <c r="O166" s="77"/>
      <c r="P166" s="188">
        <f>P167+P256+P338+P404+P497</f>
        <v>0</v>
      </c>
      <c r="Q166" s="77"/>
      <c r="R166" s="188">
        <f>R167+R256+R338+R404+R497</f>
        <v>0</v>
      </c>
      <c r="S166" s="77"/>
      <c r="T166" s="189">
        <f>T167+T256+T338+T404+T497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74</v>
      </c>
      <c r="AU166" s="14" t="s">
        <v>160</v>
      </c>
      <c r="BK166" s="190">
        <f>BK167+BK256+BK338+BK404+BK497</f>
        <v>0</v>
      </c>
    </row>
    <row r="167" spans="1:65" s="12" customFormat="1" ht="25.9" customHeight="1">
      <c r="B167" s="191"/>
      <c r="C167" s="192"/>
      <c r="D167" s="193" t="s">
        <v>74</v>
      </c>
      <c r="E167" s="194" t="s">
        <v>231</v>
      </c>
      <c r="F167" s="194" t="s">
        <v>232</v>
      </c>
      <c r="G167" s="192"/>
      <c r="H167" s="192"/>
      <c r="I167" s="195"/>
      <c r="J167" s="196">
        <f>BK167</f>
        <v>0</v>
      </c>
      <c r="K167" s="192"/>
      <c r="L167" s="197"/>
      <c r="M167" s="198"/>
      <c r="N167" s="199"/>
      <c r="O167" s="199"/>
      <c r="P167" s="200">
        <f>P168+P179+P190+P201+P212+P223+P234+P245</f>
        <v>0</v>
      </c>
      <c r="Q167" s="199"/>
      <c r="R167" s="200">
        <f>R168+R179+R190+R201+R212+R223+R234+R245</f>
        <v>0</v>
      </c>
      <c r="S167" s="199"/>
      <c r="T167" s="201">
        <f>T168+T179+T190+T201+T212+T223+T234+T245</f>
        <v>0</v>
      </c>
      <c r="AR167" s="202" t="s">
        <v>82</v>
      </c>
      <c r="AT167" s="203" t="s">
        <v>74</v>
      </c>
      <c r="AU167" s="203" t="s">
        <v>75</v>
      </c>
      <c r="AY167" s="202" t="s">
        <v>233</v>
      </c>
      <c r="BK167" s="204">
        <f>BK168+BK179+BK190+BK201+BK212+BK223+BK234+BK245</f>
        <v>0</v>
      </c>
    </row>
    <row r="168" spans="1:65" s="12" customFormat="1" ht="22.9" customHeight="1">
      <c r="B168" s="191"/>
      <c r="C168" s="192"/>
      <c r="D168" s="193" t="s">
        <v>74</v>
      </c>
      <c r="E168" s="205" t="s">
        <v>234</v>
      </c>
      <c r="F168" s="205" t="s">
        <v>916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SUM(P169:P178)</f>
        <v>0</v>
      </c>
      <c r="Q168" s="199"/>
      <c r="R168" s="200">
        <f>SUM(R169:R178)</f>
        <v>0</v>
      </c>
      <c r="S168" s="199"/>
      <c r="T168" s="201">
        <f>SUM(T169:T178)</f>
        <v>0</v>
      </c>
      <c r="AR168" s="202" t="s">
        <v>82</v>
      </c>
      <c r="AT168" s="203" t="s">
        <v>74</v>
      </c>
      <c r="AU168" s="203" t="s">
        <v>82</v>
      </c>
      <c r="AY168" s="202" t="s">
        <v>233</v>
      </c>
      <c r="BK168" s="204">
        <f>SUM(BK169:BK178)</f>
        <v>0</v>
      </c>
    </row>
    <row r="169" spans="1:65" s="2" customFormat="1" ht="16.5" customHeight="1">
      <c r="A169" s="32"/>
      <c r="B169" s="33"/>
      <c r="C169" s="207" t="s">
        <v>82</v>
      </c>
      <c r="D169" s="207" t="s">
        <v>236</v>
      </c>
      <c r="E169" s="208" t="s">
        <v>237</v>
      </c>
      <c r="F169" s="209" t="s">
        <v>238</v>
      </c>
      <c r="G169" s="210" t="s">
        <v>239</v>
      </c>
      <c r="H169" s="211">
        <v>23</v>
      </c>
      <c r="I169" s="212"/>
      <c r="J169" s="213">
        <f>ROUND(I169*H169,2)</f>
        <v>0</v>
      </c>
      <c r="K169" s="214"/>
      <c r="L169" s="35"/>
      <c r="M169" s="215" t="s">
        <v>1</v>
      </c>
      <c r="N169" s="216" t="s">
        <v>40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240</v>
      </c>
      <c r="AT169" s="219" t="s">
        <v>236</v>
      </c>
      <c r="AU169" s="219" t="s">
        <v>84</v>
      </c>
      <c r="AY169" s="14" t="s">
        <v>233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82</v>
      </c>
      <c r="BK169" s="112">
        <f>ROUND(I169*H169,2)</f>
        <v>0</v>
      </c>
      <c r="BL169" s="14" t="s">
        <v>240</v>
      </c>
      <c r="BM169" s="219" t="s">
        <v>84</v>
      </c>
    </row>
    <row r="170" spans="1:65" s="2" customFormat="1" ht="11.25">
      <c r="A170" s="32"/>
      <c r="B170" s="33"/>
      <c r="C170" s="34"/>
      <c r="D170" s="220" t="s">
        <v>241</v>
      </c>
      <c r="E170" s="34"/>
      <c r="F170" s="221" t="s">
        <v>238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241</v>
      </c>
      <c r="AU170" s="14" t="s">
        <v>84</v>
      </c>
    </row>
    <row r="171" spans="1:65" s="2" customFormat="1" ht="16.5" customHeight="1">
      <c r="A171" s="32"/>
      <c r="B171" s="33"/>
      <c r="C171" s="207" t="s">
        <v>84</v>
      </c>
      <c r="D171" s="207" t="s">
        <v>236</v>
      </c>
      <c r="E171" s="208" t="s">
        <v>242</v>
      </c>
      <c r="F171" s="209" t="s">
        <v>243</v>
      </c>
      <c r="G171" s="210" t="s">
        <v>244</v>
      </c>
      <c r="H171" s="211">
        <v>70</v>
      </c>
      <c r="I171" s="212"/>
      <c r="J171" s="213">
        <f>ROUND(I171*H171,2)</f>
        <v>0</v>
      </c>
      <c r="K171" s="214"/>
      <c r="L171" s="35"/>
      <c r="M171" s="215" t="s">
        <v>1</v>
      </c>
      <c r="N171" s="216" t="s">
        <v>40</v>
      </c>
      <c r="O171" s="69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9" t="s">
        <v>240</v>
      </c>
      <c r="AT171" s="219" t="s">
        <v>236</v>
      </c>
      <c r="AU171" s="219" t="s">
        <v>84</v>
      </c>
      <c r="AY171" s="14" t="s">
        <v>233</v>
      </c>
      <c r="BE171" s="112">
        <f>IF(N171="základní",J171,0)</f>
        <v>0</v>
      </c>
      <c r="BF171" s="112">
        <f>IF(N171="snížená",J171,0)</f>
        <v>0</v>
      </c>
      <c r="BG171" s="112">
        <f>IF(N171="zákl. přenesená",J171,0)</f>
        <v>0</v>
      </c>
      <c r="BH171" s="112">
        <f>IF(N171="sníž. přenesená",J171,0)</f>
        <v>0</v>
      </c>
      <c r="BI171" s="112">
        <f>IF(N171="nulová",J171,0)</f>
        <v>0</v>
      </c>
      <c r="BJ171" s="14" t="s">
        <v>82</v>
      </c>
      <c r="BK171" s="112">
        <f>ROUND(I171*H171,2)</f>
        <v>0</v>
      </c>
      <c r="BL171" s="14" t="s">
        <v>240</v>
      </c>
      <c r="BM171" s="219" t="s">
        <v>240</v>
      </c>
    </row>
    <row r="172" spans="1:65" s="2" customFormat="1" ht="11.25">
      <c r="A172" s="32"/>
      <c r="B172" s="33"/>
      <c r="C172" s="34"/>
      <c r="D172" s="220" t="s">
        <v>241</v>
      </c>
      <c r="E172" s="34"/>
      <c r="F172" s="221" t="s">
        <v>243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241</v>
      </c>
      <c r="AU172" s="14" t="s">
        <v>84</v>
      </c>
    </row>
    <row r="173" spans="1:65" s="2" customFormat="1" ht="16.5" customHeight="1">
      <c r="A173" s="32"/>
      <c r="B173" s="33"/>
      <c r="C173" s="207" t="s">
        <v>245</v>
      </c>
      <c r="D173" s="207" t="s">
        <v>236</v>
      </c>
      <c r="E173" s="208" t="s">
        <v>246</v>
      </c>
      <c r="F173" s="209" t="s">
        <v>247</v>
      </c>
      <c r="G173" s="210" t="s">
        <v>239</v>
      </c>
      <c r="H173" s="211">
        <v>23</v>
      </c>
      <c r="I173" s="212"/>
      <c r="J173" s="213">
        <f>ROUND(I173*H173,2)</f>
        <v>0</v>
      </c>
      <c r="K173" s="214"/>
      <c r="L173" s="35"/>
      <c r="M173" s="215" t="s">
        <v>1</v>
      </c>
      <c r="N173" s="216" t="s">
        <v>40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240</v>
      </c>
      <c r="AT173" s="219" t="s">
        <v>236</v>
      </c>
      <c r="AU173" s="219" t="s">
        <v>84</v>
      </c>
      <c r="AY173" s="14" t="s">
        <v>233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82</v>
      </c>
      <c r="BK173" s="112">
        <f>ROUND(I173*H173,2)</f>
        <v>0</v>
      </c>
      <c r="BL173" s="14" t="s">
        <v>240</v>
      </c>
      <c r="BM173" s="219" t="s">
        <v>248</v>
      </c>
    </row>
    <row r="174" spans="1:65" s="2" customFormat="1" ht="11.25">
      <c r="A174" s="32"/>
      <c r="B174" s="33"/>
      <c r="C174" s="34"/>
      <c r="D174" s="220" t="s">
        <v>241</v>
      </c>
      <c r="E174" s="34"/>
      <c r="F174" s="221" t="s">
        <v>247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241</v>
      </c>
      <c r="AU174" s="14" t="s">
        <v>84</v>
      </c>
    </row>
    <row r="175" spans="1:65" s="2" customFormat="1" ht="16.5" customHeight="1">
      <c r="A175" s="32"/>
      <c r="B175" s="33"/>
      <c r="C175" s="207" t="s">
        <v>240</v>
      </c>
      <c r="D175" s="207" t="s">
        <v>236</v>
      </c>
      <c r="E175" s="208" t="s">
        <v>249</v>
      </c>
      <c r="F175" s="209" t="s">
        <v>250</v>
      </c>
      <c r="G175" s="210" t="s">
        <v>244</v>
      </c>
      <c r="H175" s="211">
        <v>70</v>
      </c>
      <c r="I175" s="212"/>
      <c r="J175" s="213">
        <f>ROUND(I175*H175,2)</f>
        <v>0</v>
      </c>
      <c r="K175" s="214"/>
      <c r="L175" s="35"/>
      <c r="M175" s="215" t="s">
        <v>1</v>
      </c>
      <c r="N175" s="216" t="s">
        <v>40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240</v>
      </c>
      <c r="AT175" s="219" t="s">
        <v>236</v>
      </c>
      <c r="AU175" s="219" t="s">
        <v>84</v>
      </c>
      <c r="AY175" s="14" t="s">
        <v>233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82</v>
      </c>
      <c r="BK175" s="112">
        <f>ROUND(I175*H175,2)</f>
        <v>0</v>
      </c>
      <c r="BL175" s="14" t="s">
        <v>240</v>
      </c>
      <c r="BM175" s="219" t="s">
        <v>251</v>
      </c>
    </row>
    <row r="176" spans="1:65" s="2" customFormat="1" ht="11.25">
      <c r="A176" s="32"/>
      <c r="B176" s="33"/>
      <c r="C176" s="34"/>
      <c r="D176" s="220" t="s">
        <v>241</v>
      </c>
      <c r="E176" s="34"/>
      <c r="F176" s="221" t="s">
        <v>250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241</v>
      </c>
      <c r="AU176" s="14" t="s">
        <v>84</v>
      </c>
    </row>
    <row r="177" spans="1:65" s="2" customFormat="1" ht="24.2" customHeight="1">
      <c r="A177" s="32"/>
      <c r="B177" s="33"/>
      <c r="C177" s="207" t="s">
        <v>252</v>
      </c>
      <c r="D177" s="207" t="s">
        <v>236</v>
      </c>
      <c r="E177" s="208" t="s">
        <v>253</v>
      </c>
      <c r="F177" s="209" t="s">
        <v>254</v>
      </c>
      <c r="G177" s="210" t="s">
        <v>239</v>
      </c>
      <c r="H177" s="211">
        <v>13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40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240</v>
      </c>
      <c r="AT177" s="219" t="s">
        <v>236</v>
      </c>
      <c r="AU177" s="219" t="s">
        <v>84</v>
      </c>
      <c r="AY177" s="14" t="s">
        <v>233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82</v>
      </c>
      <c r="BK177" s="112">
        <f>ROUND(I177*H177,2)</f>
        <v>0</v>
      </c>
      <c r="BL177" s="14" t="s">
        <v>240</v>
      </c>
      <c r="BM177" s="219" t="s">
        <v>255</v>
      </c>
    </row>
    <row r="178" spans="1:65" s="2" customFormat="1" ht="19.5">
      <c r="A178" s="32"/>
      <c r="B178" s="33"/>
      <c r="C178" s="34"/>
      <c r="D178" s="220" t="s">
        <v>241</v>
      </c>
      <c r="E178" s="34"/>
      <c r="F178" s="221" t="s">
        <v>254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241</v>
      </c>
      <c r="AU178" s="14" t="s">
        <v>84</v>
      </c>
    </row>
    <row r="179" spans="1:65" s="12" customFormat="1" ht="22.9" customHeight="1">
      <c r="B179" s="191"/>
      <c r="C179" s="192"/>
      <c r="D179" s="193" t="s">
        <v>74</v>
      </c>
      <c r="E179" s="205" t="s">
        <v>256</v>
      </c>
      <c r="F179" s="205" t="s">
        <v>917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SUM(P180:P189)</f>
        <v>0</v>
      </c>
      <c r="Q179" s="199"/>
      <c r="R179" s="200">
        <f>SUM(R180:R189)</f>
        <v>0</v>
      </c>
      <c r="S179" s="199"/>
      <c r="T179" s="201">
        <f>SUM(T180:T189)</f>
        <v>0</v>
      </c>
      <c r="AR179" s="202" t="s">
        <v>82</v>
      </c>
      <c r="AT179" s="203" t="s">
        <v>74</v>
      </c>
      <c r="AU179" s="203" t="s">
        <v>82</v>
      </c>
      <c r="AY179" s="202" t="s">
        <v>233</v>
      </c>
      <c r="BK179" s="204">
        <f>SUM(BK180:BK189)</f>
        <v>0</v>
      </c>
    </row>
    <row r="180" spans="1:65" s="2" customFormat="1" ht="16.5" customHeight="1">
      <c r="A180" s="32"/>
      <c r="B180" s="33"/>
      <c r="C180" s="207" t="s">
        <v>248</v>
      </c>
      <c r="D180" s="207" t="s">
        <v>236</v>
      </c>
      <c r="E180" s="208" t="s">
        <v>258</v>
      </c>
      <c r="F180" s="209" t="s">
        <v>238</v>
      </c>
      <c r="G180" s="210" t="s">
        <v>239</v>
      </c>
      <c r="H180" s="211">
        <v>13</v>
      </c>
      <c r="I180" s="212"/>
      <c r="J180" s="213">
        <f>ROUND(I180*H180,2)</f>
        <v>0</v>
      </c>
      <c r="K180" s="214"/>
      <c r="L180" s="35"/>
      <c r="M180" s="215" t="s">
        <v>1</v>
      </c>
      <c r="N180" s="216" t="s">
        <v>40</v>
      </c>
      <c r="O180" s="69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9" t="s">
        <v>240</v>
      </c>
      <c r="AT180" s="219" t="s">
        <v>236</v>
      </c>
      <c r="AU180" s="219" t="s">
        <v>84</v>
      </c>
      <c r="AY180" s="14" t="s">
        <v>233</v>
      </c>
      <c r="BE180" s="112">
        <f>IF(N180="základní",J180,0)</f>
        <v>0</v>
      </c>
      <c r="BF180" s="112">
        <f>IF(N180="snížená",J180,0)</f>
        <v>0</v>
      </c>
      <c r="BG180" s="112">
        <f>IF(N180="zákl. přenesená",J180,0)</f>
        <v>0</v>
      </c>
      <c r="BH180" s="112">
        <f>IF(N180="sníž. přenesená",J180,0)</f>
        <v>0</v>
      </c>
      <c r="BI180" s="112">
        <f>IF(N180="nulová",J180,0)</f>
        <v>0</v>
      </c>
      <c r="BJ180" s="14" t="s">
        <v>82</v>
      </c>
      <c r="BK180" s="112">
        <f>ROUND(I180*H180,2)</f>
        <v>0</v>
      </c>
      <c r="BL180" s="14" t="s">
        <v>240</v>
      </c>
      <c r="BM180" s="219" t="s">
        <v>8</v>
      </c>
    </row>
    <row r="181" spans="1:65" s="2" customFormat="1" ht="11.25">
      <c r="A181" s="32"/>
      <c r="B181" s="33"/>
      <c r="C181" s="34"/>
      <c r="D181" s="220" t="s">
        <v>241</v>
      </c>
      <c r="E181" s="34"/>
      <c r="F181" s="221" t="s">
        <v>238</v>
      </c>
      <c r="G181" s="34"/>
      <c r="H181" s="34"/>
      <c r="I181" s="176"/>
      <c r="J181" s="34"/>
      <c r="K181" s="34"/>
      <c r="L181" s="35"/>
      <c r="M181" s="222"/>
      <c r="N181" s="223"/>
      <c r="O181" s="69"/>
      <c r="P181" s="69"/>
      <c r="Q181" s="69"/>
      <c r="R181" s="69"/>
      <c r="S181" s="69"/>
      <c r="T181" s="70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4" t="s">
        <v>241</v>
      </c>
      <c r="AU181" s="14" t="s">
        <v>84</v>
      </c>
    </row>
    <row r="182" spans="1:65" s="2" customFormat="1" ht="16.5" customHeight="1">
      <c r="A182" s="32"/>
      <c r="B182" s="33"/>
      <c r="C182" s="207" t="s">
        <v>259</v>
      </c>
      <c r="D182" s="207" t="s">
        <v>236</v>
      </c>
      <c r="E182" s="208" t="s">
        <v>260</v>
      </c>
      <c r="F182" s="209" t="s">
        <v>243</v>
      </c>
      <c r="G182" s="210" t="s">
        <v>244</v>
      </c>
      <c r="H182" s="211">
        <v>70</v>
      </c>
      <c r="I182" s="212"/>
      <c r="J182" s="213">
        <f>ROUND(I182*H182,2)</f>
        <v>0</v>
      </c>
      <c r="K182" s="214"/>
      <c r="L182" s="35"/>
      <c r="M182" s="215" t="s">
        <v>1</v>
      </c>
      <c r="N182" s="216" t="s">
        <v>40</v>
      </c>
      <c r="O182" s="69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9" t="s">
        <v>240</v>
      </c>
      <c r="AT182" s="219" t="s">
        <v>236</v>
      </c>
      <c r="AU182" s="219" t="s">
        <v>84</v>
      </c>
      <c r="AY182" s="14" t="s">
        <v>233</v>
      </c>
      <c r="BE182" s="112">
        <f>IF(N182="základní",J182,0)</f>
        <v>0</v>
      </c>
      <c r="BF182" s="112">
        <f>IF(N182="snížená",J182,0)</f>
        <v>0</v>
      </c>
      <c r="BG182" s="112">
        <f>IF(N182="zákl. přenesená",J182,0)</f>
        <v>0</v>
      </c>
      <c r="BH182" s="112">
        <f>IF(N182="sníž. přenesená",J182,0)</f>
        <v>0</v>
      </c>
      <c r="BI182" s="112">
        <f>IF(N182="nulová",J182,0)</f>
        <v>0</v>
      </c>
      <c r="BJ182" s="14" t="s">
        <v>82</v>
      </c>
      <c r="BK182" s="112">
        <f>ROUND(I182*H182,2)</f>
        <v>0</v>
      </c>
      <c r="BL182" s="14" t="s">
        <v>240</v>
      </c>
      <c r="BM182" s="219" t="s">
        <v>261</v>
      </c>
    </row>
    <row r="183" spans="1:65" s="2" customFormat="1" ht="11.25">
      <c r="A183" s="32"/>
      <c r="B183" s="33"/>
      <c r="C183" s="34"/>
      <c r="D183" s="220" t="s">
        <v>241</v>
      </c>
      <c r="E183" s="34"/>
      <c r="F183" s="221" t="s">
        <v>243</v>
      </c>
      <c r="G183" s="34"/>
      <c r="H183" s="34"/>
      <c r="I183" s="176"/>
      <c r="J183" s="34"/>
      <c r="K183" s="34"/>
      <c r="L183" s="35"/>
      <c r="M183" s="222"/>
      <c r="N183" s="223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4" t="s">
        <v>241</v>
      </c>
      <c r="AU183" s="14" t="s">
        <v>84</v>
      </c>
    </row>
    <row r="184" spans="1:65" s="2" customFormat="1" ht="16.5" customHeight="1">
      <c r="A184" s="32"/>
      <c r="B184" s="33"/>
      <c r="C184" s="207" t="s">
        <v>251</v>
      </c>
      <c r="D184" s="207" t="s">
        <v>236</v>
      </c>
      <c r="E184" s="208" t="s">
        <v>262</v>
      </c>
      <c r="F184" s="209" t="s">
        <v>247</v>
      </c>
      <c r="G184" s="210" t="s">
        <v>239</v>
      </c>
      <c r="H184" s="211">
        <v>13</v>
      </c>
      <c r="I184" s="212"/>
      <c r="J184" s="213">
        <f>ROUND(I184*H184,2)</f>
        <v>0</v>
      </c>
      <c r="K184" s="214"/>
      <c r="L184" s="35"/>
      <c r="M184" s="215" t="s">
        <v>1</v>
      </c>
      <c r="N184" s="216" t="s">
        <v>40</v>
      </c>
      <c r="O184" s="69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9" t="s">
        <v>240</v>
      </c>
      <c r="AT184" s="219" t="s">
        <v>236</v>
      </c>
      <c r="AU184" s="219" t="s">
        <v>84</v>
      </c>
      <c r="AY184" s="14" t="s">
        <v>233</v>
      </c>
      <c r="BE184" s="112">
        <f>IF(N184="základní",J184,0)</f>
        <v>0</v>
      </c>
      <c r="BF184" s="112">
        <f>IF(N184="snížená",J184,0)</f>
        <v>0</v>
      </c>
      <c r="BG184" s="112">
        <f>IF(N184="zákl. přenesená",J184,0)</f>
        <v>0</v>
      </c>
      <c r="BH184" s="112">
        <f>IF(N184="sníž. přenesená",J184,0)</f>
        <v>0</v>
      </c>
      <c r="BI184" s="112">
        <f>IF(N184="nulová",J184,0)</f>
        <v>0</v>
      </c>
      <c r="BJ184" s="14" t="s">
        <v>82</v>
      </c>
      <c r="BK184" s="112">
        <f>ROUND(I184*H184,2)</f>
        <v>0</v>
      </c>
      <c r="BL184" s="14" t="s">
        <v>240</v>
      </c>
      <c r="BM184" s="219" t="s">
        <v>263</v>
      </c>
    </row>
    <row r="185" spans="1:65" s="2" customFormat="1" ht="11.25">
      <c r="A185" s="32"/>
      <c r="B185" s="33"/>
      <c r="C185" s="34"/>
      <c r="D185" s="220" t="s">
        <v>241</v>
      </c>
      <c r="E185" s="34"/>
      <c r="F185" s="221" t="s">
        <v>247</v>
      </c>
      <c r="G185" s="34"/>
      <c r="H185" s="34"/>
      <c r="I185" s="176"/>
      <c r="J185" s="34"/>
      <c r="K185" s="34"/>
      <c r="L185" s="35"/>
      <c r="M185" s="222"/>
      <c r="N185" s="223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4" t="s">
        <v>241</v>
      </c>
      <c r="AU185" s="14" t="s">
        <v>84</v>
      </c>
    </row>
    <row r="186" spans="1:65" s="2" customFormat="1" ht="16.5" customHeight="1">
      <c r="A186" s="32"/>
      <c r="B186" s="33"/>
      <c r="C186" s="207" t="s">
        <v>264</v>
      </c>
      <c r="D186" s="207" t="s">
        <v>236</v>
      </c>
      <c r="E186" s="208" t="s">
        <v>265</v>
      </c>
      <c r="F186" s="209" t="s">
        <v>250</v>
      </c>
      <c r="G186" s="210" t="s">
        <v>244</v>
      </c>
      <c r="H186" s="211">
        <v>70</v>
      </c>
      <c r="I186" s="212"/>
      <c r="J186" s="213">
        <f>ROUND(I186*H186,2)</f>
        <v>0</v>
      </c>
      <c r="K186" s="214"/>
      <c r="L186" s="35"/>
      <c r="M186" s="215" t="s">
        <v>1</v>
      </c>
      <c r="N186" s="216" t="s">
        <v>40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240</v>
      </c>
      <c r="AT186" s="219" t="s">
        <v>236</v>
      </c>
      <c r="AU186" s="219" t="s">
        <v>84</v>
      </c>
      <c r="AY186" s="14" t="s">
        <v>233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82</v>
      </c>
      <c r="BK186" s="112">
        <f>ROUND(I186*H186,2)</f>
        <v>0</v>
      </c>
      <c r="BL186" s="14" t="s">
        <v>240</v>
      </c>
      <c r="BM186" s="219" t="s">
        <v>266</v>
      </c>
    </row>
    <row r="187" spans="1:65" s="2" customFormat="1" ht="11.25">
      <c r="A187" s="32"/>
      <c r="B187" s="33"/>
      <c r="C187" s="34"/>
      <c r="D187" s="220" t="s">
        <v>241</v>
      </c>
      <c r="E187" s="34"/>
      <c r="F187" s="221" t="s">
        <v>250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241</v>
      </c>
      <c r="AU187" s="14" t="s">
        <v>84</v>
      </c>
    </row>
    <row r="188" spans="1:65" s="2" customFormat="1" ht="24.2" customHeight="1">
      <c r="A188" s="32"/>
      <c r="B188" s="33"/>
      <c r="C188" s="207" t="s">
        <v>255</v>
      </c>
      <c r="D188" s="207" t="s">
        <v>236</v>
      </c>
      <c r="E188" s="208" t="s">
        <v>267</v>
      </c>
      <c r="F188" s="209" t="s">
        <v>254</v>
      </c>
      <c r="G188" s="210" t="s">
        <v>239</v>
      </c>
      <c r="H188" s="211">
        <v>9</v>
      </c>
      <c r="I188" s="212"/>
      <c r="J188" s="213">
        <f>ROUND(I188*H188,2)</f>
        <v>0</v>
      </c>
      <c r="K188" s="214"/>
      <c r="L188" s="35"/>
      <c r="M188" s="215" t="s">
        <v>1</v>
      </c>
      <c r="N188" s="216" t="s">
        <v>40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240</v>
      </c>
      <c r="AT188" s="219" t="s">
        <v>236</v>
      </c>
      <c r="AU188" s="219" t="s">
        <v>84</v>
      </c>
      <c r="AY188" s="14" t="s">
        <v>233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82</v>
      </c>
      <c r="BK188" s="112">
        <f>ROUND(I188*H188,2)</f>
        <v>0</v>
      </c>
      <c r="BL188" s="14" t="s">
        <v>240</v>
      </c>
      <c r="BM188" s="219" t="s">
        <v>268</v>
      </c>
    </row>
    <row r="189" spans="1:65" s="2" customFormat="1" ht="19.5">
      <c r="A189" s="32"/>
      <c r="B189" s="33"/>
      <c r="C189" s="34"/>
      <c r="D189" s="220" t="s">
        <v>241</v>
      </c>
      <c r="E189" s="34"/>
      <c r="F189" s="221" t="s">
        <v>254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241</v>
      </c>
      <c r="AU189" s="14" t="s">
        <v>84</v>
      </c>
    </row>
    <row r="190" spans="1:65" s="12" customFormat="1" ht="22.9" customHeight="1">
      <c r="B190" s="191"/>
      <c r="C190" s="192"/>
      <c r="D190" s="193" t="s">
        <v>74</v>
      </c>
      <c r="E190" s="205" t="s">
        <v>269</v>
      </c>
      <c r="F190" s="205" t="s">
        <v>918</v>
      </c>
      <c r="G190" s="192"/>
      <c r="H190" s="192"/>
      <c r="I190" s="195"/>
      <c r="J190" s="206">
        <f>BK190</f>
        <v>0</v>
      </c>
      <c r="K190" s="192"/>
      <c r="L190" s="197"/>
      <c r="M190" s="198"/>
      <c r="N190" s="199"/>
      <c r="O190" s="199"/>
      <c r="P190" s="200">
        <f>SUM(P191:P200)</f>
        <v>0</v>
      </c>
      <c r="Q190" s="199"/>
      <c r="R190" s="200">
        <f>SUM(R191:R200)</f>
        <v>0</v>
      </c>
      <c r="S190" s="199"/>
      <c r="T190" s="201">
        <f>SUM(T191:T200)</f>
        <v>0</v>
      </c>
      <c r="AR190" s="202" t="s">
        <v>82</v>
      </c>
      <c r="AT190" s="203" t="s">
        <v>74</v>
      </c>
      <c r="AU190" s="203" t="s">
        <v>82</v>
      </c>
      <c r="AY190" s="202" t="s">
        <v>233</v>
      </c>
      <c r="BK190" s="204">
        <f>SUM(BK191:BK200)</f>
        <v>0</v>
      </c>
    </row>
    <row r="191" spans="1:65" s="2" customFormat="1" ht="16.5" customHeight="1">
      <c r="A191" s="32"/>
      <c r="B191" s="33"/>
      <c r="C191" s="207" t="s">
        <v>271</v>
      </c>
      <c r="D191" s="207" t="s">
        <v>236</v>
      </c>
      <c r="E191" s="208" t="s">
        <v>272</v>
      </c>
      <c r="F191" s="209" t="s">
        <v>238</v>
      </c>
      <c r="G191" s="210" t="s">
        <v>239</v>
      </c>
      <c r="H191" s="211">
        <v>13</v>
      </c>
      <c r="I191" s="212"/>
      <c r="J191" s="213">
        <f>ROUND(I191*H191,2)</f>
        <v>0</v>
      </c>
      <c r="K191" s="214"/>
      <c r="L191" s="35"/>
      <c r="M191" s="215" t="s">
        <v>1</v>
      </c>
      <c r="N191" s="216" t="s">
        <v>40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240</v>
      </c>
      <c r="AT191" s="219" t="s">
        <v>236</v>
      </c>
      <c r="AU191" s="219" t="s">
        <v>84</v>
      </c>
      <c r="AY191" s="14" t="s">
        <v>233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82</v>
      </c>
      <c r="BK191" s="112">
        <f>ROUND(I191*H191,2)</f>
        <v>0</v>
      </c>
      <c r="BL191" s="14" t="s">
        <v>240</v>
      </c>
      <c r="BM191" s="219" t="s">
        <v>273</v>
      </c>
    </row>
    <row r="192" spans="1:65" s="2" customFormat="1" ht="11.25">
      <c r="A192" s="32"/>
      <c r="B192" s="33"/>
      <c r="C192" s="34"/>
      <c r="D192" s="220" t="s">
        <v>241</v>
      </c>
      <c r="E192" s="34"/>
      <c r="F192" s="221" t="s">
        <v>238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241</v>
      </c>
      <c r="AU192" s="14" t="s">
        <v>84</v>
      </c>
    </row>
    <row r="193" spans="1:65" s="2" customFormat="1" ht="16.5" customHeight="1">
      <c r="A193" s="32"/>
      <c r="B193" s="33"/>
      <c r="C193" s="207" t="s">
        <v>8</v>
      </c>
      <c r="D193" s="207" t="s">
        <v>236</v>
      </c>
      <c r="E193" s="208" t="s">
        <v>274</v>
      </c>
      <c r="F193" s="209" t="s">
        <v>243</v>
      </c>
      <c r="G193" s="210" t="s">
        <v>244</v>
      </c>
      <c r="H193" s="211">
        <v>70</v>
      </c>
      <c r="I193" s="212"/>
      <c r="J193" s="213">
        <f>ROUND(I193*H193,2)</f>
        <v>0</v>
      </c>
      <c r="K193" s="214"/>
      <c r="L193" s="35"/>
      <c r="M193" s="215" t="s">
        <v>1</v>
      </c>
      <c r="N193" s="216" t="s">
        <v>40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240</v>
      </c>
      <c r="AT193" s="219" t="s">
        <v>236</v>
      </c>
      <c r="AU193" s="219" t="s">
        <v>84</v>
      </c>
      <c r="AY193" s="14" t="s">
        <v>233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82</v>
      </c>
      <c r="BK193" s="112">
        <f>ROUND(I193*H193,2)</f>
        <v>0</v>
      </c>
      <c r="BL193" s="14" t="s">
        <v>240</v>
      </c>
      <c r="BM193" s="219" t="s">
        <v>275</v>
      </c>
    </row>
    <row r="194" spans="1:65" s="2" customFormat="1" ht="11.25">
      <c r="A194" s="32"/>
      <c r="B194" s="33"/>
      <c r="C194" s="34"/>
      <c r="D194" s="220" t="s">
        <v>241</v>
      </c>
      <c r="E194" s="34"/>
      <c r="F194" s="221" t="s">
        <v>243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241</v>
      </c>
      <c r="AU194" s="14" t="s">
        <v>84</v>
      </c>
    </row>
    <row r="195" spans="1:65" s="2" customFormat="1" ht="16.5" customHeight="1">
      <c r="A195" s="32"/>
      <c r="B195" s="33"/>
      <c r="C195" s="207" t="s">
        <v>276</v>
      </c>
      <c r="D195" s="207" t="s">
        <v>236</v>
      </c>
      <c r="E195" s="208" t="s">
        <v>277</v>
      </c>
      <c r="F195" s="209" t="s">
        <v>247</v>
      </c>
      <c r="G195" s="210" t="s">
        <v>239</v>
      </c>
      <c r="H195" s="211">
        <v>13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40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240</v>
      </c>
      <c r="AT195" s="219" t="s">
        <v>236</v>
      </c>
      <c r="AU195" s="219" t="s">
        <v>84</v>
      </c>
      <c r="AY195" s="14" t="s">
        <v>233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82</v>
      </c>
      <c r="BK195" s="112">
        <f>ROUND(I195*H195,2)</f>
        <v>0</v>
      </c>
      <c r="BL195" s="14" t="s">
        <v>240</v>
      </c>
      <c r="BM195" s="219" t="s">
        <v>278</v>
      </c>
    </row>
    <row r="196" spans="1:65" s="2" customFormat="1" ht="11.25">
      <c r="A196" s="32"/>
      <c r="B196" s="33"/>
      <c r="C196" s="34"/>
      <c r="D196" s="220" t="s">
        <v>241</v>
      </c>
      <c r="E196" s="34"/>
      <c r="F196" s="221" t="s">
        <v>247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241</v>
      </c>
      <c r="AU196" s="14" t="s">
        <v>84</v>
      </c>
    </row>
    <row r="197" spans="1:65" s="2" customFormat="1" ht="16.5" customHeight="1">
      <c r="A197" s="32"/>
      <c r="B197" s="33"/>
      <c r="C197" s="207" t="s">
        <v>261</v>
      </c>
      <c r="D197" s="207" t="s">
        <v>236</v>
      </c>
      <c r="E197" s="208" t="s">
        <v>279</v>
      </c>
      <c r="F197" s="209" t="s">
        <v>250</v>
      </c>
      <c r="G197" s="210" t="s">
        <v>244</v>
      </c>
      <c r="H197" s="211">
        <v>70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40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240</v>
      </c>
      <c r="AT197" s="219" t="s">
        <v>236</v>
      </c>
      <c r="AU197" s="219" t="s">
        <v>84</v>
      </c>
      <c r="AY197" s="14" t="s">
        <v>233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82</v>
      </c>
      <c r="BK197" s="112">
        <f>ROUND(I197*H197,2)</f>
        <v>0</v>
      </c>
      <c r="BL197" s="14" t="s">
        <v>240</v>
      </c>
      <c r="BM197" s="219" t="s">
        <v>280</v>
      </c>
    </row>
    <row r="198" spans="1:65" s="2" customFormat="1" ht="11.25">
      <c r="A198" s="32"/>
      <c r="B198" s="33"/>
      <c r="C198" s="34"/>
      <c r="D198" s="220" t="s">
        <v>241</v>
      </c>
      <c r="E198" s="34"/>
      <c r="F198" s="221" t="s">
        <v>250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241</v>
      </c>
      <c r="AU198" s="14" t="s">
        <v>84</v>
      </c>
    </row>
    <row r="199" spans="1:65" s="2" customFormat="1" ht="24.2" customHeight="1">
      <c r="A199" s="32"/>
      <c r="B199" s="33"/>
      <c r="C199" s="207" t="s">
        <v>281</v>
      </c>
      <c r="D199" s="207" t="s">
        <v>236</v>
      </c>
      <c r="E199" s="208" t="s">
        <v>282</v>
      </c>
      <c r="F199" s="209" t="s">
        <v>254</v>
      </c>
      <c r="G199" s="210" t="s">
        <v>239</v>
      </c>
      <c r="H199" s="211">
        <v>4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40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240</v>
      </c>
      <c r="AT199" s="219" t="s">
        <v>236</v>
      </c>
      <c r="AU199" s="219" t="s">
        <v>84</v>
      </c>
      <c r="AY199" s="14" t="s">
        <v>233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82</v>
      </c>
      <c r="BK199" s="112">
        <f>ROUND(I199*H199,2)</f>
        <v>0</v>
      </c>
      <c r="BL199" s="14" t="s">
        <v>240</v>
      </c>
      <c r="BM199" s="219" t="s">
        <v>283</v>
      </c>
    </row>
    <row r="200" spans="1:65" s="2" customFormat="1" ht="19.5">
      <c r="A200" s="32"/>
      <c r="B200" s="33"/>
      <c r="C200" s="34"/>
      <c r="D200" s="220" t="s">
        <v>241</v>
      </c>
      <c r="E200" s="34"/>
      <c r="F200" s="221" t="s">
        <v>254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241</v>
      </c>
      <c r="AU200" s="14" t="s">
        <v>84</v>
      </c>
    </row>
    <row r="201" spans="1:65" s="12" customFormat="1" ht="22.9" customHeight="1">
      <c r="B201" s="191"/>
      <c r="C201" s="192"/>
      <c r="D201" s="193" t="s">
        <v>74</v>
      </c>
      <c r="E201" s="205" t="s">
        <v>284</v>
      </c>
      <c r="F201" s="205" t="s">
        <v>919</v>
      </c>
      <c r="G201" s="192"/>
      <c r="H201" s="192"/>
      <c r="I201" s="195"/>
      <c r="J201" s="206">
        <f>BK201</f>
        <v>0</v>
      </c>
      <c r="K201" s="192"/>
      <c r="L201" s="197"/>
      <c r="M201" s="198"/>
      <c r="N201" s="199"/>
      <c r="O201" s="199"/>
      <c r="P201" s="200">
        <f>SUM(P202:P211)</f>
        <v>0</v>
      </c>
      <c r="Q201" s="199"/>
      <c r="R201" s="200">
        <f>SUM(R202:R211)</f>
        <v>0</v>
      </c>
      <c r="S201" s="199"/>
      <c r="T201" s="201">
        <f>SUM(T202:T211)</f>
        <v>0</v>
      </c>
      <c r="AR201" s="202" t="s">
        <v>82</v>
      </c>
      <c r="AT201" s="203" t="s">
        <v>74</v>
      </c>
      <c r="AU201" s="203" t="s">
        <v>82</v>
      </c>
      <c r="AY201" s="202" t="s">
        <v>233</v>
      </c>
      <c r="BK201" s="204">
        <f>SUM(BK202:BK211)</f>
        <v>0</v>
      </c>
    </row>
    <row r="202" spans="1:65" s="2" customFormat="1" ht="16.5" customHeight="1">
      <c r="A202" s="32"/>
      <c r="B202" s="33"/>
      <c r="C202" s="207" t="s">
        <v>263</v>
      </c>
      <c r="D202" s="207" t="s">
        <v>236</v>
      </c>
      <c r="E202" s="208" t="s">
        <v>286</v>
      </c>
      <c r="F202" s="209" t="s">
        <v>238</v>
      </c>
      <c r="G202" s="210" t="s">
        <v>239</v>
      </c>
      <c r="H202" s="211">
        <v>10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40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240</v>
      </c>
      <c r="AT202" s="219" t="s">
        <v>236</v>
      </c>
      <c r="AU202" s="219" t="s">
        <v>84</v>
      </c>
      <c r="AY202" s="14" t="s">
        <v>233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82</v>
      </c>
      <c r="BK202" s="112">
        <f>ROUND(I202*H202,2)</f>
        <v>0</v>
      </c>
      <c r="BL202" s="14" t="s">
        <v>240</v>
      </c>
      <c r="BM202" s="219" t="s">
        <v>287</v>
      </c>
    </row>
    <row r="203" spans="1:65" s="2" customFormat="1" ht="11.25">
      <c r="A203" s="32"/>
      <c r="B203" s="33"/>
      <c r="C203" s="34"/>
      <c r="D203" s="220" t="s">
        <v>241</v>
      </c>
      <c r="E203" s="34"/>
      <c r="F203" s="221" t="s">
        <v>238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241</v>
      </c>
      <c r="AU203" s="14" t="s">
        <v>84</v>
      </c>
    </row>
    <row r="204" spans="1:65" s="2" customFormat="1" ht="16.5" customHeight="1">
      <c r="A204" s="32"/>
      <c r="B204" s="33"/>
      <c r="C204" s="207" t="s">
        <v>288</v>
      </c>
      <c r="D204" s="207" t="s">
        <v>236</v>
      </c>
      <c r="E204" s="208" t="s">
        <v>289</v>
      </c>
      <c r="F204" s="209" t="s">
        <v>243</v>
      </c>
      <c r="G204" s="210" t="s">
        <v>244</v>
      </c>
      <c r="H204" s="211">
        <v>50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40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240</v>
      </c>
      <c r="AT204" s="219" t="s">
        <v>236</v>
      </c>
      <c r="AU204" s="219" t="s">
        <v>84</v>
      </c>
      <c r="AY204" s="14" t="s">
        <v>233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82</v>
      </c>
      <c r="BK204" s="112">
        <f>ROUND(I204*H204,2)</f>
        <v>0</v>
      </c>
      <c r="BL204" s="14" t="s">
        <v>240</v>
      </c>
      <c r="BM204" s="219" t="s">
        <v>290</v>
      </c>
    </row>
    <row r="205" spans="1:65" s="2" customFormat="1" ht="11.25">
      <c r="A205" s="32"/>
      <c r="B205" s="33"/>
      <c r="C205" s="34"/>
      <c r="D205" s="220" t="s">
        <v>241</v>
      </c>
      <c r="E205" s="34"/>
      <c r="F205" s="221" t="s">
        <v>243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241</v>
      </c>
      <c r="AU205" s="14" t="s">
        <v>84</v>
      </c>
    </row>
    <row r="206" spans="1:65" s="2" customFormat="1" ht="16.5" customHeight="1">
      <c r="A206" s="32"/>
      <c r="B206" s="33"/>
      <c r="C206" s="207" t="s">
        <v>266</v>
      </c>
      <c r="D206" s="207" t="s">
        <v>236</v>
      </c>
      <c r="E206" s="208" t="s">
        <v>291</v>
      </c>
      <c r="F206" s="209" t="s">
        <v>247</v>
      </c>
      <c r="G206" s="210" t="s">
        <v>239</v>
      </c>
      <c r="H206" s="211">
        <v>10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40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240</v>
      </c>
      <c r="AT206" s="219" t="s">
        <v>236</v>
      </c>
      <c r="AU206" s="219" t="s">
        <v>84</v>
      </c>
      <c r="AY206" s="14" t="s">
        <v>233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82</v>
      </c>
      <c r="BK206" s="112">
        <f>ROUND(I206*H206,2)</f>
        <v>0</v>
      </c>
      <c r="BL206" s="14" t="s">
        <v>240</v>
      </c>
      <c r="BM206" s="219" t="s">
        <v>292</v>
      </c>
    </row>
    <row r="207" spans="1:65" s="2" customFormat="1" ht="11.25">
      <c r="A207" s="32"/>
      <c r="B207" s="33"/>
      <c r="C207" s="34"/>
      <c r="D207" s="220" t="s">
        <v>241</v>
      </c>
      <c r="E207" s="34"/>
      <c r="F207" s="221" t="s">
        <v>247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241</v>
      </c>
      <c r="AU207" s="14" t="s">
        <v>84</v>
      </c>
    </row>
    <row r="208" spans="1:65" s="2" customFormat="1" ht="16.5" customHeight="1">
      <c r="A208" s="32"/>
      <c r="B208" s="33"/>
      <c r="C208" s="207" t="s">
        <v>293</v>
      </c>
      <c r="D208" s="207" t="s">
        <v>236</v>
      </c>
      <c r="E208" s="208" t="s">
        <v>294</v>
      </c>
      <c r="F208" s="209" t="s">
        <v>250</v>
      </c>
      <c r="G208" s="210" t="s">
        <v>244</v>
      </c>
      <c r="H208" s="211">
        <v>50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40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240</v>
      </c>
      <c r="AT208" s="219" t="s">
        <v>236</v>
      </c>
      <c r="AU208" s="219" t="s">
        <v>84</v>
      </c>
      <c r="AY208" s="14" t="s">
        <v>233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82</v>
      </c>
      <c r="BK208" s="112">
        <f>ROUND(I208*H208,2)</f>
        <v>0</v>
      </c>
      <c r="BL208" s="14" t="s">
        <v>240</v>
      </c>
      <c r="BM208" s="219" t="s">
        <v>295</v>
      </c>
    </row>
    <row r="209" spans="1:65" s="2" customFormat="1" ht="11.25">
      <c r="A209" s="32"/>
      <c r="B209" s="33"/>
      <c r="C209" s="34"/>
      <c r="D209" s="220" t="s">
        <v>241</v>
      </c>
      <c r="E209" s="34"/>
      <c r="F209" s="221" t="s">
        <v>250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241</v>
      </c>
      <c r="AU209" s="14" t="s">
        <v>84</v>
      </c>
    </row>
    <row r="210" spans="1:65" s="2" customFormat="1" ht="24.2" customHeight="1">
      <c r="A210" s="32"/>
      <c r="B210" s="33"/>
      <c r="C210" s="207" t="s">
        <v>268</v>
      </c>
      <c r="D210" s="207" t="s">
        <v>236</v>
      </c>
      <c r="E210" s="208" t="s">
        <v>296</v>
      </c>
      <c r="F210" s="209" t="s">
        <v>254</v>
      </c>
      <c r="G210" s="210" t="s">
        <v>239</v>
      </c>
      <c r="H210" s="211">
        <v>4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40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240</v>
      </c>
      <c r="AT210" s="219" t="s">
        <v>236</v>
      </c>
      <c r="AU210" s="219" t="s">
        <v>84</v>
      </c>
      <c r="AY210" s="14" t="s">
        <v>233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82</v>
      </c>
      <c r="BK210" s="112">
        <f>ROUND(I210*H210,2)</f>
        <v>0</v>
      </c>
      <c r="BL210" s="14" t="s">
        <v>240</v>
      </c>
      <c r="BM210" s="219" t="s">
        <v>297</v>
      </c>
    </row>
    <row r="211" spans="1:65" s="2" customFormat="1" ht="19.5">
      <c r="A211" s="32"/>
      <c r="B211" s="33"/>
      <c r="C211" s="34"/>
      <c r="D211" s="220" t="s">
        <v>241</v>
      </c>
      <c r="E211" s="34"/>
      <c r="F211" s="221" t="s">
        <v>254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241</v>
      </c>
      <c r="AU211" s="14" t="s">
        <v>84</v>
      </c>
    </row>
    <row r="212" spans="1:65" s="12" customFormat="1" ht="22.9" customHeight="1">
      <c r="B212" s="191"/>
      <c r="C212" s="192"/>
      <c r="D212" s="193" t="s">
        <v>74</v>
      </c>
      <c r="E212" s="205" t="s">
        <v>298</v>
      </c>
      <c r="F212" s="205" t="s">
        <v>920</v>
      </c>
      <c r="G212" s="192"/>
      <c r="H212" s="192"/>
      <c r="I212" s="195"/>
      <c r="J212" s="206">
        <f>BK212</f>
        <v>0</v>
      </c>
      <c r="K212" s="192"/>
      <c r="L212" s="197"/>
      <c r="M212" s="198"/>
      <c r="N212" s="199"/>
      <c r="O212" s="199"/>
      <c r="P212" s="200">
        <f>SUM(P213:P222)</f>
        <v>0</v>
      </c>
      <c r="Q212" s="199"/>
      <c r="R212" s="200">
        <f>SUM(R213:R222)</f>
        <v>0</v>
      </c>
      <c r="S212" s="199"/>
      <c r="T212" s="201">
        <f>SUM(T213:T222)</f>
        <v>0</v>
      </c>
      <c r="AR212" s="202" t="s">
        <v>82</v>
      </c>
      <c r="AT212" s="203" t="s">
        <v>74</v>
      </c>
      <c r="AU212" s="203" t="s">
        <v>82</v>
      </c>
      <c r="AY212" s="202" t="s">
        <v>233</v>
      </c>
      <c r="BK212" s="204">
        <f>SUM(BK213:BK222)</f>
        <v>0</v>
      </c>
    </row>
    <row r="213" spans="1:65" s="2" customFormat="1" ht="16.5" customHeight="1">
      <c r="A213" s="32"/>
      <c r="B213" s="33"/>
      <c r="C213" s="207" t="s">
        <v>7</v>
      </c>
      <c r="D213" s="207" t="s">
        <v>236</v>
      </c>
      <c r="E213" s="208" t="s">
        <v>300</v>
      </c>
      <c r="F213" s="209" t="s">
        <v>238</v>
      </c>
      <c r="G213" s="210" t="s">
        <v>239</v>
      </c>
      <c r="H213" s="211">
        <v>13</v>
      </c>
      <c r="I213" s="212"/>
      <c r="J213" s="213">
        <f>ROUND(I213*H213,2)</f>
        <v>0</v>
      </c>
      <c r="K213" s="214"/>
      <c r="L213" s="35"/>
      <c r="M213" s="215" t="s">
        <v>1</v>
      </c>
      <c r="N213" s="216" t="s">
        <v>40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240</v>
      </c>
      <c r="AT213" s="219" t="s">
        <v>236</v>
      </c>
      <c r="AU213" s="219" t="s">
        <v>84</v>
      </c>
      <c r="AY213" s="14" t="s">
        <v>233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82</v>
      </c>
      <c r="BK213" s="112">
        <f>ROUND(I213*H213,2)</f>
        <v>0</v>
      </c>
      <c r="BL213" s="14" t="s">
        <v>240</v>
      </c>
      <c r="BM213" s="219" t="s">
        <v>301</v>
      </c>
    </row>
    <row r="214" spans="1:65" s="2" customFormat="1" ht="11.25">
      <c r="A214" s="32"/>
      <c r="B214" s="33"/>
      <c r="C214" s="34"/>
      <c r="D214" s="220" t="s">
        <v>241</v>
      </c>
      <c r="E214" s="34"/>
      <c r="F214" s="221" t="s">
        <v>238</v>
      </c>
      <c r="G214" s="34"/>
      <c r="H214" s="34"/>
      <c r="I214" s="176"/>
      <c r="J214" s="34"/>
      <c r="K214" s="34"/>
      <c r="L214" s="35"/>
      <c r="M214" s="222"/>
      <c r="N214" s="223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241</v>
      </c>
      <c r="AU214" s="14" t="s">
        <v>84</v>
      </c>
    </row>
    <row r="215" spans="1:65" s="2" customFormat="1" ht="16.5" customHeight="1">
      <c r="A215" s="32"/>
      <c r="B215" s="33"/>
      <c r="C215" s="207" t="s">
        <v>273</v>
      </c>
      <c r="D215" s="207" t="s">
        <v>236</v>
      </c>
      <c r="E215" s="208" t="s">
        <v>302</v>
      </c>
      <c r="F215" s="209" t="s">
        <v>243</v>
      </c>
      <c r="G215" s="210" t="s">
        <v>244</v>
      </c>
      <c r="H215" s="211">
        <v>70</v>
      </c>
      <c r="I215" s="212"/>
      <c r="J215" s="213">
        <f>ROUND(I215*H215,2)</f>
        <v>0</v>
      </c>
      <c r="K215" s="214"/>
      <c r="L215" s="35"/>
      <c r="M215" s="215" t="s">
        <v>1</v>
      </c>
      <c r="N215" s="216" t="s">
        <v>40</v>
      </c>
      <c r="O215" s="69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9" t="s">
        <v>240</v>
      </c>
      <c r="AT215" s="219" t="s">
        <v>236</v>
      </c>
      <c r="AU215" s="219" t="s">
        <v>84</v>
      </c>
      <c r="AY215" s="14" t="s">
        <v>233</v>
      </c>
      <c r="BE215" s="112">
        <f>IF(N215="základní",J215,0)</f>
        <v>0</v>
      </c>
      <c r="BF215" s="112">
        <f>IF(N215="snížená",J215,0)</f>
        <v>0</v>
      </c>
      <c r="BG215" s="112">
        <f>IF(N215="zákl. přenesená",J215,0)</f>
        <v>0</v>
      </c>
      <c r="BH215" s="112">
        <f>IF(N215="sníž. přenesená",J215,0)</f>
        <v>0</v>
      </c>
      <c r="BI215" s="112">
        <f>IF(N215="nulová",J215,0)</f>
        <v>0</v>
      </c>
      <c r="BJ215" s="14" t="s">
        <v>82</v>
      </c>
      <c r="BK215" s="112">
        <f>ROUND(I215*H215,2)</f>
        <v>0</v>
      </c>
      <c r="BL215" s="14" t="s">
        <v>240</v>
      </c>
      <c r="BM215" s="219" t="s">
        <v>303</v>
      </c>
    </row>
    <row r="216" spans="1:65" s="2" customFormat="1" ht="11.25">
      <c r="A216" s="32"/>
      <c r="B216" s="33"/>
      <c r="C216" s="34"/>
      <c r="D216" s="220" t="s">
        <v>241</v>
      </c>
      <c r="E216" s="34"/>
      <c r="F216" s="221" t="s">
        <v>243</v>
      </c>
      <c r="G216" s="34"/>
      <c r="H216" s="34"/>
      <c r="I216" s="176"/>
      <c r="J216" s="34"/>
      <c r="K216" s="34"/>
      <c r="L216" s="35"/>
      <c r="M216" s="222"/>
      <c r="N216" s="223"/>
      <c r="O216" s="69"/>
      <c r="P216" s="69"/>
      <c r="Q216" s="69"/>
      <c r="R216" s="69"/>
      <c r="S216" s="69"/>
      <c r="T216" s="70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4" t="s">
        <v>241</v>
      </c>
      <c r="AU216" s="14" t="s">
        <v>84</v>
      </c>
    </row>
    <row r="217" spans="1:65" s="2" customFormat="1" ht="16.5" customHeight="1">
      <c r="A217" s="32"/>
      <c r="B217" s="33"/>
      <c r="C217" s="207" t="s">
        <v>304</v>
      </c>
      <c r="D217" s="207" t="s">
        <v>236</v>
      </c>
      <c r="E217" s="208" t="s">
        <v>305</v>
      </c>
      <c r="F217" s="209" t="s">
        <v>247</v>
      </c>
      <c r="G217" s="210" t="s">
        <v>239</v>
      </c>
      <c r="H217" s="211">
        <v>13</v>
      </c>
      <c r="I217" s="212"/>
      <c r="J217" s="213">
        <f>ROUND(I217*H217,2)</f>
        <v>0</v>
      </c>
      <c r="K217" s="214"/>
      <c r="L217" s="35"/>
      <c r="M217" s="215" t="s">
        <v>1</v>
      </c>
      <c r="N217" s="216" t="s">
        <v>40</v>
      </c>
      <c r="O217" s="69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9" t="s">
        <v>240</v>
      </c>
      <c r="AT217" s="219" t="s">
        <v>236</v>
      </c>
      <c r="AU217" s="219" t="s">
        <v>84</v>
      </c>
      <c r="AY217" s="14" t="s">
        <v>233</v>
      </c>
      <c r="BE217" s="112">
        <f>IF(N217="základní",J217,0)</f>
        <v>0</v>
      </c>
      <c r="BF217" s="112">
        <f>IF(N217="snížená",J217,0)</f>
        <v>0</v>
      </c>
      <c r="BG217" s="112">
        <f>IF(N217="zákl. přenesená",J217,0)</f>
        <v>0</v>
      </c>
      <c r="BH217" s="112">
        <f>IF(N217="sníž. přenesená",J217,0)</f>
        <v>0</v>
      </c>
      <c r="BI217" s="112">
        <f>IF(N217="nulová",J217,0)</f>
        <v>0</v>
      </c>
      <c r="BJ217" s="14" t="s">
        <v>82</v>
      </c>
      <c r="BK217" s="112">
        <f>ROUND(I217*H217,2)</f>
        <v>0</v>
      </c>
      <c r="BL217" s="14" t="s">
        <v>240</v>
      </c>
      <c r="BM217" s="219" t="s">
        <v>306</v>
      </c>
    </row>
    <row r="218" spans="1:65" s="2" customFormat="1" ht="11.25">
      <c r="A218" s="32"/>
      <c r="B218" s="33"/>
      <c r="C218" s="34"/>
      <c r="D218" s="220" t="s">
        <v>241</v>
      </c>
      <c r="E218" s="34"/>
      <c r="F218" s="221" t="s">
        <v>247</v>
      </c>
      <c r="G218" s="34"/>
      <c r="H218" s="34"/>
      <c r="I218" s="176"/>
      <c r="J218" s="34"/>
      <c r="K218" s="34"/>
      <c r="L218" s="35"/>
      <c r="M218" s="222"/>
      <c r="N218" s="223"/>
      <c r="O218" s="69"/>
      <c r="P218" s="69"/>
      <c r="Q218" s="69"/>
      <c r="R218" s="69"/>
      <c r="S218" s="69"/>
      <c r="T218" s="70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4" t="s">
        <v>241</v>
      </c>
      <c r="AU218" s="14" t="s">
        <v>84</v>
      </c>
    </row>
    <row r="219" spans="1:65" s="2" customFormat="1" ht="16.5" customHeight="1">
      <c r="A219" s="32"/>
      <c r="B219" s="33"/>
      <c r="C219" s="207" t="s">
        <v>275</v>
      </c>
      <c r="D219" s="207" t="s">
        <v>236</v>
      </c>
      <c r="E219" s="208" t="s">
        <v>307</v>
      </c>
      <c r="F219" s="209" t="s">
        <v>250</v>
      </c>
      <c r="G219" s="210" t="s">
        <v>244</v>
      </c>
      <c r="H219" s="211">
        <v>70</v>
      </c>
      <c r="I219" s="212"/>
      <c r="J219" s="213">
        <f>ROUND(I219*H219,2)</f>
        <v>0</v>
      </c>
      <c r="K219" s="214"/>
      <c r="L219" s="35"/>
      <c r="M219" s="215" t="s">
        <v>1</v>
      </c>
      <c r="N219" s="216" t="s">
        <v>40</v>
      </c>
      <c r="O219" s="69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9" t="s">
        <v>240</v>
      </c>
      <c r="AT219" s="219" t="s">
        <v>236</v>
      </c>
      <c r="AU219" s="219" t="s">
        <v>84</v>
      </c>
      <c r="AY219" s="14" t="s">
        <v>233</v>
      </c>
      <c r="BE219" s="112">
        <f>IF(N219="základní",J219,0)</f>
        <v>0</v>
      </c>
      <c r="BF219" s="112">
        <f>IF(N219="snížená",J219,0)</f>
        <v>0</v>
      </c>
      <c r="BG219" s="112">
        <f>IF(N219="zákl. přenesená",J219,0)</f>
        <v>0</v>
      </c>
      <c r="BH219" s="112">
        <f>IF(N219="sníž. přenesená",J219,0)</f>
        <v>0</v>
      </c>
      <c r="BI219" s="112">
        <f>IF(N219="nulová",J219,0)</f>
        <v>0</v>
      </c>
      <c r="BJ219" s="14" t="s">
        <v>82</v>
      </c>
      <c r="BK219" s="112">
        <f>ROUND(I219*H219,2)</f>
        <v>0</v>
      </c>
      <c r="BL219" s="14" t="s">
        <v>240</v>
      </c>
      <c r="BM219" s="219" t="s">
        <v>308</v>
      </c>
    </row>
    <row r="220" spans="1:65" s="2" customFormat="1" ht="11.25">
      <c r="A220" s="32"/>
      <c r="B220" s="33"/>
      <c r="C220" s="34"/>
      <c r="D220" s="220" t="s">
        <v>241</v>
      </c>
      <c r="E220" s="34"/>
      <c r="F220" s="221" t="s">
        <v>250</v>
      </c>
      <c r="G220" s="34"/>
      <c r="H220" s="34"/>
      <c r="I220" s="176"/>
      <c r="J220" s="34"/>
      <c r="K220" s="34"/>
      <c r="L220" s="35"/>
      <c r="M220" s="222"/>
      <c r="N220" s="223"/>
      <c r="O220" s="69"/>
      <c r="P220" s="69"/>
      <c r="Q220" s="69"/>
      <c r="R220" s="69"/>
      <c r="S220" s="69"/>
      <c r="T220" s="70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4" t="s">
        <v>241</v>
      </c>
      <c r="AU220" s="14" t="s">
        <v>84</v>
      </c>
    </row>
    <row r="221" spans="1:65" s="2" customFormat="1" ht="24.2" customHeight="1">
      <c r="A221" s="32"/>
      <c r="B221" s="33"/>
      <c r="C221" s="207" t="s">
        <v>309</v>
      </c>
      <c r="D221" s="207" t="s">
        <v>236</v>
      </c>
      <c r="E221" s="208" t="s">
        <v>310</v>
      </c>
      <c r="F221" s="209" t="s">
        <v>254</v>
      </c>
      <c r="G221" s="210" t="s">
        <v>239</v>
      </c>
      <c r="H221" s="211">
        <v>4</v>
      </c>
      <c r="I221" s="212"/>
      <c r="J221" s="213">
        <f>ROUND(I221*H221,2)</f>
        <v>0</v>
      </c>
      <c r="K221" s="214"/>
      <c r="L221" s="35"/>
      <c r="M221" s="215" t="s">
        <v>1</v>
      </c>
      <c r="N221" s="216" t="s">
        <v>40</v>
      </c>
      <c r="O221" s="69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9" t="s">
        <v>240</v>
      </c>
      <c r="AT221" s="219" t="s">
        <v>236</v>
      </c>
      <c r="AU221" s="219" t="s">
        <v>84</v>
      </c>
      <c r="AY221" s="14" t="s">
        <v>233</v>
      </c>
      <c r="BE221" s="112">
        <f>IF(N221="základní",J221,0)</f>
        <v>0</v>
      </c>
      <c r="BF221" s="112">
        <f>IF(N221="snížená",J221,0)</f>
        <v>0</v>
      </c>
      <c r="BG221" s="112">
        <f>IF(N221="zákl. přenesená",J221,0)</f>
        <v>0</v>
      </c>
      <c r="BH221" s="112">
        <f>IF(N221="sníž. přenesená",J221,0)</f>
        <v>0</v>
      </c>
      <c r="BI221" s="112">
        <f>IF(N221="nulová",J221,0)</f>
        <v>0</v>
      </c>
      <c r="BJ221" s="14" t="s">
        <v>82</v>
      </c>
      <c r="BK221" s="112">
        <f>ROUND(I221*H221,2)</f>
        <v>0</v>
      </c>
      <c r="BL221" s="14" t="s">
        <v>240</v>
      </c>
      <c r="BM221" s="219" t="s">
        <v>311</v>
      </c>
    </row>
    <row r="222" spans="1:65" s="2" customFormat="1" ht="19.5">
      <c r="A222" s="32"/>
      <c r="B222" s="33"/>
      <c r="C222" s="34"/>
      <c r="D222" s="220" t="s">
        <v>241</v>
      </c>
      <c r="E222" s="34"/>
      <c r="F222" s="221" t="s">
        <v>254</v>
      </c>
      <c r="G222" s="34"/>
      <c r="H222" s="34"/>
      <c r="I222" s="176"/>
      <c r="J222" s="34"/>
      <c r="K222" s="34"/>
      <c r="L222" s="35"/>
      <c r="M222" s="222"/>
      <c r="N222" s="223"/>
      <c r="O222" s="69"/>
      <c r="P222" s="69"/>
      <c r="Q222" s="69"/>
      <c r="R222" s="69"/>
      <c r="S222" s="69"/>
      <c r="T222" s="70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4" t="s">
        <v>241</v>
      </c>
      <c r="AU222" s="14" t="s">
        <v>84</v>
      </c>
    </row>
    <row r="223" spans="1:65" s="12" customFormat="1" ht="22.9" customHeight="1">
      <c r="B223" s="191"/>
      <c r="C223" s="192"/>
      <c r="D223" s="193" t="s">
        <v>74</v>
      </c>
      <c r="E223" s="205" t="s">
        <v>312</v>
      </c>
      <c r="F223" s="205" t="s">
        <v>921</v>
      </c>
      <c r="G223" s="192"/>
      <c r="H223" s="192"/>
      <c r="I223" s="195"/>
      <c r="J223" s="206">
        <f>BK223</f>
        <v>0</v>
      </c>
      <c r="K223" s="192"/>
      <c r="L223" s="197"/>
      <c r="M223" s="198"/>
      <c r="N223" s="199"/>
      <c r="O223" s="199"/>
      <c r="P223" s="200">
        <f>SUM(P224:P233)</f>
        <v>0</v>
      </c>
      <c r="Q223" s="199"/>
      <c r="R223" s="200">
        <f>SUM(R224:R233)</f>
        <v>0</v>
      </c>
      <c r="S223" s="199"/>
      <c r="T223" s="201">
        <f>SUM(T224:T233)</f>
        <v>0</v>
      </c>
      <c r="AR223" s="202" t="s">
        <v>82</v>
      </c>
      <c r="AT223" s="203" t="s">
        <v>74</v>
      </c>
      <c r="AU223" s="203" t="s">
        <v>82</v>
      </c>
      <c r="AY223" s="202" t="s">
        <v>233</v>
      </c>
      <c r="BK223" s="204">
        <f>SUM(BK224:BK233)</f>
        <v>0</v>
      </c>
    </row>
    <row r="224" spans="1:65" s="2" customFormat="1" ht="16.5" customHeight="1">
      <c r="A224" s="32"/>
      <c r="B224" s="33"/>
      <c r="C224" s="207" t="s">
        <v>278</v>
      </c>
      <c r="D224" s="207" t="s">
        <v>236</v>
      </c>
      <c r="E224" s="208" t="s">
        <v>314</v>
      </c>
      <c r="F224" s="209" t="s">
        <v>238</v>
      </c>
      <c r="G224" s="210" t="s">
        <v>239</v>
      </c>
      <c r="H224" s="211">
        <v>14</v>
      </c>
      <c r="I224" s="212"/>
      <c r="J224" s="213">
        <f>ROUND(I224*H224,2)</f>
        <v>0</v>
      </c>
      <c r="K224" s="214"/>
      <c r="L224" s="35"/>
      <c r="M224" s="215" t="s">
        <v>1</v>
      </c>
      <c r="N224" s="216" t="s">
        <v>40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240</v>
      </c>
      <c r="AT224" s="219" t="s">
        <v>236</v>
      </c>
      <c r="AU224" s="219" t="s">
        <v>84</v>
      </c>
      <c r="AY224" s="14" t="s">
        <v>233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82</v>
      </c>
      <c r="BK224" s="112">
        <f>ROUND(I224*H224,2)</f>
        <v>0</v>
      </c>
      <c r="BL224" s="14" t="s">
        <v>240</v>
      </c>
      <c r="BM224" s="219" t="s">
        <v>315</v>
      </c>
    </row>
    <row r="225" spans="1:65" s="2" customFormat="1" ht="11.25">
      <c r="A225" s="32"/>
      <c r="B225" s="33"/>
      <c r="C225" s="34"/>
      <c r="D225" s="220" t="s">
        <v>241</v>
      </c>
      <c r="E225" s="34"/>
      <c r="F225" s="221" t="s">
        <v>238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241</v>
      </c>
      <c r="AU225" s="14" t="s">
        <v>84</v>
      </c>
    </row>
    <row r="226" spans="1:65" s="2" customFormat="1" ht="16.5" customHeight="1">
      <c r="A226" s="32"/>
      <c r="B226" s="33"/>
      <c r="C226" s="207" t="s">
        <v>316</v>
      </c>
      <c r="D226" s="207" t="s">
        <v>236</v>
      </c>
      <c r="E226" s="208" t="s">
        <v>317</v>
      </c>
      <c r="F226" s="209" t="s">
        <v>243</v>
      </c>
      <c r="G226" s="210" t="s">
        <v>244</v>
      </c>
      <c r="H226" s="211">
        <v>75</v>
      </c>
      <c r="I226" s="212"/>
      <c r="J226" s="213">
        <f>ROUND(I226*H226,2)</f>
        <v>0</v>
      </c>
      <c r="K226" s="214"/>
      <c r="L226" s="35"/>
      <c r="M226" s="215" t="s">
        <v>1</v>
      </c>
      <c r="N226" s="216" t="s">
        <v>40</v>
      </c>
      <c r="O226" s="69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9" t="s">
        <v>240</v>
      </c>
      <c r="AT226" s="219" t="s">
        <v>236</v>
      </c>
      <c r="AU226" s="219" t="s">
        <v>84</v>
      </c>
      <c r="AY226" s="14" t="s">
        <v>233</v>
      </c>
      <c r="BE226" s="112">
        <f>IF(N226="základní",J226,0)</f>
        <v>0</v>
      </c>
      <c r="BF226" s="112">
        <f>IF(N226="snížená",J226,0)</f>
        <v>0</v>
      </c>
      <c r="BG226" s="112">
        <f>IF(N226="zákl. přenesená",J226,0)</f>
        <v>0</v>
      </c>
      <c r="BH226" s="112">
        <f>IF(N226="sníž. přenesená",J226,0)</f>
        <v>0</v>
      </c>
      <c r="BI226" s="112">
        <f>IF(N226="nulová",J226,0)</f>
        <v>0</v>
      </c>
      <c r="BJ226" s="14" t="s">
        <v>82</v>
      </c>
      <c r="BK226" s="112">
        <f>ROUND(I226*H226,2)</f>
        <v>0</v>
      </c>
      <c r="BL226" s="14" t="s">
        <v>240</v>
      </c>
      <c r="BM226" s="219" t="s">
        <v>318</v>
      </c>
    </row>
    <row r="227" spans="1:65" s="2" customFormat="1" ht="11.25">
      <c r="A227" s="32"/>
      <c r="B227" s="33"/>
      <c r="C227" s="34"/>
      <c r="D227" s="220" t="s">
        <v>241</v>
      </c>
      <c r="E227" s="34"/>
      <c r="F227" s="221" t="s">
        <v>243</v>
      </c>
      <c r="G227" s="34"/>
      <c r="H227" s="34"/>
      <c r="I227" s="176"/>
      <c r="J227" s="34"/>
      <c r="K227" s="34"/>
      <c r="L227" s="35"/>
      <c r="M227" s="222"/>
      <c r="N227" s="223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4" t="s">
        <v>241</v>
      </c>
      <c r="AU227" s="14" t="s">
        <v>84</v>
      </c>
    </row>
    <row r="228" spans="1:65" s="2" customFormat="1" ht="16.5" customHeight="1">
      <c r="A228" s="32"/>
      <c r="B228" s="33"/>
      <c r="C228" s="207" t="s">
        <v>280</v>
      </c>
      <c r="D228" s="207" t="s">
        <v>236</v>
      </c>
      <c r="E228" s="208" t="s">
        <v>319</v>
      </c>
      <c r="F228" s="209" t="s">
        <v>247</v>
      </c>
      <c r="G228" s="210" t="s">
        <v>239</v>
      </c>
      <c r="H228" s="211">
        <v>14</v>
      </c>
      <c r="I228" s="212"/>
      <c r="J228" s="213">
        <f>ROUND(I228*H228,2)</f>
        <v>0</v>
      </c>
      <c r="K228" s="214"/>
      <c r="L228" s="35"/>
      <c r="M228" s="215" t="s">
        <v>1</v>
      </c>
      <c r="N228" s="216" t="s">
        <v>40</v>
      </c>
      <c r="O228" s="69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9" t="s">
        <v>240</v>
      </c>
      <c r="AT228" s="219" t="s">
        <v>236</v>
      </c>
      <c r="AU228" s="219" t="s">
        <v>84</v>
      </c>
      <c r="AY228" s="14" t="s">
        <v>233</v>
      </c>
      <c r="BE228" s="112">
        <f>IF(N228="základní",J228,0)</f>
        <v>0</v>
      </c>
      <c r="BF228" s="112">
        <f>IF(N228="snížená",J228,0)</f>
        <v>0</v>
      </c>
      <c r="BG228" s="112">
        <f>IF(N228="zákl. přenesená",J228,0)</f>
        <v>0</v>
      </c>
      <c r="BH228" s="112">
        <f>IF(N228="sníž. přenesená",J228,0)</f>
        <v>0</v>
      </c>
      <c r="BI228" s="112">
        <f>IF(N228="nulová",J228,0)</f>
        <v>0</v>
      </c>
      <c r="BJ228" s="14" t="s">
        <v>82</v>
      </c>
      <c r="BK228" s="112">
        <f>ROUND(I228*H228,2)</f>
        <v>0</v>
      </c>
      <c r="BL228" s="14" t="s">
        <v>240</v>
      </c>
      <c r="BM228" s="219" t="s">
        <v>320</v>
      </c>
    </row>
    <row r="229" spans="1:65" s="2" customFormat="1" ht="11.25">
      <c r="A229" s="32"/>
      <c r="B229" s="33"/>
      <c r="C229" s="34"/>
      <c r="D229" s="220" t="s">
        <v>241</v>
      </c>
      <c r="E229" s="34"/>
      <c r="F229" s="221" t="s">
        <v>247</v>
      </c>
      <c r="G229" s="34"/>
      <c r="H229" s="34"/>
      <c r="I229" s="176"/>
      <c r="J229" s="34"/>
      <c r="K229" s="34"/>
      <c r="L229" s="35"/>
      <c r="M229" s="222"/>
      <c r="N229" s="223"/>
      <c r="O229" s="69"/>
      <c r="P229" s="69"/>
      <c r="Q229" s="69"/>
      <c r="R229" s="69"/>
      <c r="S229" s="69"/>
      <c r="T229" s="70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4" t="s">
        <v>241</v>
      </c>
      <c r="AU229" s="14" t="s">
        <v>84</v>
      </c>
    </row>
    <row r="230" spans="1:65" s="2" customFormat="1" ht="16.5" customHeight="1">
      <c r="A230" s="32"/>
      <c r="B230" s="33"/>
      <c r="C230" s="207" t="s">
        <v>321</v>
      </c>
      <c r="D230" s="207" t="s">
        <v>236</v>
      </c>
      <c r="E230" s="208" t="s">
        <v>322</v>
      </c>
      <c r="F230" s="209" t="s">
        <v>250</v>
      </c>
      <c r="G230" s="210" t="s">
        <v>244</v>
      </c>
      <c r="H230" s="211">
        <v>75</v>
      </c>
      <c r="I230" s="212"/>
      <c r="J230" s="213">
        <f>ROUND(I230*H230,2)</f>
        <v>0</v>
      </c>
      <c r="K230" s="214"/>
      <c r="L230" s="35"/>
      <c r="M230" s="215" t="s">
        <v>1</v>
      </c>
      <c r="N230" s="216" t="s">
        <v>40</v>
      </c>
      <c r="O230" s="69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9" t="s">
        <v>240</v>
      </c>
      <c r="AT230" s="219" t="s">
        <v>236</v>
      </c>
      <c r="AU230" s="219" t="s">
        <v>84</v>
      </c>
      <c r="AY230" s="14" t="s">
        <v>233</v>
      </c>
      <c r="BE230" s="112">
        <f>IF(N230="základní",J230,0)</f>
        <v>0</v>
      </c>
      <c r="BF230" s="112">
        <f>IF(N230="snížená",J230,0)</f>
        <v>0</v>
      </c>
      <c r="BG230" s="112">
        <f>IF(N230="zákl. přenesená",J230,0)</f>
        <v>0</v>
      </c>
      <c r="BH230" s="112">
        <f>IF(N230="sníž. přenesená",J230,0)</f>
        <v>0</v>
      </c>
      <c r="BI230" s="112">
        <f>IF(N230="nulová",J230,0)</f>
        <v>0</v>
      </c>
      <c r="BJ230" s="14" t="s">
        <v>82</v>
      </c>
      <c r="BK230" s="112">
        <f>ROUND(I230*H230,2)</f>
        <v>0</v>
      </c>
      <c r="BL230" s="14" t="s">
        <v>240</v>
      </c>
      <c r="BM230" s="219" t="s">
        <v>323</v>
      </c>
    </row>
    <row r="231" spans="1:65" s="2" customFormat="1" ht="11.25">
      <c r="A231" s="32"/>
      <c r="B231" s="33"/>
      <c r="C231" s="34"/>
      <c r="D231" s="220" t="s">
        <v>241</v>
      </c>
      <c r="E231" s="34"/>
      <c r="F231" s="221" t="s">
        <v>250</v>
      </c>
      <c r="G231" s="34"/>
      <c r="H231" s="34"/>
      <c r="I231" s="176"/>
      <c r="J231" s="34"/>
      <c r="K231" s="34"/>
      <c r="L231" s="35"/>
      <c r="M231" s="222"/>
      <c r="N231" s="223"/>
      <c r="O231" s="69"/>
      <c r="P231" s="69"/>
      <c r="Q231" s="69"/>
      <c r="R231" s="69"/>
      <c r="S231" s="69"/>
      <c r="T231" s="70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4" t="s">
        <v>241</v>
      </c>
      <c r="AU231" s="14" t="s">
        <v>84</v>
      </c>
    </row>
    <row r="232" spans="1:65" s="2" customFormat="1" ht="24.2" customHeight="1">
      <c r="A232" s="32"/>
      <c r="B232" s="33"/>
      <c r="C232" s="207" t="s">
        <v>283</v>
      </c>
      <c r="D232" s="207" t="s">
        <v>236</v>
      </c>
      <c r="E232" s="208" t="s">
        <v>324</v>
      </c>
      <c r="F232" s="209" t="s">
        <v>254</v>
      </c>
      <c r="G232" s="210" t="s">
        <v>239</v>
      </c>
      <c r="H232" s="211">
        <v>4</v>
      </c>
      <c r="I232" s="212"/>
      <c r="J232" s="213">
        <f>ROUND(I232*H232,2)</f>
        <v>0</v>
      </c>
      <c r="K232" s="214"/>
      <c r="L232" s="35"/>
      <c r="M232" s="215" t="s">
        <v>1</v>
      </c>
      <c r="N232" s="216" t="s">
        <v>40</v>
      </c>
      <c r="O232" s="69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9" t="s">
        <v>240</v>
      </c>
      <c r="AT232" s="219" t="s">
        <v>236</v>
      </c>
      <c r="AU232" s="219" t="s">
        <v>84</v>
      </c>
      <c r="AY232" s="14" t="s">
        <v>233</v>
      </c>
      <c r="BE232" s="112">
        <f>IF(N232="základní",J232,0)</f>
        <v>0</v>
      </c>
      <c r="BF232" s="112">
        <f>IF(N232="snížená",J232,0)</f>
        <v>0</v>
      </c>
      <c r="BG232" s="112">
        <f>IF(N232="zákl. přenesená",J232,0)</f>
        <v>0</v>
      </c>
      <c r="BH232" s="112">
        <f>IF(N232="sníž. přenesená",J232,0)</f>
        <v>0</v>
      </c>
      <c r="BI232" s="112">
        <f>IF(N232="nulová",J232,0)</f>
        <v>0</v>
      </c>
      <c r="BJ232" s="14" t="s">
        <v>82</v>
      </c>
      <c r="BK232" s="112">
        <f>ROUND(I232*H232,2)</f>
        <v>0</v>
      </c>
      <c r="BL232" s="14" t="s">
        <v>240</v>
      </c>
      <c r="BM232" s="219" t="s">
        <v>325</v>
      </c>
    </row>
    <row r="233" spans="1:65" s="2" customFormat="1" ht="19.5">
      <c r="A233" s="32"/>
      <c r="B233" s="33"/>
      <c r="C233" s="34"/>
      <c r="D233" s="220" t="s">
        <v>241</v>
      </c>
      <c r="E233" s="34"/>
      <c r="F233" s="221" t="s">
        <v>254</v>
      </c>
      <c r="G233" s="34"/>
      <c r="H233" s="34"/>
      <c r="I233" s="176"/>
      <c r="J233" s="34"/>
      <c r="K233" s="34"/>
      <c r="L233" s="35"/>
      <c r="M233" s="222"/>
      <c r="N233" s="223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4" t="s">
        <v>241</v>
      </c>
      <c r="AU233" s="14" t="s">
        <v>84</v>
      </c>
    </row>
    <row r="234" spans="1:65" s="12" customFormat="1" ht="22.9" customHeight="1">
      <c r="B234" s="191"/>
      <c r="C234" s="192"/>
      <c r="D234" s="193" t="s">
        <v>74</v>
      </c>
      <c r="E234" s="205" t="s">
        <v>326</v>
      </c>
      <c r="F234" s="205" t="s">
        <v>922</v>
      </c>
      <c r="G234" s="192"/>
      <c r="H234" s="192"/>
      <c r="I234" s="195"/>
      <c r="J234" s="206">
        <f>BK234</f>
        <v>0</v>
      </c>
      <c r="K234" s="192"/>
      <c r="L234" s="197"/>
      <c r="M234" s="198"/>
      <c r="N234" s="199"/>
      <c r="O234" s="199"/>
      <c r="P234" s="200">
        <f>SUM(P235:P244)</f>
        <v>0</v>
      </c>
      <c r="Q234" s="199"/>
      <c r="R234" s="200">
        <f>SUM(R235:R244)</f>
        <v>0</v>
      </c>
      <c r="S234" s="199"/>
      <c r="T234" s="201">
        <f>SUM(T235:T244)</f>
        <v>0</v>
      </c>
      <c r="AR234" s="202" t="s">
        <v>82</v>
      </c>
      <c r="AT234" s="203" t="s">
        <v>74</v>
      </c>
      <c r="AU234" s="203" t="s">
        <v>82</v>
      </c>
      <c r="AY234" s="202" t="s">
        <v>233</v>
      </c>
      <c r="BK234" s="204">
        <f>SUM(BK235:BK244)</f>
        <v>0</v>
      </c>
    </row>
    <row r="235" spans="1:65" s="2" customFormat="1" ht="16.5" customHeight="1">
      <c r="A235" s="32"/>
      <c r="B235" s="33"/>
      <c r="C235" s="207" t="s">
        <v>328</v>
      </c>
      <c r="D235" s="207" t="s">
        <v>236</v>
      </c>
      <c r="E235" s="208" t="s">
        <v>329</v>
      </c>
      <c r="F235" s="209" t="s">
        <v>238</v>
      </c>
      <c r="G235" s="210" t="s">
        <v>239</v>
      </c>
      <c r="H235" s="211">
        <v>13</v>
      </c>
      <c r="I235" s="212"/>
      <c r="J235" s="213">
        <f>ROUND(I235*H235,2)</f>
        <v>0</v>
      </c>
      <c r="K235" s="214"/>
      <c r="L235" s="35"/>
      <c r="M235" s="215" t="s">
        <v>1</v>
      </c>
      <c r="N235" s="216" t="s">
        <v>40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240</v>
      </c>
      <c r="AT235" s="219" t="s">
        <v>236</v>
      </c>
      <c r="AU235" s="219" t="s">
        <v>84</v>
      </c>
      <c r="AY235" s="14" t="s">
        <v>233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82</v>
      </c>
      <c r="BK235" s="112">
        <f>ROUND(I235*H235,2)</f>
        <v>0</v>
      </c>
      <c r="BL235" s="14" t="s">
        <v>240</v>
      </c>
      <c r="BM235" s="219" t="s">
        <v>330</v>
      </c>
    </row>
    <row r="236" spans="1:65" s="2" customFormat="1" ht="11.25">
      <c r="A236" s="32"/>
      <c r="B236" s="33"/>
      <c r="C236" s="34"/>
      <c r="D236" s="220" t="s">
        <v>241</v>
      </c>
      <c r="E236" s="34"/>
      <c r="F236" s="221" t="s">
        <v>238</v>
      </c>
      <c r="G236" s="34"/>
      <c r="H236" s="34"/>
      <c r="I236" s="176"/>
      <c r="J236" s="34"/>
      <c r="K236" s="34"/>
      <c r="L236" s="35"/>
      <c r="M236" s="222"/>
      <c r="N236" s="223"/>
      <c r="O236" s="69"/>
      <c r="P236" s="69"/>
      <c r="Q236" s="69"/>
      <c r="R236" s="69"/>
      <c r="S236" s="69"/>
      <c r="T236" s="70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241</v>
      </c>
      <c r="AU236" s="14" t="s">
        <v>84</v>
      </c>
    </row>
    <row r="237" spans="1:65" s="2" customFormat="1" ht="16.5" customHeight="1">
      <c r="A237" s="32"/>
      <c r="B237" s="33"/>
      <c r="C237" s="207" t="s">
        <v>287</v>
      </c>
      <c r="D237" s="207" t="s">
        <v>236</v>
      </c>
      <c r="E237" s="208" t="s">
        <v>331</v>
      </c>
      <c r="F237" s="209" t="s">
        <v>243</v>
      </c>
      <c r="G237" s="210" t="s">
        <v>244</v>
      </c>
      <c r="H237" s="211">
        <v>70</v>
      </c>
      <c r="I237" s="212"/>
      <c r="J237" s="213">
        <f>ROUND(I237*H237,2)</f>
        <v>0</v>
      </c>
      <c r="K237" s="214"/>
      <c r="L237" s="35"/>
      <c r="M237" s="215" t="s">
        <v>1</v>
      </c>
      <c r="N237" s="216" t="s">
        <v>40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240</v>
      </c>
      <c r="AT237" s="219" t="s">
        <v>236</v>
      </c>
      <c r="AU237" s="219" t="s">
        <v>84</v>
      </c>
      <c r="AY237" s="14" t="s">
        <v>233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82</v>
      </c>
      <c r="BK237" s="112">
        <f>ROUND(I237*H237,2)</f>
        <v>0</v>
      </c>
      <c r="BL237" s="14" t="s">
        <v>240</v>
      </c>
      <c r="BM237" s="219" t="s">
        <v>332</v>
      </c>
    </row>
    <row r="238" spans="1:65" s="2" customFormat="1" ht="11.25">
      <c r="A238" s="32"/>
      <c r="B238" s="33"/>
      <c r="C238" s="34"/>
      <c r="D238" s="220" t="s">
        <v>241</v>
      </c>
      <c r="E238" s="34"/>
      <c r="F238" s="221" t="s">
        <v>243</v>
      </c>
      <c r="G238" s="34"/>
      <c r="H238" s="34"/>
      <c r="I238" s="176"/>
      <c r="J238" s="34"/>
      <c r="K238" s="34"/>
      <c r="L238" s="35"/>
      <c r="M238" s="222"/>
      <c r="N238" s="223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241</v>
      </c>
      <c r="AU238" s="14" t="s">
        <v>84</v>
      </c>
    </row>
    <row r="239" spans="1:65" s="2" customFormat="1" ht="16.5" customHeight="1">
      <c r="A239" s="32"/>
      <c r="B239" s="33"/>
      <c r="C239" s="207" t="s">
        <v>333</v>
      </c>
      <c r="D239" s="207" t="s">
        <v>236</v>
      </c>
      <c r="E239" s="208" t="s">
        <v>334</v>
      </c>
      <c r="F239" s="209" t="s">
        <v>247</v>
      </c>
      <c r="G239" s="210" t="s">
        <v>239</v>
      </c>
      <c r="H239" s="211">
        <v>13</v>
      </c>
      <c r="I239" s="212"/>
      <c r="J239" s="213">
        <f>ROUND(I239*H239,2)</f>
        <v>0</v>
      </c>
      <c r="K239" s="214"/>
      <c r="L239" s="35"/>
      <c r="M239" s="215" t="s">
        <v>1</v>
      </c>
      <c r="N239" s="216" t="s">
        <v>40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240</v>
      </c>
      <c r="AT239" s="219" t="s">
        <v>236</v>
      </c>
      <c r="AU239" s="219" t="s">
        <v>84</v>
      </c>
      <c r="AY239" s="14" t="s">
        <v>233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82</v>
      </c>
      <c r="BK239" s="112">
        <f>ROUND(I239*H239,2)</f>
        <v>0</v>
      </c>
      <c r="BL239" s="14" t="s">
        <v>240</v>
      </c>
      <c r="BM239" s="219" t="s">
        <v>335</v>
      </c>
    </row>
    <row r="240" spans="1:65" s="2" customFormat="1" ht="11.25">
      <c r="A240" s="32"/>
      <c r="B240" s="33"/>
      <c r="C240" s="34"/>
      <c r="D240" s="220" t="s">
        <v>241</v>
      </c>
      <c r="E240" s="34"/>
      <c r="F240" s="221" t="s">
        <v>247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241</v>
      </c>
      <c r="AU240" s="14" t="s">
        <v>84</v>
      </c>
    </row>
    <row r="241" spans="1:65" s="2" customFormat="1" ht="16.5" customHeight="1">
      <c r="A241" s="32"/>
      <c r="B241" s="33"/>
      <c r="C241" s="207" t="s">
        <v>290</v>
      </c>
      <c r="D241" s="207" t="s">
        <v>236</v>
      </c>
      <c r="E241" s="208" t="s">
        <v>336</v>
      </c>
      <c r="F241" s="209" t="s">
        <v>250</v>
      </c>
      <c r="G241" s="210" t="s">
        <v>244</v>
      </c>
      <c r="H241" s="211">
        <v>70</v>
      </c>
      <c r="I241" s="212"/>
      <c r="J241" s="213">
        <f>ROUND(I241*H241,2)</f>
        <v>0</v>
      </c>
      <c r="K241" s="214"/>
      <c r="L241" s="35"/>
      <c r="M241" s="215" t="s">
        <v>1</v>
      </c>
      <c r="N241" s="216" t="s">
        <v>40</v>
      </c>
      <c r="O241" s="69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9" t="s">
        <v>240</v>
      </c>
      <c r="AT241" s="219" t="s">
        <v>236</v>
      </c>
      <c r="AU241" s="219" t="s">
        <v>84</v>
      </c>
      <c r="AY241" s="14" t="s">
        <v>233</v>
      </c>
      <c r="BE241" s="112">
        <f>IF(N241="základní",J241,0)</f>
        <v>0</v>
      </c>
      <c r="BF241" s="112">
        <f>IF(N241="snížená",J241,0)</f>
        <v>0</v>
      </c>
      <c r="BG241" s="112">
        <f>IF(N241="zákl. přenesená",J241,0)</f>
        <v>0</v>
      </c>
      <c r="BH241" s="112">
        <f>IF(N241="sníž. přenesená",J241,0)</f>
        <v>0</v>
      </c>
      <c r="BI241" s="112">
        <f>IF(N241="nulová",J241,0)</f>
        <v>0</v>
      </c>
      <c r="BJ241" s="14" t="s">
        <v>82</v>
      </c>
      <c r="BK241" s="112">
        <f>ROUND(I241*H241,2)</f>
        <v>0</v>
      </c>
      <c r="BL241" s="14" t="s">
        <v>240</v>
      </c>
      <c r="BM241" s="219" t="s">
        <v>337</v>
      </c>
    </row>
    <row r="242" spans="1:65" s="2" customFormat="1" ht="11.25">
      <c r="A242" s="32"/>
      <c r="B242" s="33"/>
      <c r="C242" s="34"/>
      <c r="D242" s="220" t="s">
        <v>241</v>
      </c>
      <c r="E242" s="34"/>
      <c r="F242" s="221" t="s">
        <v>250</v>
      </c>
      <c r="G242" s="34"/>
      <c r="H242" s="34"/>
      <c r="I242" s="176"/>
      <c r="J242" s="34"/>
      <c r="K242" s="34"/>
      <c r="L242" s="35"/>
      <c r="M242" s="222"/>
      <c r="N242" s="223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4" t="s">
        <v>241</v>
      </c>
      <c r="AU242" s="14" t="s">
        <v>84</v>
      </c>
    </row>
    <row r="243" spans="1:65" s="2" customFormat="1" ht="24.2" customHeight="1">
      <c r="A243" s="32"/>
      <c r="B243" s="33"/>
      <c r="C243" s="207" t="s">
        <v>338</v>
      </c>
      <c r="D243" s="207" t="s">
        <v>236</v>
      </c>
      <c r="E243" s="208" t="s">
        <v>339</v>
      </c>
      <c r="F243" s="209" t="s">
        <v>254</v>
      </c>
      <c r="G243" s="210" t="s">
        <v>239</v>
      </c>
      <c r="H243" s="211">
        <v>4</v>
      </c>
      <c r="I243" s="212"/>
      <c r="J243" s="213">
        <f>ROUND(I243*H243,2)</f>
        <v>0</v>
      </c>
      <c r="K243" s="214"/>
      <c r="L243" s="35"/>
      <c r="M243" s="215" t="s">
        <v>1</v>
      </c>
      <c r="N243" s="216" t="s">
        <v>40</v>
      </c>
      <c r="O243" s="6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9" t="s">
        <v>240</v>
      </c>
      <c r="AT243" s="219" t="s">
        <v>236</v>
      </c>
      <c r="AU243" s="219" t="s">
        <v>84</v>
      </c>
      <c r="AY243" s="14" t="s">
        <v>233</v>
      </c>
      <c r="BE243" s="112">
        <f>IF(N243="základní",J243,0)</f>
        <v>0</v>
      </c>
      <c r="BF243" s="112">
        <f>IF(N243="snížená",J243,0)</f>
        <v>0</v>
      </c>
      <c r="BG243" s="112">
        <f>IF(N243="zákl. přenesená",J243,0)</f>
        <v>0</v>
      </c>
      <c r="BH243" s="112">
        <f>IF(N243="sníž. přenesená",J243,0)</f>
        <v>0</v>
      </c>
      <c r="BI243" s="112">
        <f>IF(N243="nulová",J243,0)</f>
        <v>0</v>
      </c>
      <c r="BJ243" s="14" t="s">
        <v>82</v>
      </c>
      <c r="BK243" s="112">
        <f>ROUND(I243*H243,2)</f>
        <v>0</v>
      </c>
      <c r="BL243" s="14" t="s">
        <v>240</v>
      </c>
      <c r="BM243" s="219" t="s">
        <v>340</v>
      </c>
    </row>
    <row r="244" spans="1:65" s="2" customFormat="1" ht="19.5">
      <c r="A244" s="32"/>
      <c r="B244" s="33"/>
      <c r="C244" s="34"/>
      <c r="D244" s="220" t="s">
        <v>241</v>
      </c>
      <c r="E244" s="34"/>
      <c r="F244" s="221" t="s">
        <v>254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241</v>
      </c>
      <c r="AU244" s="14" t="s">
        <v>84</v>
      </c>
    </row>
    <row r="245" spans="1:65" s="12" customFormat="1" ht="22.9" customHeight="1">
      <c r="B245" s="191"/>
      <c r="C245" s="192"/>
      <c r="D245" s="193" t="s">
        <v>74</v>
      </c>
      <c r="E245" s="205" t="s">
        <v>341</v>
      </c>
      <c r="F245" s="205" t="s">
        <v>923</v>
      </c>
      <c r="G245" s="192"/>
      <c r="H245" s="192"/>
      <c r="I245" s="195"/>
      <c r="J245" s="206">
        <f>BK245</f>
        <v>0</v>
      </c>
      <c r="K245" s="192"/>
      <c r="L245" s="197"/>
      <c r="M245" s="198"/>
      <c r="N245" s="199"/>
      <c r="O245" s="199"/>
      <c r="P245" s="200">
        <f>SUM(P246:P255)</f>
        <v>0</v>
      </c>
      <c r="Q245" s="199"/>
      <c r="R245" s="200">
        <f>SUM(R246:R255)</f>
        <v>0</v>
      </c>
      <c r="S245" s="199"/>
      <c r="T245" s="201">
        <f>SUM(T246:T255)</f>
        <v>0</v>
      </c>
      <c r="AR245" s="202" t="s">
        <v>82</v>
      </c>
      <c r="AT245" s="203" t="s">
        <v>74</v>
      </c>
      <c r="AU245" s="203" t="s">
        <v>82</v>
      </c>
      <c r="AY245" s="202" t="s">
        <v>233</v>
      </c>
      <c r="BK245" s="204">
        <f>SUM(BK246:BK255)</f>
        <v>0</v>
      </c>
    </row>
    <row r="246" spans="1:65" s="2" customFormat="1" ht="16.5" customHeight="1">
      <c r="A246" s="32"/>
      <c r="B246" s="33"/>
      <c r="C246" s="207" t="s">
        <v>292</v>
      </c>
      <c r="D246" s="207" t="s">
        <v>236</v>
      </c>
      <c r="E246" s="208" t="s">
        <v>345</v>
      </c>
      <c r="F246" s="209" t="s">
        <v>238</v>
      </c>
      <c r="G246" s="210" t="s">
        <v>239</v>
      </c>
      <c r="H246" s="211">
        <v>13</v>
      </c>
      <c r="I246" s="212"/>
      <c r="J246" s="213">
        <f>ROUND(I246*H246,2)</f>
        <v>0</v>
      </c>
      <c r="K246" s="214"/>
      <c r="L246" s="35"/>
      <c r="M246" s="215" t="s">
        <v>1</v>
      </c>
      <c r="N246" s="216" t="s">
        <v>40</v>
      </c>
      <c r="O246" s="69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9" t="s">
        <v>240</v>
      </c>
      <c r="AT246" s="219" t="s">
        <v>236</v>
      </c>
      <c r="AU246" s="219" t="s">
        <v>84</v>
      </c>
      <c r="AY246" s="14" t="s">
        <v>233</v>
      </c>
      <c r="BE246" s="112">
        <f>IF(N246="základní",J246,0)</f>
        <v>0</v>
      </c>
      <c r="BF246" s="112">
        <f>IF(N246="snížená",J246,0)</f>
        <v>0</v>
      </c>
      <c r="BG246" s="112">
        <f>IF(N246="zákl. přenesená",J246,0)</f>
        <v>0</v>
      </c>
      <c r="BH246" s="112">
        <f>IF(N246="sníž. přenesená",J246,0)</f>
        <v>0</v>
      </c>
      <c r="BI246" s="112">
        <f>IF(N246="nulová",J246,0)</f>
        <v>0</v>
      </c>
      <c r="BJ246" s="14" t="s">
        <v>82</v>
      </c>
      <c r="BK246" s="112">
        <f>ROUND(I246*H246,2)</f>
        <v>0</v>
      </c>
      <c r="BL246" s="14" t="s">
        <v>240</v>
      </c>
      <c r="BM246" s="219" t="s">
        <v>347</v>
      </c>
    </row>
    <row r="247" spans="1:65" s="2" customFormat="1" ht="11.25">
      <c r="A247" s="32"/>
      <c r="B247" s="33"/>
      <c r="C247" s="34"/>
      <c r="D247" s="220" t="s">
        <v>241</v>
      </c>
      <c r="E247" s="34"/>
      <c r="F247" s="221" t="s">
        <v>238</v>
      </c>
      <c r="G247" s="34"/>
      <c r="H247" s="34"/>
      <c r="I247" s="176"/>
      <c r="J247" s="34"/>
      <c r="K247" s="34"/>
      <c r="L247" s="35"/>
      <c r="M247" s="222"/>
      <c r="N247" s="223"/>
      <c r="O247" s="69"/>
      <c r="P247" s="69"/>
      <c r="Q247" s="69"/>
      <c r="R247" s="69"/>
      <c r="S247" s="69"/>
      <c r="T247" s="70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4" t="s">
        <v>241</v>
      </c>
      <c r="AU247" s="14" t="s">
        <v>84</v>
      </c>
    </row>
    <row r="248" spans="1:65" s="2" customFormat="1" ht="16.5" customHeight="1">
      <c r="A248" s="32"/>
      <c r="B248" s="33"/>
      <c r="C248" s="207" t="s">
        <v>348</v>
      </c>
      <c r="D248" s="207" t="s">
        <v>236</v>
      </c>
      <c r="E248" s="208" t="s">
        <v>349</v>
      </c>
      <c r="F248" s="209" t="s">
        <v>243</v>
      </c>
      <c r="G248" s="210" t="s">
        <v>244</v>
      </c>
      <c r="H248" s="211">
        <v>70</v>
      </c>
      <c r="I248" s="212"/>
      <c r="J248" s="213">
        <f>ROUND(I248*H248,2)</f>
        <v>0</v>
      </c>
      <c r="K248" s="214"/>
      <c r="L248" s="35"/>
      <c r="M248" s="215" t="s">
        <v>1</v>
      </c>
      <c r="N248" s="216" t="s">
        <v>40</v>
      </c>
      <c r="O248" s="69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9" t="s">
        <v>240</v>
      </c>
      <c r="AT248" s="219" t="s">
        <v>236</v>
      </c>
      <c r="AU248" s="219" t="s">
        <v>84</v>
      </c>
      <c r="AY248" s="14" t="s">
        <v>233</v>
      </c>
      <c r="BE248" s="112">
        <f>IF(N248="základní",J248,0)</f>
        <v>0</v>
      </c>
      <c r="BF248" s="112">
        <f>IF(N248="snížená",J248,0)</f>
        <v>0</v>
      </c>
      <c r="BG248" s="112">
        <f>IF(N248="zákl. přenesená",J248,0)</f>
        <v>0</v>
      </c>
      <c r="BH248" s="112">
        <f>IF(N248="sníž. přenesená",J248,0)</f>
        <v>0</v>
      </c>
      <c r="BI248" s="112">
        <f>IF(N248="nulová",J248,0)</f>
        <v>0</v>
      </c>
      <c r="BJ248" s="14" t="s">
        <v>82</v>
      </c>
      <c r="BK248" s="112">
        <f>ROUND(I248*H248,2)</f>
        <v>0</v>
      </c>
      <c r="BL248" s="14" t="s">
        <v>240</v>
      </c>
      <c r="BM248" s="219" t="s">
        <v>351</v>
      </c>
    </row>
    <row r="249" spans="1:65" s="2" customFormat="1" ht="11.25">
      <c r="A249" s="32"/>
      <c r="B249" s="33"/>
      <c r="C249" s="34"/>
      <c r="D249" s="220" t="s">
        <v>241</v>
      </c>
      <c r="E249" s="34"/>
      <c r="F249" s="221" t="s">
        <v>243</v>
      </c>
      <c r="G249" s="34"/>
      <c r="H249" s="34"/>
      <c r="I249" s="176"/>
      <c r="J249" s="34"/>
      <c r="K249" s="34"/>
      <c r="L249" s="35"/>
      <c r="M249" s="222"/>
      <c r="N249" s="223"/>
      <c r="O249" s="69"/>
      <c r="P249" s="69"/>
      <c r="Q249" s="69"/>
      <c r="R249" s="69"/>
      <c r="S249" s="69"/>
      <c r="T249" s="70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4" t="s">
        <v>241</v>
      </c>
      <c r="AU249" s="14" t="s">
        <v>84</v>
      </c>
    </row>
    <row r="250" spans="1:65" s="2" customFormat="1" ht="16.5" customHeight="1">
      <c r="A250" s="32"/>
      <c r="B250" s="33"/>
      <c r="C250" s="207" t="s">
        <v>295</v>
      </c>
      <c r="D250" s="207" t="s">
        <v>236</v>
      </c>
      <c r="E250" s="208" t="s">
        <v>352</v>
      </c>
      <c r="F250" s="209" t="s">
        <v>247</v>
      </c>
      <c r="G250" s="210" t="s">
        <v>239</v>
      </c>
      <c r="H250" s="211">
        <v>13</v>
      </c>
      <c r="I250" s="212"/>
      <c r="J250" s="213">
        <f>ROUND(I250*H250,2)</f>
        <v>0</v>
      </c>
      <c r="K250" s="214"/>
      <c r="L250" s="35"/>
      <c r="M250" s="215" t="s">
        <v>1</v>
      </c>
      <c r="N250" s="216" t="s">
        <v>40</v>
      </c>
      <c r="O250" s="69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9" t="s">
        <v>240</v>
      </c>
      <c r="AT250" s="219" t="s">
        <v>236</v>
      </c>
      <c r="AU250" s="219" t="s">
        <v>84</v>
      </c>
      <c r="AY250" s="14" t="s">
        <v>233</v>
      </c>
      <c r="BE250" s="112">
        <f>IF(N250="základní",J250,0)</f>
        <v>0</v>
      </c>
      <c r="BF250" s="112">
        <f>IF(N250="snížená",J250,0)</f>
        <v>0</v>
      </c>
      <c r="BG250" s="112">
        <f>IF(N250="zákl. přenesená",J250,0)</f>
        <v>0</v>
      </c>
      <c r="BH250" s="112">
        <f>IF(N250="sníž. přenesená",J250,0)</f>
        <v>0</v>
      </c>
      <c r="BI250" s="112">
        <f>IF(N250="nulová",J250,0)</f>
        <v>0</v>
      </c>
      <c r="BJ250" s="14" t="s">
        <v>82</v>
      </c>
      <c r="BK250" s="112">
        <f>ROUND(I250*H250,2)</f>
        <v>0</v>
      </c>
      <c r="BL250" s="14" t="s">
        <v>240</v>
      </c>
      <c r="BM250" s="219" t="s">
        <v>354</v>
      </c>
    </row>
    <row r="251" spans="1:65" s="2" customFormat="1" ht="11.25">
      <c r="A251" s="32"/>
      <c r="B251" s="33"/>
      <c r="C251" s="34"/>
      <c r="D251" s="220" t="s">
        <v>241</v>
      </c>
      <c r="E251" s="34"/>
      <c r="F251" s="221" t="s">
        <v>247</v>
      </c>
      <c r="G251" s="34"/>
      <c r="H251" s="34"/>
      <c r="I251" s="176"/>
      <c r="J251" s="34"/>
      <c r="K251" s="34"/>
      <c r="L251" s="35"/>
      <c r="M251" s="222"/>
      <c r="N251" s="223"/>
      <c r="O251" s="69"/>
      <c r="P251" s="69"/>
      <c r="Q251" s="69"/>
      <c r="R251" s="69"/>
      <c r="S251" s="69"/>
      <c r="T251" s="70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4" t="s">
        <v>241</v>
      </c>
      <c r="AU251" s="14" t="s">
        <v>84</v>
      </c>
    </row>
    <row r="252" spans="1:65" s="2" customFormat="1" ht="16.5" customHeight="1">
      <c r="A252" s="32"/>
      <c r="B252" s="33"/>
      <c r="C252" s="207" t="s">
        <v>355</v>
      </c>
      <c r="D252" s="207" t="s">
        <v>236</v>
      </c>
      <c r="E252" s="208" t="s">
        <v>356</v>
      </c>
      <c r="F252" s="209" t="s">
        <v>250</v>
      </c>
      <c r="G252" s="210" t="s">
        <v>244</v>
      </c>
      <c r="H252" s="211">
        <v>70</v>
      </c>
      <c r="I252" s="212"/>
      <c r="J252" s="213">
        <f>ROUND(I252*H252,2)</f>
        <v>0</v>
      </c>
      <c r="K252" s="214"/>
      <c r="L252" s="35"/>
      <c r="M252" s="215" t="s">
        <v>1</v>
      </c>
      <c r="N252" s="216" t="s">
        <v>40</v>
      </c>
      <c r="O252" s="69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19" t="s">
        <v>240</v>
      </c>
      <c r="AT252" s="219" t="s">
        <v>236</v>
      </c>
      <c r="AU252" s="219" t="s">
        <v>84</v>
      </c>
      <c r="AY252" s="14" t="s">
        <v>233</v>
      </c>
      <c r="BE252" s="112">
        <f>IF(N252="základní",J252,0)</f>
        <v>0</v>
      </c>
      <c r="BF252" s="112">
        <f>IF(N252="snížená",J252,0)</f>
        <v>0</v>
      </c>
      <c r="BG252" s="112">
        <f>IF(N252="zákl. přenesená",J252,0)</f>
        <v>0</v>
      </c>
      <c r="BH252" s="112">
        <f>IF(N252="sníž. přenesená",J252,0)</f>
        <v>0</v>
      </c>
      <c r="BI252" s="112">
        <f>IF(N252="nulová",J252,0)</f>
        <v>0</v>
      </c>
      <c r="BJ252" s="14" t="s">
        <v>82</v>
      </c>
      <c r="BK252" s="112">
        <f>ROUND(I252*H252,2)</f>
        <v>0</v>
      </c>
      <c r="BL252" s="14" t="s">
        <v>240</v>
      </c>
      <c r="BM252" s="219" t="s">
        <v>359</v>
      </c>
    </row>
    <row r="253" spans="1:65" s="2" customFormat="1" ht="11.25">
      <c r="A253" s="32"/>
      <c r="B253" s="33"/>
      <c r="C253" s="34"/>
      <c r="D253" s="220" t="s">
        <v>241</v>
      </c>
      <c r="E253" s="34"/>
      <c r="F253" s="221" t="s">
        <v>250</v>
      </c>
      <c r="G253" s="34"/>
      <c r="H253" s="34"/>
      <c r="I253" s="176"/>
      <c r="J253" s="34"/>
      <c r="K253" s="34"/>
      <c r="L253" s="35"/>
      <c r="M253" s="222"/>
      <c r="N253" s="223"/>
      <c r="O253" s="69"/>
      <c r="P253" s="69"/>
      <c r="Q253" s="69"/>
      <c r="R253" s="69"/>
      <c r="S253" s="69"/>
      <c r="T253" s="70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4" t="s">
        <v>241</v>
      </c>
      <c r="AU253" s="14" t="s">
        <v>84</v>
      </c>
    </row>
    <row r="254" spans="1:65" s="2" customFormat="1" ht="24.2" customHeight="1">
      <c r="A254" s="32"/>
      <c r="B254" s="33"/>
      <c r="C254" s="207" t="s">
        <v>297</v>
      </c>
      <c r="D254" s="207" t="s">
        <v>236</v>
      </c>
      <c r="E254" s="208" t="s">
        <v>362</v>
      </c>
      <c r="F254" s="209" t="s">
        <v>254</v>
      </c>
      <c r="G254" s="210" t="s">
        <v>239</v>
      </c>
      <c r="H254" s="211">
        <v>4</v>
      </c>
      <c r="I254" s="212"/>
      <c r="J254" s="213">
        <f>ROUND(I254*H254,2)</f>
        <v>0</v>
      </c>
      <c r="K254" s="214"/>
      <c r="L254" s="35"/>
      <c r="M254" s="215" t="s">
        <v>1</v>
      </c>
      <c r="N254" s="216" t="s">
        <v>40</v>
      </c>
      <c r="O254" s="69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19" t="s">
        <v>240</v>
      </c>
      <c r="AT254" s="219" t="s">
        <v>236</v>
      </c>
      <c r="AU254" s="219" t="s">
        <v>84</v>
      </c>
      <c r="AY254" s="14" t="s">
        <v>233</v>
      </c>
      <c r="BE254" s="112">
        <f>IF(N254="základní",J254,0)</f>
        <v>0</v>
      </c>
      <c r="BF254" s="112">
        <f>IF(N254="snížená",J254,0)</f>
        <v>0</v>
      </c>
      <c r="BG254" s="112">
        <f>IF(N254="zákl. přenesená",J254,0)</f>
        <v>0</v>
      </c>
      <c r="BH254" s="112">
        <f>IF(N254="sníž. přenesená",J254,0)</f>
        <v>0</v>
      </c>
      <c r="BI254" s="112">
        <f>IF(N254="nulová",J254,0)</f>
        <v>0</v>
      </c>
      <c r="BJ254" s="14" t="s">
        <v>82</v>
      </c>
      <c r="BK254" s="112">
        <f>ROUND(I254*H254,2)</f>
        <v>0</v>
      </c>
      <c r="BL254" s="14" t="s">
        <v>240</v>
      </c>
      <c r="BM254" s="219" t="s">
        <v>363</v>
      </c>
    </row>
    <row r="255" spans="1:65" s="2" customFormat="1" ht="19.5">
      <c r="A255" s="32"/>
      <c r="B255" s="33"/>
      <c r="C255" s="34"/>
      <c r="D255" s="220" t="s">
        <v>241</v>
      </c>
      <c r="E255" s="34"/>
      <c r="F255" s="221" t="s">
        <v>254</v>
      </c>
      <c r="G255" s="34"/>
      <c r="H255" s="34"/>
      <c r="I255" s="176"/>
      <c r="J255" s="34"/>
      <c r="K255" s="34"/>
      <c r="L255" s="35"/>
      <c r="M255" s="222"/>
      <c r="N255" s="223"/>
      <c r="O255" s="69"/>
      <c r="P255" s="69"/>
      <c r="Q255" s="69"/>
      <c r="R255" s="69"/>
      <c r="S255" s="69"/>
      <c r="T255" s="70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4" t="s">
        <v>241</v>
      </c>
      <c r="AU255" s="14" t="s">
        <v>84</v>
      </c>
    </row>
    <row r="256" spans="1:65" s="12" customFormat="1" ht="25.9" customHeight="1">
      <c r="B256" s="191"/>
      <c r="C256" s="192"/>
      <c r="D256" s="193" t="s">
        <v>74</v>
      </c>
      <c r="E256" s="194" t="s">
        <v>343</v>
      </c>
      <c r="F256" s="194" t="s">
        <v>342</v>
      </c>
      <c r="G256" s="192"/>
      <c r="H256" s="192"/>
      <c r="I256" s="195"/>
      <c r="J256" s="196">
        <f>BK256</f>
        <v>0</v>
      </c>
      <c r="K256" s="192"/>
      <c r="L256" s="197"/>
      <c r="M256" s="198"/>
      <c r="N256" s="199"/>
      <c r="O256" s="199"/>
      <c r="P256" s="200">
        <f>P257+P266+P275+P284+P293+P302+P311+P320+P329</f>
        <v>0</v>
      </c>
      <c r="Q256" s="199"/>
      <c r="R256" s="200">
        <f>R257+R266+R275+R284+R293+R302+R311+R320+R329</f>
        <v>0</v>
      </c>
      <c r="S256" s="199"/>
      <c r="T256" s="201">
        <f>T257+T266+T275+T284+T293+T302+T311+T320+T329</f>
        <v>0</v>
      </c>
      <c r="AR256" s="202" t="s">
        <v>82</v>
      </c>
      <c r="AT256" s="203" t="s">
        <v>74</v>
      </c>
      <c r="AU256" s="203" t="s">
        <v>75</v>
      </c>
      <c r="AY256" s="202" t="s">
        <v>233</v>
      </c>
      <c r="BK256" s="204">
        <f>BK257+BK266+BK275+BK284+BK293+BK302+BK311+BK320+BK329</f>
        <v>0</v>
      </c>
    </row>
    <row r="257" spans="1:65" s="12" customFormat="1" ht="22.9" customHeight="1">
      <c r="B257" s="191"/>
      <c r="C257" s="192"/>
      <c r="D257" s="193" t="s">
        <v>74</v>
      </c>
      <c r="E257" s="205" t="s">
        <v>360</v>
      </c>
      <c r="F257" s="205" t="s">
        <v>924</v>
      </c>
      <c r="G257" s="192"/>
      <c r="H257" s="192"/>
      <c r="I257" s="195"/>
      <c r="J257" s="206">
        <f>BK257</f>
        <v>0</v>
      </c>
      <c r="K257" s="192"/>
      <c r="L257" s="197"/>
      <c r="M257" s="198"/>
      <c r="N257" s="199"/>
      <c r="O257" s="199"/>
      <c r="P257" s="200">
        <f>SUM(P258:P265)</f>
        <v>0</v>
      </c>
      <c r="Q257" s="199"/>
      <c r="R257" s="200">
        <f>SUM(R258:R265)</f>
        <v>0</v>
      </c>
      <c r="S257" s="199"/>
      <c r="T257" s="201">
        <f>SUM(T258:T265)</f>
        <v>0</v>
      </c>
      <c r="AR257" s="202" t="s">
        <v>82</v>
      </c>
      <c r="AT257" s="203" t="s">
        <v>74</v>
      </c>
      <c r="AU257" s="203" t="s">
        <v>82</v>
      </c>
      <c r="AY257" s="202" t="s">
        <v>233</v>
      </c>
      <c r="BK257" s="204">
        <f>SUM(BK258:BK265)</f>
        <v>0</v>
      </c>
    </row>
    <row r="258" spans="1:65" s="2" customFormat="1" ht="24.2" customHeight="1">
      <c r="A258" s="32"/>
      <c r="B258" s="33"/>
      <c r="C258" s="207" t="s">
        <v>364</v>
      </c>
      <c r="D258" s="207" t="s">
        <v>236</v>
      </c>
      <c r="E258" s="208" t="s">
        <v>365</v>
      </c>
      <c r="F258" s="209" t="s">
        <v>346</v>
      </c>
      <c r="G258" s="210" t="s">
        <v>239</v>
      </c>
      <c r="H258" s="211">
        <v>1</v>
      </c>
      <c r="I258" s="212"/>
      <c r="J258" s="213">
        <f>ROUND(I258*H258,2)</f>
        <v>0</v>
      </c>
      <c r="K258" s="214"/>
      <c r="L258" s="35"/>
      <c r="M258" s="215" t="s">
        <v>1</v>
      </c>
      <c r="N258" s="216" t="s">
        <v>40</v>
      </c>
      <c r="O258" s="69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9" t="s">
        <v>240</v>
      </c>
      <c r="AT258" s="219" t="s">
        <v>236</v>
      </c>
      <c r="AU258" s="219" t="s">
        <v>84</v>
      </c>
      <c r="AY258" s="14" t="s">
        <v>233</v>
      </c>
      <c r="BE258" s="112">
        <f>IF(N258="základní",J258,0)</f>
        <v>0</v>
      </c>
      <c r="BF258" s="112">
        <f>IF(N258="snížená",J258,0)</f>
        <v>0</v>
      </c>
      <c r="BG258" s="112">
        <f>IF(N258="zákl. přenesená",J258,0)</f>
        <v>0</v>
      </c>
      <c r="BH258" s="112">
        <f>IF(N258="sníž. přenesená",J258,0)</f>
        <v>0</v>
      </c>
      <c r="BI258" s="112">
        <f>IF(N258="nulová",J258,0)</f>
        <v>0</v>
      </c>
      <c r="BJ258" s="14" t="s">
        <v>82</v>
      </c>
      <c r="BK258" s="112">
        <f>ROUND(I258*H258,2)</f>
        <v>0</v>
      </c>
      <c r="BL258" s="14" t="s">
        <v>240</v>
      </c>
      <c r="BM258" s="219" t="s">
        <v>366</v>
      </c>
    </row>
    <row r="259" spans="1:65" s="2" customFormat="1" ht="19.5">
      <c r="A259" s="32"/>
      <c r="B259" s="33"/>
      <c r="C259" s="34"/>
      <c r="D259" s="220" t="s">
        <v>241</v>
      </c>
      <c r="E259" s="34"/>
      <c r="F259" s="221" t="s">
        <v>346</v>
      </c>
      <c r="G259" s="34"/>
      <c r="H259" s="34"/>
      <c r="I259" s="176"/>
      <c r="J259" s="34"/>
      <c r="K259" s="34"/>
      <c r="L259" s="35"/>
      <c r="M259" s="222"/>
      <c r="N259" s="223"/>
      <c r="O259" s="69"/>
      <c r="P259" s="69"/>
      <c r="Q259" s="69"/>
      <c r="R259" s="69"/>
      <c r="S259" s="69"/>
      <c r="T259" s="70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4" t="s">
        <v>241</v>
      </c>
      <c r="AU259" s="14" t="s">
        <v>84</v>
      </c>
    </row>
    <row r="260" spans="1:65" s="2" customFormat="1" ht="24.2" customHeight="1">
      <c r="A260" s="32"/>
      <c r="B260" s="33"/>
      <c r="C260" s="207" t="s">
        <v>301</v>
      </c>
      <c r="D260" s="207" t="s">
        <v>236</v>
      </c>
      <c r="E260" s="208" t="s">
        <v>367</v>
      </c>
      <c r="F260" s="209" t="s">
        <v>350</v>
      </c>
      <c r="G260" s="210" t="s">
        <v>239</v>
      </c>
      <c r="H260" s="211">
        <v>1</v>
      </c>
      <c r="I260" s="212"/>
      <c r="J260" s="213">
        <f>ROUND(I260*H260,2)</f>
        <v>0</v>
      </c>
      <c r="K260" s="214"/>
      <c r="L260" s="35"/>
      <c r="M260" s="215" t="s">
        <v>1</v>
      </c>
      <c r="N260" s="216" t="s">
        <v>40</v>
      </c>
      <c r="O260" s="69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9" t="s">
        <v>240</v>
      </c>
      <c r="AT260" s="219" t="s">
        <v>236</v>
      </c>
      <c r="AU260" s="219" t="s">
        <v>84</v>
      </c>
      <c r="AY260" s="14" t="s">
        <v>233</v>
      </c>
      <c r="BE260" s="112">
        <f>IF(N260="základní",J260,0)</f>
        <v>0</v>
      </c>
      <c r="BF260" s="112">
        <f>IF(N260="snížená",J260,0)</f>
        <v>0</v>
      </c>
      <c r="BG260" s="112">
        <f>IF(N260="zákl. přenesená",J260,0)</f>
        <v>0</v>
      </c>
      <c r="BH260" s="112">
        <f>IF(N260="sníž. přenesená",J260,0)</f>
        <v>0</v>
      </c>
      <c r="BI260" s="112">
        <f>IF(N260="nulová",J260,0)</f>
        <v>0</v>
      </c>
      <c r="BJ260" s="14" t="s">
        <v>82</v>
      </c>
      <c r="BK260" s="112">
        <f>ROUND(I260*H260,2)</f>
        <v>0</v>
      </c>
      <c r="BL260" s="14" t="s">
        <v>240</v>
      </c>
      <c r="BM260" s="219" t="s">
        <v>368</v>
      </c>
    </row>
    <row r="261" spans="1:65" s="2" customFormat="1" ht="19.5">
      <c r="A261" s="32"/>
      <c r="B261" s="33"/>
      <c r="C261" s="34"/>
      <c r="D261" s="220" t="s">
        <v>241</v>
      </c>
      <c r="E261" s="34"/>
      <c r="F261" s="221" t="s">
        <v>350</v>
      </c>
      <c r="G261" s="34"/>
      <c r="H261" s="34"/>
      <c r="I261" s="176"/>
      <c r="J261" s="34"/>
      <c r="K261" s="34"/>
      <c r="L261" s="35"/>
      <c r="M261" s="222"/>
      <c r="N261" s="223"/>
      <c r="O261" s="69"/>
      <c r="P261" s="69"/>
      <c r="Q261" s="69"/>
      <c r="R261" s="69"/>
      <c r="S261" s="69"/>
      <c r="T261" s="7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4" t="s">
        <v>241</v>
      </c>
      <c r="AU261" s="14" t="s">
        <v>84</v>
      </c>
    </row>
    <row r="262" spans="1:65" s="2" customFormat="1" ht="16.5" customHeight="1">
      <c r="A262" s="32"/>
      <c r="B262" s="33"/>
      <c r="C262" s="207" t="s">
        <v>369</v>
      </c>
      <c r="D262" s="207" t="s">
        <v>236</v>
      </c>
      <c r="E262" s="208" t="s">
        <v>370</v>
      </c>
      <c r="F262" s="209" t="s">
        <v>353</v>
      </c>
      <c r="G262" s="210" t="s">
        <v>239</v>
      </c>
      <c r="H262" s="211">
        <v>1</v>
      </c>
      <c r="I262" s="212"/>
      <c r="J262" s="213">
        <f>ROUND(I262*H262,2)</f>
        <v>0</v>
      </c>
      <c r="K262" s="214"/>
      <c r="L262" s="35"/>
      <c r="M262" s="215" t="s">
        <v>1</v>
      </c>
      <c r="N262" s="216" t="s">
        <v>40</v>
      </c>
      <c r="O262" s="69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19" t="s">
        <v>240</v>
      </c>
      <c r="AT262" s="219" t="s">
        <v>236</v>
      </c>
      <c r="AU262" s="219" t="s">
        <v>84</v>
      </c>
      <c r="AY262" s="14" t="s">
        <v>233</v>
      </c>
      <c r="BE262" s="112">
        <f>IF(N262="základní",J262,0)</f>
        <v>0</v>
      </c>
      <c r="BF262" s="112">
        <f>IF(N262="snížená",J262,0)</f>
        <v>0</v>
      </c>
      <c r="BG262" s="112">
        <f>IF(N262="zákl. přenesená",J262,0)</f>
        <v>0</v>
      </c>
      <c r="BH262" s="112">
        <f>IF(N262="sníž. přenesená",J262,0)</f>
        <v>0</v>
      </c>
      <c r="BI262" s="112">
        <f>IF(N262="nulová",J262,0)</f>
        <v>0</v>
      </c>
      <c r="BJ262" s="14" t="s">
        <v>82</v>
      </c>
      <c r="BK262" s="112">
        <f>ROUND(I262*H262,2)</f>
        <v>0</v>
      </c>
      <c r="BL262" s="14" t="s">
        <v>240</v>
      </c>
      <c r="BM262" s="219" t="s">
        <v>371</v>
      </c>
    </row>
    <row r="263" spans="1:65" s="2" customFormat="1" ht="11.25">
      <c r="A263" s="32"/>
      <c r="B263" s="33"/>
      <c r="C263" s="34"/>
      <c r="D263" s="220" t="s">
        <v>241</v>
      </c>
      <c r="E263" s="34"/>
      <c r="F263" s="221" t="s">
        <v>353</v>
      </c>
      <c r="G263" s="34"/>
      <c r="H263" s="34"/>
      <c r="I263" s="176"/>
      <c r="J263" s="34"/>
      <c r="K263" s="34"/>
      <c r="L263" s="35"/>
      <c r="M263" s="222"/>
      <c r="N263" s="223"/>
      <c r="O263" s="69"/>
      <c r="P263" s="69"/>
      <c r="Q263" s="69"/>
      <c r="R263" s="69"/>
      <c r="S263" s="69"/>
      <c r="T263" s="70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4" t="s">
        <v>241</v>
      </c>
      <c r="AU263" s="14" t="s">
        <v>84</v>
      </c>
    </row>
    <row r="264" spans="1:65" s="2" customFormat="1" ht="24.2" customHeight="1">
      <c r="A264" s="32"/>
      <c r="B264" s="33"/>
      <c r="C264" s="207" t="s">
        <v>303</v>
      </c>
      <c r="D264" s="207" t="s">
        <v>236</v>
      </c>
      <c r="E264" s="208" t="s">
        <v>374</v>
      </c>
      <c r="F264" s="209" t="s">
        <v>357</v>
      </c>
      <c r="G264" s="210" t="s">
        <v>358</v>
      </c>
      <c r="H264" s="211">
        <v>1</v>
      </c>
      <c r="I264" s="212"/>
      <c r="J264" s="213">
        <f>ROUND(I264*H264,2)</f>
        <v>0</v>
      </c>
      <c r="K264" s="214"/>
      <c r="L264" s="35"/>
      <c r="M264" s="215" t="s">
        <v>1</v>
      </c>
      <c r="N264" s="216" t="s">
        <v>40</v>
      </c>
      <c r="O264" s="69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9" t="s">
        <v>240</v>
      </c>
      <c r="AT264" s="219" t="s">
        <v>236</v>
      </c>
      <c r="AU264" s="219" t="s">
        <v>84</v>
      </c>
      <c r="AY264" s="14" t="s">
        <v>233</v>
      </c>
      <c r="BE264" s="112">
        <f>IF(N264="základní",J264,0)</f>
        <v>0</v>
      </c>
      <c r="BF264" s="112">
        <f>IF(N264="snížená",J264,0)</f>
        <v>0</v>
      </c>
      <c r="BG264" s="112">
        <f>IF(N264="zákl. přenesená",J264,0)</f>
        <v>0</v>
      </c>
      <c r="BH264" s="112">
        <f>IF(N264="sníž. přenesená",J264,0)</f>
        <v>0</v>
      </c>
      <c r="BI264" s="112">
        <f>IF(N264="nulová",J264,0)</f>
        <v>0</v>
      </c>
      <c r="BJ264" s="14" t="s">
        <v>82</v>
      </c>
      <c r="BK264" s="112">
        <f>ROUND(I264*H264,2)</f>
        <v>0</v>
      </c>
      <c r="BL264" s="14" t="s">
        <v>240</v>
      </c>
      <c r="BM264" s="219" t="s">
        <v>375</v>
      </c>
    </row>
    <row r="265" spans="1:65" s="2" customFormat="1" ht="11.25">
      <c r="A265" s="32"/>
      <c r="B265" s="33"/>
      <c r="C265" s="34"/>
      <c r="D265" s="220" t="s">
        <v>241</v>
      </c>
      <c r="E265" s="34"/>
      <c r="F265" s="221" t="s">
        <v>357</v>
      </c>
      <c r="G265" s="34"/>
      <c r="H265" s="34"/>
      <c r="I265" s="176"/>
      <c r="J265" s="34"/>
      <c r="K265" s="34"/>
      <c r="L265" s="35"/>
      <c r="M265" s="222"/>
      <c r="N265" s="223"/>
      <c r="O265" s="69"/>
      <c r="P265" s="69"/>
      <c r="Q265" s="69"/>
      <c r="R265" s="69"/>
      <c r="S265" s="69"/>
      <c r="T265" s="70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4" t="s">
        <v>241</v>
      </c>
      <c r="AU265" s="14" t="s">
        <v>84</v>
      </c>
    </row>
    <row r="266" spans="1:65" s="12" customFormat="1" ht="22.9" customHeight="1">
      <c r="B266" s="191"/>
      <c r="C266" s="192"/>
      <c r="D266" s="193" t="s">
        <v>74</v>
      </c>
      <c r="E266" s="205" t="s">
        <v>372</v>
      </c>
      <c r="F266" s="205" t="s">
        <v>925</v>
      </c>
      <c r="G266" s="192"/>
      <c r="H266" s="192"/>
      <c r="I266" s="195"/>
      <c r="J266" s="206">
        <f>BK266</f>
        <v>0</v>
      </c>
      <c r="K266" s="192"/>
      <c r="L266" s="197"/>
      <c r="M266" s="198"/>
      <c r="N266" s="199"/>
      <c r="O266" s="199"/>
      <c r="P266" s="200">
        <f>SUM(P267:P274)</f>
        <v>0</v>
      </c>
      <c r="Q266" s="199"/>
      <c r="R266" s="200">
        <f>SUM(R267:R274)</f>
        <v>0</v>
      </c>
      <c r="S266" s="199"/>
      <c r="T266" s="201">
        <f>SUM(T267:T274)</f>
        <v>0</v>
      </c>
      <c r="AR266" s="202" t="s">
        <v>82</v>
      </c>
      <c r="AT266" s="203" t="s">
        <v>74</v>
      </c>
      <c r="AU266" s="203" t="s">
        <v>82</v>
      </c>
      <c r="AY266" s="202" t="s">
        <v>233</v>
      </c>
      <c r="BK266" s="204">
        <f>SUM(BK267:BK274)</f>
        <v>0</v>
      </c>
    </row>
    <row r="267" spans="1:65" s="2" customFormat="1" ht="24.2" customHeight="1">
      <c r="A267" s="32"/>
      <c r="B267" s="33"/>
      <c r="C267" s="207" t="s">
        <v>376</v>
      </c>
      <c r="D267" s="207" t="s">
        <v>236</v>
      </c>
      <c r="E267" s="208" t="s">
        <v>377</v>
      </c>
      <c r="F267" s="209" t="s">
        <v>346</v>
      </c>
      <c r="G267" s="210" t="s">
        <v>239</v>
      </c>
      <c r="H267" s="211">
        <v>1</v>
      </c>
      <c r="I267" s="212"/>
      <c r="J267" s="213">
        <f>ROUND(I267*H267,2)</f>
        <v>0</v>
      </c>
      <c r="K267" s="214"/>
      <c r="L267" s="35"/>
      <c r="M267" s="215" t="s">
        <v>1</v>
      </c>
      <c r="N267" s="216" t="s">
        <v>40</v>
      </c>
      <c r="O267" s="69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9" t="s">
        <v>240</v>
      </c>
      <c r="AT267" s="219" t="s">
        <v>236</v>
      </c>
      <c r="AU267" s="219" t="s">
        <v>84</v>
      </c>
      <c r="AY267" s="14" t="s">
        <v>233</v>
      </c>
      <c r="BE267" s="112">
        <f>IF(N267="základní",J267,0)</f>
        <v>0</v>
      </c>
      <c r="BF267" s="112">
        <f>IF(N267="snížená",J267,0)</f>
        <v>0</v>
      </c>
      <c r="BG267" s="112">
        <f>IF(N267="zákl. přenesená",J267,0)</f>
        <v>0</v>
      </c>
      <c r="BH267" s="112">
        <f>IF(N267="sníž. přenesená",J267,0)</f>
        <v>0</v>
      </c>
      <c r="BI267" s="112">
        <f>IF(N267="nulová",J267,0)</f>
        <v>0</v>
      </c>
      <c r="BJ267" s="14" t="s">
        <v>82</v>
      </c>
      <c r="BK267" s="112">
        <f>ROUND(I267*H267,2)</f>
        <v>0</v>
      </c>
      <c r="BL267" s="14" t="s">
        <v>240</v>
      </c>
      <c r="BM267" s="219" t="s">
        <v>378</v>
      </c>
    </row>
    <row r="268" spans="1:65" s="2" customFormat="1" ht="19.5">
      <c r="A268" s="32"/>
      <c r="B268" s="33"/>
      <c r="C268" s="34"/>
      <c r="D268" s="220" t="s">
        <v>241</v>
      </c>
      <c r="E268" s="34"/>
      <c r="F268" s="221" t="s">
        <v>346</v>
      </c>
      <c r="G268" s="34"/>
      <c r="H268" s="34"/>
      <c r="I268" s="176"/>
      <c r="J268" s="34"/>
      <c r="K268" s="34"/>
      <c r="L268" s="35"/>
      <c r="M268" s="222"/>
      <c r="N268" s="223"/>
      <c r="O268" s="69"/>
      <c r="P268" s="69"/>
      <c r="Q268" s="69"/>
      <c r="R268" s="69"/>
      <c r="S268" s="69"/>
      <c r="T268" s="70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4" t="s">
        <v>241</v>
      </c>
      <c r="AU268" s="14" t="s">
        <v>84</v>
      </c>
    </row>
    <row r="269" spans="1:65" s="2" customFormat="1" ht="24.2" customHeight="1">
      <c r="A269" s="32"/>
      <c r="B269" s="33"/>
      <c r="C269" s="207" t="s">
        <v>306</v>
      </c>
      <c r="D269" s="207" t="s">
        <v>236</v>
      </c>
      <c r="E269" s="208" t="s">
        <v>379</v>
      </c>
      <c r="F269" s="209" t="s">
        <v>350</v>
      </c>
      <c r="G269" s="210" t="s">
        <v>239</v>
      </c>
      <c r="H269" s="211">
        <v>1</v>
      </c>
      <c r="I269" s="212"/>
      <c r="J269" s="213">
        <f>ROUND(I269*H269,2)</f>
        <v>0</v>
      </c>
      <c r="K269" s="214"/>
      <c r="L269" s="35"/>
      <c r="M269" s="215" t="s">
        <v>1</v>
      </c>
      <c r="N269" s="216" t="s">
        <v>40</v>
      </c>
      <c r="O269" s="69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19" t="s">
        <v>240</v>
      </c>
      <c r="AT269" s="219" t="s">
        <v>236</v>
      </c>
      <c r="AU269" s="219" t="s">
        <v>84</v>
      </c>
      <c r="AY269" s="14" t="s">
        <v>233</v>
      </c>
      <c r="BE269" s="112">
        <f>IF(N269="základní",J269,0)</f>
        <v>0</v>
      </c>
      <c r="BF269" s="112">
        <f>IF(N269="snížená",J269,0)</f>
        <v>0</v>
      </c>
      <c r="BG269" s="112">
        <f>IF(N269="zákl. přenesená",J269,0)</f>
        <v>0</v>
      </c>
      <c r="BH269" s="112">
        <f>IF(N269="sníž. přenesená",J269,0)</f>
        <v>0</v>
      </c>
      <c r="BI269" s="112">
        <f>IF(N269="nulová",J269,0)</f>
        <v>0</v>
      </c>
      <c r="BJ269" s="14" t="s">
        <v>82</v>
      </c>
      <c r="BK269" s="112">
        <f>ROUND(I269*H269,2)</f>
        <v>0</v>
      </c>
      <c r="BL269" s="14" t="s">
        <v>240</v>
      </c>
      <c r="BM269" s="219" t="s">
        <v>380</v>
      </c>
    </row>
    <row r="270" spans="1:65" s="2" customFormat="1" ht="19.5">
      <c r="A270" s="32"/>
      <c r="B270" s="33"/>
      <c r="C270" s="34"/>
      <c r="D270" s="220" t="s">
        <v>241</v>
      </c>
      <c r="E270" s="34"/>
      <c r="F270" s="221" t="s">
        <v>350</v>
      </c>
      <c r="G270" s="34"/>
      <c r="H270" s="34"/>
      <c r="I270" s="176"/>
      <c r="J270" s="34"/>
      <c r="K270" s="34"/>
      <c r="L270" s="35"/>
      <c r="M270" s="222"/>
      <c r="N270" s="223"/>
      <c r="O270" s="69"/>
      <c r="P270" s="69"/>
      <c r="Q270" s="69"/>
      <c r="R270" s="69"/>
      <c r="S270" s="69"/>
      <c r="T270" s="70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4" t="s">
        <v>241</v>
      </c>
      <c r="AU270" s="14" t="s">
        <v>84</v>
      </c>
    </row>
    <row r="271" spans="1:65" s="2" customFormat="1" ht="16.5" customHeight="1">
      <c r="A271" s="32"/>
      <c r="B271" s="33"/>
      <c r="C271" s="207" t="s">
        <v>381</v>
      </c>
      <c r="D271" s="207" t="s">
        <v>236</v>
      </c>
      <c r="E271" s="208" t="s">
        <v>382</v>
      </c>
      <c r="F271" s="209" t="s">
        <v>353</v>
      </c>
      <c r="G271" s="210" t="s">
        <v>239</v>
      </c>
      <c r="H271" s="211">
        <v>1</v>
      </c>
      <c r="I271" s="212"/>
      <c r="J271" s="213">
        <f>ROUND(I271*H271,2)</f>
        <v>0</v>
      </c>
      <c r="K271" s="214"/>
      <c r="L271" s="35"/>
      <c r="M271" s="215" t="s">
        <v>1</v>
      </c>
      <c r="N271" s="216" t="s">
        <v>40</v>
      </c>
      <c r="O271" s="69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19" t="s">
        <v>240</v>
      </c>
      <c r="AT271" s="219" t="s">
        <v>236</v>
      </c>
      <c r="AU271" s="219" t="s">
        <v>84</v>
      </c>
      <c r="AY271" s="14" t="s">
        <v>233</v>
      </c>
      <c r="BE271" s="112">
        <f>IF(N271="základní",J271,0)</f>
        <v>0</v>
      </c>
      <c r="BF271" s="112">
        <f>IF(N271="snížená",J271,0)</f>
        <v>0</v>
      </c>
      <c r="BG271" s="112">
        <f>IF(N271="zákl. přenesená",J271,0)</f>
        <v>0</v>
      </c>
      <c r="BH271" s="112">
        <f>IF(N271="sníž. přenesená",J271,0)</f>
        <v>0</v>
      </c>
      <c r="BI271" s="112">
        <f>IF(N271="nulová",J271,0)</f>
        <v>0</v>
      </c>
      <c r="BJ271" s="14" t="s">
        <v>82</v>
      </c>
      <c r="BK271" s="112">
        <f>ROUND(I271*H271,2)</f>
        <v>0</v>
      </c>
      <c r="BL271" s="14" t="s">
        <v>240</v>
      </c>
      <c r="BM271" s="219" t="s">
        <v>383</v>
      </c>
    </row>
    <row r="272" spans="1:65" s="2" customFormat="1" ht="11.25">
      <c r="A272" s="32"/>
      <c r="B272" s="33"/>
      <c r="C272" s="34"/>
      <c r="D272" s="220" t="s">
        <v>241</v>
      </c>
      <c r="E272" s="34"/>
      <c r="F272" s="221" t="s">
        <v>353</v>
      </c>
      <c r="G272" s="34"/>
      <c r="H272" s="34"/>
      <c r="I272" s="176"/>
      <c r="J272" s="34"/>
      <c r="K272" s="34"/>
      <c r="L272" s="35"/>
      <c r="M272" s="222"/>
      <c r="N272" s="223"/>
      <c r="O272" s="69"/>
      <c r="P272" s="69"/>
      <c r="Q272" s="69"/>
      <c r="R272" s="69"/>
      <c r="S272" s="69"/>
      <c r="T272" s="70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4" t="s">
        <v>241</v>
      </c>
      <c r="AU272" s="14" t="s">
        <v>84</v>
      </c>
    </row>
    <row r="273" spans="1:65" s="2" customFormat="1" ht="24.2" customHeight="1">
      <c r="A273" s="32"/>
      <c r="B273" s="33"/>
      <c r="C273" s="207" t="s">
        <v>308</v>
      </c>
      <c r="D273" s="207" t="s">
        <v>236</v>
      </c>
      <c r="E273" s="208" t="s">
        <v>386</v>
      </c>
      <c r="F273" s="209" t="s">
        <v>357</v>
      </c>
      <c r="G273" s="210" t="s">
        <v>358</v>
      </c>
      <c r="H273" s="211">
        <v>1</v>
      </c>
      <c r="I273" s="212"/>
      <c r="J273" s="213">
        <f>ROUND(I273*H273,2)</f>
        <v>0</v>
      </c>
      <c r="K273" s="214"/>
      <c r="L273" s="35"/>
      <c r="M273" s="215" t="s">
        <v>1</v>
      </c>
      <c r="N273" s="216" t="s">
        <v>40</v>
      </c>
      <c r="O273" s="69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9" t="s">
        <v>240</v>
      </c>
      <c r="AT273" s="219" t="s">
        <v>236</v>
      </c>
      <c r="AU273" s="219" t="s">
        <v>84</v>
      </c>
      <c r="AY273" s="14" t="s">
        <v>233</v>
      </c>
      <c r="BE273" s="112">
        <f>IF(N273="základní",J273,0)</f>
        <v>0</v>
      </c>
      <c r="BF273" s="112">
        <f>IF(N273="snížená",J273,0)</f>
        <v>0</v>
      </c>
      <c r="BG273" s="112">
        <f>IF(N273="zákl. přenesená",J273,0)</f>
        <v>0</v>
      </c>
      <c r="BH273" s="112">
        <f>IF(N273="sníž. přenesená",J273,0)</f>
        <v>0</v>
      </c>
      <c r="BI273" s="112">
        <f>IF(N273="nulová",J273,0)</f>
        <v>0</v>
      </c>
      <c r="BJ273" s="14" t="s">
        <v>82</v>
      </c>
      <c r="BK273" s="112">
        <f>ROUND(I273*H273,2)</f>
        <v>0</v>
      </c>
      <c r="BL273" s="14" t="s">
        <v>240</v>
      </c>
      <c r="BM273" s="219" t="s">
        <v>387</v>
      </c>
    </row>
    <row r="274" spans="1:65" s="2" customFormat="1" ht="11.25">
      <c r="A274" s="32"/>
      <c r="B274" s="33"/>
      <c r="C274" s="34"/>
      <c r="D274" s="220" t="s">
        <v>241</v>
      </c>
      <c r="E274" s="34"/>
      <c r="F274" s="221" t="s">
        <v>357</v>
      </c>
      <c r="G274" s="34"/>
      <c r="H274" s="34"/>
      <c r="I274" s="176"/>
      <c r="J274" s="34"/>
      <c r="K274" s="34"/>
      <c r="L274" s="35"/>
      <c r="M274" s="222"/>
      <c r="N274" s="223"/>
      <c r="O274" s="69"/>
      <c r="P274" s="69"/>
      <c r="Q274" s="69"/>
      <c r="R274" s="69"/>
      <c r="S274" s="69"/>
      <c r="T274" s="70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4" t="s">
        <v>241</v>
      </c>
      <c r="AU274" s="14" t="s">
        <v>84</v>
      </c>
    </row>
    <row r="275" spans="1:65" s="12" customFormat="1" ht="22.9" customHeight="1">
      <c r="B275" s="191"/>
      <c r="C275" s="192"/>
      <c r="D275" s="193" t="s">
        <v>74</v>
      </c>
      <c r="E275" s="205" t="s">
        <v>384</v>
      </c>
      <c r="F275" s="205" t="s">
        <v>926</v>
      </c>
      <c r="G275" s="192"/>
      <c r="H275" s="192"/>
      <c r="I275" s="195"/>
      <c r="J275" s="206">
        <f>BK275</f>
        <v>0</v>
      </c>
      <c r="K275" s="192"/>
      <c r="L275" s="197"/>
      <c r="M275" s="198"/>
      <c r="N275" s="199"/>
      <c r="O275" s="199"/>
      <c r="P275" s="200">
        <f>SUM(P276:P283)</f>
        <v>0</v>
      </c>
      <c r="Q275" s="199"/>
      <c r="R275" s="200">
        <f>SUM(R276:R283)</f>
        <v>0</v>
      </c>
      <c r="S275" s="199"/>
      <c r="T275" s="201">
        <f>SUM(T276:T283)</f>
        <v>0</v>
      </c>
      <c r="AR275" s="202" t="s">
        <v>82</v>
      </c>
      <c r="AT275" s="203" t="s">
        <v>74</v>
      </c>
      <c r="AU275" s="203" t="s">
        <v>82</v>
      </c>
      <c r="AY275" s="202" t="s">
        <v>233</v>
      </c>
      <c r="BK275" s="204">
        <f>SUM(BK276:BK283)</f>
        <v>0</v>
      </c>
    </row>
    <row r="276" spans="1:65" s="2" customFormat="1" ht="24.2" customHeight="1">
      <c r="A276" s="32"/>
      <c r="B276" s="33"/>
      <c r="C276" s="207" t="s">
        <v>388</v>
      </c>
      <c r="D276" s="207" t="s">
        <v>236</v>
      </c>
      <c r="E276" s="208" t="s">
        <v>389</v>
      </c>
      <c r="F276" s="209" t="s">
        <v>346</v>
      </c>
      <c r="G276" s="210" t="s">
        <v>239</v>
      </c>
      <c r="H276" s="211">
        <v>1</v>
      </c>
      <c r="I276" s="212"/>
      <c r="J276" s="213">
        <f>ROUND(I276*H276,2)</f>
        <v>0</v>
      </c>
      <c r="K276" s="214"/>
      <c r="L276" s="35"/>
      <c r="M276" s="215" t="s">
        <v>1</v>
      </c>
      <c r="N276" s="216" t="s">
        <v>40</v>
      </c>
      <c r="O276" s="69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19" t="s">
        <v>240</v>
      </c>
      <c r="AT276" s="219" t="s">
        <v>236</v>
      </c>
      <c r="AU276" s="219" t="s">
        <v>84</v>
      </c>
      <c r="AY276" s="14" t="s">
        <v>233</v>
      </c>
      <c r="BE276" s="112">
        <f>IF(N276="základní",J276,0)</f>
        <v>0</v>
      </c>
      <c r="BF276" s="112">
        <f>IF(N276="snížená",J276,0)</f>
        <v>0</v>
      </c>
      <c r="BG276" s="112">
        <f>IF(N276="zákl. přenesená",J276,0)</f>
        <v>0</v>
      </c>
      <c r="BH276" s="112">
        <f>IF(N276="sníž. přenesená",J276,0)</f>
        <v>0</v>
      </c>
      <c r="BI276" s="112">
        <f>IF(N276="nulová",J276,0)</f>
        <v>0</v>
      </c>
      <c r="BJ276" s="14" t="s">
        <v>82</v>
      </c>
      <c r="BK276" s="112">
        <f>ROUND(I276*H276,2)</f>
        <v>0</v>
      </c>
      <c r="BL276" s="14" t="s">
        <v>240</v>
      </c>
      <c r="BM276" s="219" t="s">
        <v>390</v>
      </c>
    </row>
    <row r="277" spans="1:65" s="2" customFormat="1" ht="19.5">
      <c r="A277" s="32"/>
      <c r="B277" s="33"/>
      <c r="C277" s="34"/>
      <c r="D277" s="220" t="s">
        <v>241</v>
      </c>
      <c r="E277" s="34"/>
      <c r="F277" s="221" t="s">
        <v>346</v>
      </c>
      <c r="G277" s="34"/>
      <c r="H277" s="34"/>
      <c r="I277" s="176"/>
      <c r="J277" s="34"/>
      <c r="K277" s="34"/>
      <c r="L277" s="35"/>
      <c r="M277" s="222"/>
      <c r="N277" s="223"/>
      <c r="O277" s="69"/>
      <c r="P277" s="69"/>
      <c r="Q277" s="69"/>
      <c r="R277" s="69"/>
      <c r="S277" s="69"/>
      <c r="T277" s="70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4" t="s">
        <v>241</v>
      </c>
      <c r="AU277" s="14" t="s">
        <v>84</v>
      </c>
    </row>
    <row r="278" spans="1:65" s="2" customFormat="1" ht="24.2" customHeight="1">
      <c r="A278" s="32"/>
      <c r="B278" s="33"/>
      <c r="C278" s="207" t="s">
        <v>311</v>
      </c>
      <c r="D278" s="207" t="s">
        <v>236</v>
      </c>
      <c r="E278" s="208" t="s">
        <v>391</v>
      </c>
      <c r="F278" s="209" t="s">
        <v>350</v>
      </c>
      <c r="G278" s="210" t="s">
        <v>239</v>
      </c>
      <c r="H278" s="211">
        <v>1</v>
      </c>
      <c r="I278" s="212"/>
      <c r="J278" s="213">
        <f>ROUND(I278*H278,2)</f>
        <v>0</v>
      </c>
      <c r="K278" s="214"/>
      <c r="L278" s="35"/>
      <c r="M278" s="215" t="s">
        <v>1</v>
      </c>
      <c r="N278" s="216" t="s">
        <v>40</v>
      </c>
      <c r="O278" s="69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9" t="s">
        <v>240</v>
      </c>
      <c r="AT278" s="219" t="s">
        <v>236</v>
      </c>
      <c r="AU278" s="219" t="s">
        <v>84</v>
      </c>
      <c r="AY278" s="14" t="s">
        <v>233</v>
      </c>
      <c r="BE278" s="112">
        <f>IF(N278="základní",J278,0)</f>
        <v>0</v>
      </c>
      <c r="BF278" s="112">
        <f>IF(N278="snížená",J278,0)</f>
        <v>0</v>
      </c>
      <c r="BG278" s="112">
        <f>IF(N278="zákl. přenesená",J278,0)</f>
        <v>0</v>
      </c>
      <c r="BH278" s="112">
        <f>IF(N278="sníž. přenesená",J278,0)</f>
        <v>0</v>
      </c>
      <c r="BI278" s="112">
        <f>IF(N278="nulová",J278,0)</f>
        <v>0</v>
      </c>
      <c r="BJ278" s="14" t="s">
        <v>82</v>
      </c>
      <c r="BK278" s="112">
        <f>ROUND(I278*H278,2)</f>
        <v>0</v>
      </c>
      <c r="BL278" s="14" t="s">
        <v>240</v>
      </c>
      <c r="BM278" s="219" t="s">
        <v>392</v>
      </c>
    </row>
    <row r="279" spans="1:65" s="2" customFormat="1" ht="19.5">
      <c r="A279" s="32"/>
      <c r="B279" s="33"/>
      <c r="C279" s="34"/>
      <c r="D279" s="220" t="s">
        <v>241</v>
      </c>
      <c r="E279" s="34"/>
      <c r="F279" s="221" t="s">
        <v>350</v>
      </c>
      <c r="G279" s="34"/>
      <c r="H279" s="34"/>
      <c r="I279" s="176"/>
      <c r="J279" s="34"/>
      <c r="K279" s="34"/>
      <c r="L279" s="35"/>
      <c r="M279" s="222"/>
      <c r="N279" s="223"/>
      <c r="O279" s="69"/>
      <c r="P279" s="69"/>
      <c r="Q279" s="69"/>
      <c r="R279" s="69"/>
      <c r="S279" s="69"/>
      <c r="T279" s="70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4" t="s">
        <v>241</v>
      </c>
      <c r="AU279" s="14" t="s">
        <v>84</v>
      </c>
    </row>
    <row r="280" spans="1:65" s="2" customFormat="1" ht="16.5" customHeight="1">
      <c r="A280" s="32"/>
      <c r="B280" s="33"/>
      <c r="C280" s="207" t="s">
        <v>393</v>
      </c>
      <c r="D280" s="207" t="s">
        <v>236</v>
      </c>
      <c r="E280" s="208" t="s">
        <v>394</v>
      </c>
      <c r="F280" s="209" t="s">
        <v>353</v>
      </c>
      <c r="G280" s="210" t="s">
        <v>239</v>
      </c>
      <c r="H280" s="211">
        <v>1</v>
      </c>
      <c r="I280" s="212"/>
      <c r="J280" s="213">
        <f>ROUND(I280*H280,2)</f>
        <v>0</v>
      </c>
      <c r="K280" s="214"/>
      <c r="L280" s="35"/>
      <c r="M280" s="215" t="s">
        <v>1</v>
      </c>
      <c r="N280" s="216" t="s">
        <v>40</v>
      </c>
      <c r="O280" s="69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19" t="s">
        <v>240</v>
      </c>
      <c r="AT280" s="219" t="s">
        <v>236</v>
      </c>
      <c r="AU280" s="219" t="s">
        <v>84</v>
      </c>
      <c r="AY280" s="14" t="s">
        <v>233</v>
      </c>
      <c r="BE280" s="112">
        <f>IF(N280="základní",J280,0)</f>
        <v>0</v>
      </c>
      <c r="BF280" s="112">
        <f>IF(N280="snížená",J280,0)</f>
        <v>0</v>
      </c>
      <c r="BG280" s="112">
        <f>IF(N280="zákl. přenesená",J280,0)</f>
        <v>0</v>
      </c>
      <c r="BH280" s="112">
        <f>IF(N280="sníž. přenesená",J280,0)</f>
        <v>0</v>
      </c>
      <c r="BI280" s="112">
        <f>IF(N280="nulová",J280,0)</f>
        <v>0</v>
      </c>
      <c r="BJ280" s="14" t="s">
        <v>82</v>
      </c>
      <c r="BK280" s="112">
        <f>ROUND(I280*H280,2)</f>
        <v>0</v>
      </c>
      <c r="BL280" s="14" t="s">
        <v>240</v>
      </c>
      <c r="BM280" s="219" t="s">
        <v>395</v>
      </c>
    </row>
    <row r="281" spans="1:65" s="2" customFormat="1" ht="11.25">
      <c r="A281" s="32"/>
      <c r="B281" s="33"/>
      <c r="C281" s="34"/>
      <c r="D281" s="220" t="s">
        <v>241</v>
      </c>
      <c r="E281" s="34"/>
      <c r="F281" s="221" t="s">
        <v>353</v>
      </c>
      <c r="G281" s="34"/>
      <c r="H281" s="34"/>
      <c r="I281" s="176"/>
      <c r="J281" s="34"/>
      <c r="K281" s="34"/>
      <c r="L281" s="35"/>
      <c r="M281" s="222"/>
      <c r="N281" s="223"/>
      <c r="O281" s="69"/>
      <c r="P281" s="69"/>
      <c r="Q281" s="69"/>
      <c r="R281" s="69"/>
      <c r="S281" s="69"/>
      <c r="T281" s="70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4" t="s">
        <v>241</v>
      </c>
      <c r="AU281" s="14" t="s">
        <v>84</v>
      </c>
    </row>
    <row r="282" spans="1:65" s="2" customFormat="1" ht="24.2" customHeight="1">
      <c r="A282" s="32"/>
      <c r="B282" s="33"/>
      <c r="C282" s="207" t="s">
        <v>315</v>
      </c>
      <c r="D282" s="207" t="s">
        <v>236</v>
      </c>
      <c r="E282" s="208" t="s">
        <v>398</v>
      </c>
      <c r="F282" s="209" t="s">
        <v>357</v>
      </c>
      <c r="G282" s="210" t="s">
        <v>358</v>
      </c>
      <c r="H282" s="211">
        <v>1</v>
      </c>
      <c r="I282" s="212"/>
      <c r="J282" s="213">
        <f>ROUND(I282*H282,2)</f>
        <v>0</v>
      </c>
      <c r="K282" s="214"/>
      <c r="L282" s="35"/>
      <c r="M282" s="215" t="s">
        <v>1</v>
      </c>
      <c r="N282" s="216" t="s">
        <v>40</v>
      </c>
      <c r="O282" s="69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19" t="s">
        <v>240</v>
      </c>
      <c r="AT282" s="219" t="s">
        <v>236</v>
      </c>
      <c r="AU282" s="219" t="s">
        <v>84</v>
      </c>
      <c r="AY282" s="14" t="s">
        <v>233</v>
      </c>
      <c r="BE282" s="112">
        <f>IF(N282="základní",J282,0)</f>
        <v>0</v>
      </c>
      <c r="BF282" s="112">
        <f>IF(N282="snížená",J282,0)</f>
        <v>0</v>
      </c>
      <c r="BG282" s="112">
        <f>IF(N282="zákl. přenesená",J282,0)</f>
        <v>0</v>
      </c>
      <c r="BH282" s="112">
        <f>IF(N282="sníž. přenesená",J282,0)</f>
        <v>0</v>
      </c>
      <c r="BI282" s="112">
        <f>IF(N282="nulová",J282,0)</f>
        <v>0</v>
      </c>
      <c r="BJ282" s="14" t="s">
        <v>82</v>
      </c>
      <c r="BK282" s="112">
        <f>ROUND(I282*H282,2)</f>
        <v>0</v>
      </c>
      <c r="BL282" s="14" t="s">
        <v>240</v>
      </c>
      <c r="BM282" s="219" t="s">
        <v>399</v>
      </c>
    </row>
    <row r="283" spans="1:65" s="2" customFormat="1" ht="11.25">
      <c r="A283" s="32"/>
      <c r="B283" s="33"/>
      <c r="C283" s="34"/>
      <c r="D283" s="220" t="s">
        <v>241</v>
      </c>
      <c r="E283" s="34"/>
      <c r="F283" s="221" t="s">
        <v>357</v>
      </c>
      <c r="G283" s="34"/>
      <c r="H283" s="34"/>
      <c r="I283" s="176"/>
      <c r="J283" s="34"/>
      <c r="K283" s="34"/>
      <c r="L283" s="35"/>
      <c r="M283" s="222"/>
      <c r="N283" s="223"/>
      <c r="O283" s="69"/>
      <c r="P283" s="69"/>
      <c r="Q283" s="69"/>
      <c r="R283" s="69"/>
      <c r="S283" s="69"/>
      <c r="T283" s="70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4" t="s">
        <v>241</v>
      </c>
      <c r="AU283" s="14" t="s">
        <v>84</v>
      </c>
    </row>
    <row r="284" spans="1:65" s="12" customFormat="1" ht="22.9" customHeight="1">
      <c r="B284" s="191"/>
      <c r="C284" s="192"/>
      <c r="D284" s="193" t="s">
        <v>74</v>
      </c>
      <c r="E284" s="205" t="s">
        <v>396</v>
      </c>
      <c r="F284" s="205" t="s">
        <v>927</v>
      </c>
      <c r="G284" s="192"/>
      <c r="H284" s="192"/>
      <c r="I284" s="195"/>
      <c r="J284" s="206">
        <f>BK284</f>
        <v>0</v>
      </c>
      <c r="K284" s="192"/>
      <c r="L284" s="197"/>
      <c r="M284" s="198"/>
      <c r="N284" s="199"/>
      <c r="O284" s="199"/>
      <c r="P284" s="200">
        <f>SUM(P285:P292)</f>
        <v>0</v>
      </c>
      <c r="Q284" s="199"/>
      <c r="R284" s="200">
        <f>SUM(R285:R292)</f>
        <v>0</v>
      </c>
      <c r="S284" s="199"/>
      <c r="T284" s="201">
        <f>SUM(T285:T292)</f>
        <v>0</v>
      </c>
      <c r="AR284" s="202" t="s">
        <v>82</v>
      </c>
      <c r="AT284" s="203" t="s">
        <v>74</v>
      </c>
      <c r="AU284" s="203" t="s">
        <v>82</v>
      </c>
      <c r="AY284" s="202" t="s">
        <v>233</v>
      </c>
      <c r="BK284" s="204">
        <f>SUM(BK285:BK292)</f>
        <v>0</v>
      </c>
    </row>
    <row r="285" spans="1:65" s="2" customFormat="1" ht="24.2" customHeight="1">
      <c r="A285" s="32"/>
      <c r="B285" s="33"/>
      <c r="C285" s="207" t="s">
        <v>400</v>
      </c>
      <c r="D285" s="207" t="s">
        <v>236</v>
      </c>
      <c r="E285" s="208" t="s">
        <v>401</v>
      </c>
      <c r="F285" s="209" t="s">
        <v>346</v>
      </c>
      <c r="G285" s="210" t="s">
        <v>239</v>
      </c>
      <c r="H285" s="211">
        <v>1</v>
      </c>
      <c r="I285" s="212"/>
      <c r="J285" s="213">
        <f>ROUND(I285*H285,2)</f>
        <v>0</v>
      </c>
      <c r="K285" s="214"/>
      <c r="L285" s="35"/>
      <c r="M285" s="215" t="s">
        <v>1</v>
      </c>
      <c r="N285" s="216" t="s">
        <v>40</v>
      </c>
      <c r="O285" s="69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9" t="s">
        <v>240</v>
      </c>
      <c r="AT285" s="219" t="s">
        <v>236</v>
      </c>
      <c r="AU285" s="219" t="s">
        <v>84</v>
      </c>
      <c r="AY285" s="14" t="s">
        <v>233</v>
      </c>
      <c r="BE285" s="112">
        <f>IF(N285="základní",J285,0)</f>
        <v>0</v>
      </c>
      <c r="BF285" s="112">
        <f>IF(N285="snížená",J285,0)</f>
        <v>0</v>
      </c>
      <c r="BG285" s="112">
        <f>IF(N285="zákl. přenesená",J285,0)</f>
        <v>0</v>
      </c>
      <c r="BH285" s="112">
        <f>IF(N285="sníž. přenesená",J285,0)</f>
        <v>0</v>
      </c>
      <c r="BI285" s="112">
        <f>IF(N285="nulová",J285,0)</f>
        <v>0</v>
      </c>
      <c r="BJ285" s="14" t="s">
        <v>82</v>
      </c>
      <c r="BK285" s="112">
        <f>ROUND(I285*H285,2)</f>
        <v>0</v>
      </c>
      <c r="BL285" s="14" t="s">
        <v>240</v>
      </c>
      <c r="BM285" s="219" t="s">
        <v>402</v>
      </c>
    </row>
    <row r="286" spans="1:65" s="2" customFormat="1" ht="19.5">
      <c r="A286" s="32"/>
      <c r="B286" s="33"/>
      <c r="C286" s="34"/>
      <c r="D286" s="220" t="s">
        <v>241</v>
      </c>
      <c r="E286" s="34"/>
      <c r="F286" s="221" t="s">
        <v>346</v>
      </c>
      <c r="G286" s="34"/>
      <c r="H286" s="34"/>
      <c r="I286" s="176"/>
      <c r="J286" s="34"/>
      <c r="K286" s="34"/>
      <c r="L286" s="35"/>
      <c r="M286" s="222"/>
      <c r="N286" s="223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4" t="s">
        <v>241</v>
      </c>
      <c r="AU286" s="14" t="s">
        <v>84</v>
      </c>
    </row>
    <row r="287" spans="1:65" s="2" customFormat="1" ht="24.2" customHeight="1">
      <c r="A287" s="32"/>
      <c r="B287" s="33"/>
      <c r="C287" s="207" t="s">
        <v>318</v>
      </c>
      <c r="D287" s="207" t="s">
        <v>236</v>
      </c>
      <c r="E287" s="208" t="s">
        <v>403</v>
      </c>
      <c r="F287" s="209" t="s">
        <v>350</v>
      </c>
      <c r="G287" s="210" t="s">
        <v>239</v>
      </c>
      <c r="H287" s="211">
        <v>1</v>
      </c>
      <c r="I287" s="212"/>
      <c r="J287" s="213">
        <f>ROUND(I287*H287,2)</f>
        <v>0</v>
      </c>
      <c r="K287" s="214"/>
      <c r="L287" s="35"/>
      <c r="M287" s="215" t="s">
        <v>1</v>
      </c>
      <c r="N287" s="216" t="s">
        <v>40</v>
      </c>
      <c r="O287" s="69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19" t="s">
        <v>240</v>
      </c>
      <c r="AT287" s="219" t="s">
        <v>236</v>
      </c>
      <c r="AU287" s="219" t="s">
        <v>84</v>
      </c>
      <c r="AY287" s="14" t="s">
        <v>233</v>
      </c>
      <c r="BE287" s="112">
        <f>IF(N287="základní",J287,0)</f>
        <v>0</v>
      </c>
      <c r="BF287" s="112">
        <f>IF(N287="snížená",J287,0)</f>
        <v>0</v>
      </c>
      <c r="BG287" s="112">
        <f>IF(N287="zákl. přenesená",J287,0)</f>
        <v>0</v>
      </c>
      <c r="BH287" s="112">
        <f>IF(N287="sníž. přenesená",J287,0)</f>
        <v>0</v>
      </c>
      <c r="BI287" s="112">
        <f>IF(N287="nulová",J287,0)</f>
        <v>0</v>
      </c>
      <c r="BJ287" s="14" t="s">
        <v>82</v>
      </c>
      <c r="BK287" s="112">
        <f>ROUND(I287*H287,2)</f>
        <v>0</v>
      </c>
      <c r="BL287" s="14" t="s">
        <v>240</v>
      </c>
      <c r="BM287" s="219" t="s">
        <v>404</v>
      </c>
    </row>
    <row r="288" spans="1:65" s="2" customFormat="1" ht="19.5">
      <c r="A288" s="32"/>
      <c r="B288" s="33"/>
      <c r="C288" s="34"/>
      <c r="D288" s="220" t="s">
        <v>241</v>
      </c>
      <c r="E288" s="34"/>
      <c r="F288" s="221" t="s">
        <v>350</v>
      </c>
      <c r="G288" s="34"/>
      <c r="H288" s="34"/>
      <c r="I288" s="176"/>
      <c r="J288" s="34"/>
      <c r="K288" s="34"/>
      <c r="L288" s="35"/>
      <c r="M288" s="222"/>
      <c r="N288" s="223"/>
      <c r="O288" s="69"/>
      <c r="P288" s="69"/>
      <c r="Q288" s="69"/>
      <c r="R288" s="69"/>
      <c r="S288" s="69"/>
      <c r="T288" s="70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4" t="s">
        <v>241</v>
      </c>
      <c r="AU288" s="14" t="s">
        <v>84</v>
      </c>
    </row>
    <row r="289" spans="1:65" s="2" customFormat="1" ht="16.5" customHeight="1">
      <c r="A289" s="32"/>
      <c r="B289" s="33"/>
      <c r="C289" s="207" t="s">
        <v>405</v>
      </c>
      <c r="D289" s="207" t="s">
        <v>236</v>
      </c>
      <c r="E289" s="208" t="s">
        <v>406</v>
      </c>
      <c r="F289" s="209" t="s">
        <v>353</v>
      </c>
      <c r="G289" s="210" t="s">
        <v>239</v>
      </c>
      <c r="H289" s="211">
        <v>1</v>
      </c>
      <c r="I289" s="212"/>
      <c r="J289" s="213">
        <f>ROUND(I289*H289,2)</f>
        <v>0</v>
      </c>
      <c r="K289" s="214"/>
      <c r="L289" s="35"/>
      <c r="M289" s="215" t="s">
        <v>1</v>
      </c>
      <c r="N289" s="216" t="s">
        <v>40</v>
      </c>
      <c r="O289" s="69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9" t="s">
        <v>240</v>
      </c>
      <c r="AT289" s="219" t="s">
        <v>236</v>
      </c>
      <c r="AU289" s="219" t="s">
        <v>84</v>
      </c>
      <c r="AY289" s="14" t="s">
        <v>233</v>
      </c>
      <c r="BE289" s="112">
        <f>IF(N289="základní",J289,0)</f>
        <v>0</v>
      </c>
      <c r="BF289" s="112">
        <f>IF(N289="snížená",J289,0)</f>
        <v>0</v>
      </c>
      <c r="BG289" s="112">
        <f>IF(N289="zákl. přenesená",J289,0)</f>
        <v>0</v>
      </c>
      <c r="BH289" s="112">
        <f>IF(N289="sníž. přenesená",J289,0)</f>
        <v>0</v>
      </c>
      <c r="BI289" s="112">
        <f>IF(N289="nulová",J289,0)</f>
        <v>0</v>
      </c>
      <c r="BJ289" s="14" t="s">
        <v>82</v>
      </c>
      <c r="BK289" s="112">
        <f>ROUND(I289*H289,2)</f>
        <v>0</v>
      </c>
      <c r="BL289" s="14" t="s">
        <v>240</v>
      </c>
      <c r="BM289" s="219" t="s">
        <v>407</v>
      </c>
    </row>
    <row r="290" spans="1:65" s="2" customFormat="1" ht="11.25">
      <c r="A290" s="32"/>
      <c r="B290" s="33"/>
      <c r="C290" s="34"/>
      <c r="D290" s="220" t="s">
        <v>241</v>
      </c>
      <c r="E290" s="34"/>
      <c r="F290" s="221" t="s">
        <v>353</v>
      </c>
      <c r="G290" s="34"/>
      <c r="H290" s="34"/>
      <c r="I290" s="176"/>
      <c r="J290" s="34"/>
      <c r="K290" s="34"/>
      <c r="L290" s="35"/>
      <c r="M290" s="222"/>
      <c r="N290" s="223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4" t="s">
        <v>241</v>
      </c>
      <c r="AU290" s="14" t="s">
        <v>84</v>
      </c>
    </row>
    <row r="291" spans="1:65" s="2" customFormat="1" ht="24.2" customHeight="1">
      <c r="A291" s="32"/>
      <c r="B291" s="33"/>
      <c r="C291" s="207" t="s">
        <v>320</v>
      </c>
      <c r="D291" s="207" t="s">
        <v>236</v>
      </c>
      <c r="E291" s="208" t="s">
        <v>410</v>
      </c>
      <c r="F291" s="209" t="s">
        <v>357</v>
      </c>
      <c r="G291" s="210" t="s">
        <v>358</v>
      </c>
      <c r="H291" s="211">
        <v>1</v>
      </c>
      <c r="I291" s="212"/>
      <c r="J291" s="213">
        <f>ROUND(I291*H291,2)</f>
        <v>0</v>
      </c>
      <c r="K291" s="214"/>
      <c r="L291" s="35"/>
      <c r="M291" s="215" t="s">
        <v>1</v>
      </c>
      <c r="N291" s="216" t="s">
        <v>40</v>
      </c>
      <c r="O291" s="69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9" t="s">
        <v>240</v>
      </c>
      <c r="AT291" s="219" t="s">
        <v>236</v>
      </c>
      <c r="AU291" s="219" t="s">
        <v>84</v>
      </c>
      <c r="AY291" s="14" t="s">
        <v>233</v>
      </c>
      <c r="BE291" s="112">
        <f>IF(N291="základní",J291,0)</f>
        <v>0</v>
      </c>
      <c r="BF291" s="112">
        <f>IF(N291="snížená",J291,0)</f>
        <v>0</v>
      </c>
      <c r="BG291" s="112">
        <f>IF(N291="zákl. přenesená",J291,0)</f>
        <v>0</v>
      </c>
      <c r="BH291" s="112">
        <f>IF(N291="sníž. přenesená",J291,0)</f>
        <v>0</v>
      </c>
      <c r="BI291" s="112">
        <f>IF(N291="nulová",J291,0)</f>
        <v>0</v>
      </c>
      <c r="BJ291" s="14" t="s">
        <v>82</v>
      </c>
      <c r="BK291" s="112">
        <f>ROUND(I291*H291,2)</f>
        <v>0</v>
      </c>
      <c r="BL291" s="14" t="s">
        <v>240</v>
      </c>
      <c r="BM291" s="219" t="s">
        <v>411</v>
      </c>
    </row>
    <row r="292" spans="1:65" s="2" customFormat="1" ht="11.25">
      <c r="A292" s="32"/>
      <c r="B292" s="33"/>
      <c r="C292" s="34"/>
      <c r="D292" s="220" t="s">
        <v>241</v>
      </c>
      <c r="E292" s="34"/>
      <c r="F292" s="221" t="s">
        <v>357</v>
      </c>
      <c r="G292" s="34"/>
      <c r="H292" s="34"/>
      <c r="I292" s="176"/>
      <c r="J292" s="34"/>
      <c r="K292" s="34"/>
      <c r="L292" s="35"/>
      <c r="M292" s="222"/>
      <c r="N292" s="223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4" t="s">
        <v>241</v>
      </c>
      <c r="AU292" s="14" t="s">
        <v>84</v>
      </c>
    </row>
    <row r="293" spans="1:65" s="12" customFormat="1" ht="22.9" customHeight="1">
      <c r="B293" s="191"/>
      <c r="C293" s="192"/>
      <c r="D293" s="193" t="s">
        <v>74</v>
      </c>
      <c r="E293" s="205" t="s">
        <v>408</v>
      </c>
      <c r="F293" s="205" t="s">
        <v>928</v>
      </c>
      <c r="G293" s="192"/>
      <c r="H293" s="192"/>
      <c r="I293" s="195"/>
      <c r="J293" s="206">
        <f>BK293</f>
        <v>0</v>
      </c>
      <c r="K293" s="192"/>
      <c r="L293" s="197"/>
      <c r="M293" s="198"/>
      <c r="N293" s="199"/>
      <c r="O293" s="199"/>
      <c r="P293" s="200">
        <f>SUM(P294:P301)</f>
        <v>0</v>
      </c>
      <c r="Q293" s="199"/>
      <c r="R293" s="200">
        <f>SUM(R294:R301)</f>
        <v>0</v>
      </c>
      <c r="S293" s="199"/>
      <c r="T293" s="201">
        <f>SUM(T294:T301)</f>
        <v>0</v>
      </c>
      <c r="AR293" s="202" t="s">
        <v>82</v>
      </c>
      <c r="AT293" s="203" t="s">
        <v>74</v>
      </c>
      <c r="AU293" s="203" t="s">
        <v>82</v>
      </c>
      <c r="AY293" s="202" t="s">
        <v>233</v>
      </c>
      <c r="BK293" s="204">
        <f>SUM(BK294:BK301)</f>
        <v>0</v>
      </c>
    </row>
    <row r="294" spans="1:65" s="2" customFormat="1" ht="24.2" customHeight="1">
      <c r="A294" s="32"/>
      <c r="B294" s="33"/>
      <c r="C294" s="207" t="s">
        <v>412</v>
      </c>
      <c r="D294" s="207" t="s">
        <v>236</v>
      </c>
      <c r="E294" s="208" t="s">
        <v>413</v>
      </c>
      <c r="F294" s="209" t="s">
        <v>346</v>
      </c>
      <c r="G294" s="210" t="s">
        <v>239</v>
      </c>
      <c r="H294" s="211">
        <v>1</v>
      </c>
      <c r="I294" s="212"/>
      <c r="J294" s="213">
        <f>ROUND(I294*H294,2)</f>
        <v>0</v>
      </c>
      <c r="K294" s="214"/>
      <c r="L294" s="35"/>
      <c r="M294" s="215" t="s">
        <v>1</v>
      </c>
      <c r="N294" s="216" t="s">
        <v>40</v>
      </c>
      <c r="O294" s="69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219" t="s">
        <v>240</v>
      </c>
      <c r="AT294" s="219" t="s">
        <v>236</v>
      </c>
      <c r="AU294" s="219" t="s">
        <v>84</v>
      </c>
      <c r="AY294" s="14" t="s">
        <v>233</v>
      </c>
      <c r="BE294" s="112">
        <f>IF(N294="základní",J294,0)</f>
        <v>0</v>
      </c>
      <c r="BF294" s="112">
        <f>IF(N294="snížená",J294,0)</f>
        <v>0</v>
      </c>
      <c r="BG294" s="112">
        <f>IF(N294="zákl. přenesená",J294,0)</f>
        <v>0</v>
      </c>
      <c r="BH294" s="112">
        <f>IF(N294="sníž. přenesená",J294,0)</f>
        <v>0</v>
      </c>
      <c r="BI294" s="112">
        <f>IF(N294="nulová",J294,0)</f>
        <v>0</v>
      </c>
      <c r="BJ294" s="14" t="s">
        <v>82</v>
      </c>
      <c r="BK294" s="112">
        <f>ROUND(I294*H294,2)</f>
        <v>0</v>
      </c>
      <c r="BL294" s="14" t="s">
        <v>240</v>
      </c>
      <c r="BM294" s="219" t="s">
        <v>414</v>
      </c>
    </row>
    <row r="295" spans="1:65" s="2" customFormat="1" ht="19.5">
      <c r="A295" s="32"/>
      <c r="B295" s="33"/>
      <c r="C295" s="34"/>
      <c r="D295" s="220" t="s">
        <v>241</v>
      </c>
      <c r="E295" s="34"/>
      <c r="F295" s="221" t="s">
        <v>346</v>
      </c>
      <c r="G295" s="34"/>
      <c r="H295" s="34"/>
      <c r="I295" s="176"/>
      <c r="J295" s="34"/>
      <c r="K295" s="34"/>
      <c r="L295" s="35"/>
      <c r="M295" s="222"/>
      <c r="N295" s="223"/>
      <c r="O295" s="69"/>
      <c r="P295" s="69"/>
      <c r="Q295" s="69"/>
      <c r="R295" s="69"/>
      <c r="S295" s="69"/>
      <c r="T295" s="70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4" t="s">
        <v>241</v>
      </c>
      <c r="AU295" s="14" t="s">
        <v>84</v>
      </c>
    </row>
    <row r="296" spans="1:65" s="2" customFormat="1" ht="24.2" customHeight="1">
      <c r="A296" s="32"/>
      <c r="B296" s="33"/>
      <c r="C296" s="207" t="s">
        <v>323</v>
      </c>
      <c r="D296" s="207" t="s">
        <v>236</v>
      </c>
      <c r="E296" s="208" t="s">
        <v>415</v>
      </c>
      <c r="F296" s="209" t="s">
        <v>350</v>
      </c>
      <c r="G296" s="210" t="s">
        <v>239</v>
      </c>
      <c r="H296" s="211">
        <v>1</v>
      </c>
      <c r="I296" s="212"/>
      <c r="J296" s="213">
        <f>ROUND(I296*H296,2)</f>
        <v>0</v>
      </c>
      <c r="K296" s="214"/>
      <c r="L296" s="35"/>
      <c r="M296" s="215" t="s">
        <v>1</v>
      </c>
      <c r="N296" s="216" t="s">
        <v>40</v>
      </c>
      <c r="O296" s="69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219" t="s">
        <v>240</v>
      </c>
      <c r="AT296" s="219" t="s">
        <v>236</v>
      </c>
      <c r="AU296" s="219" t="s">
        <v>84</v>
      </c>
      <c r="AY296" s="14" t="s">
        <v>233</v>
      </c>
      <c r="BE296" s="112">
        <f>IF(N296="základní",J296,0)</f>
        <v>0</v>
      </c>
      <c r="BF296" s="112">
        <f>IF(N296="snížená",J296,0)</f>
        <v>0</v>
      </c>
      <c r="BG296" s="112">
        <f>IF(N296="zákl. přenesená",J296,0)</f>
        <v>0</v>
      </c>
      <c r="BH296" s="112">
        <f>IF(N296="sníž. přenesená",J296,0)</f>
        <v>0</v>
      </c>
      <c r="BI296" s="112">
        <f>IF(N296="nulová",J296,0)</f>
        <v>0</v>
      </c>
      <c r="BJ296" s="14" t="s">
        <v>82</v>
      </c>
      <c r="BK296" s="112">
        <f>ROUND(I296*H296,2)</f>
        <v>0</v>
      </c>
      <c r="BL296" s="14" t="s">
        <v>240</v>
      </c>
      <c r="BM296" s="219" t="s">
        <v>416</v>
      </c>
    </row>
    <row r="297" spans="1:65" s="2" customFormat="1" ht="19.5">
      <c r="A297" s="32"/>
      <c r="B297" s="33"/>
      <c r="C297" s="34"/>
      <c r="D297" s="220" t="s">
        <v>241</v>
      </c>
      <c r="E297" s="34"/>
      <c r="F297" s="221" t="s">
        <v>350</v>
      </c>
      <c r="G297" s="34"/>
      <c r="H297" s="34"/>
      <c r="I297" s="176"/>
      <c r="J297" s="34"/>
      <c r="K297" s="34"/>
      <c r="L297" s="35"/>
      <c r="M297" s="222"/>
      <c r="N297" s="223"/>
      <c r="O297" s="69"/>
      <c r="P297" s="69"/>
      <c r="Q297" s="69"/>
      <c r="R297" s="69"/>
      <c r="S297" s="69"/>
      <c r="T297" s="70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4" t="s">
        <v>241</v>
      </c>
      <c r="AU297" s="14" t="s">
        <v>84</v>
      </c>
    </row>
    <row r="298" spans="1:65" s="2" customFormat="1" ht="16.5" customHeight="1">
      <c r="A298" s="32"/>
      <c r="B298" s="33"/>
      <c r="C298" s="207" t="s">
        <v>417</v>
      </c>
      <c r="D298" s="207" t="s">
        <v>236</v>
      </c>
      <c r="E298" s="208" t="s">
        <v>418</v>
      </c>
      <c r="F298" s="209" t="s">
        <v>353</v>
      </c>
      <c r="G298" s="210" t="s">
        <v>239</v>
      </c>
      <c r="H298" s="211">
        <v>1</v>
      </c>
      <c r="I298" s="212"/>
      <c r="J298" s="213">
        <f>ROUND(I298*H298,2)</f>
        <v>0</v>
      </c>
      <c r="K298" s="214"/>
      <c r="L298" s="35"/>
      <c r="M298" s="215" t="s">
        <v>1</v>
      </c>
      <c r="N298" s="216" t="s">
        <v>40</v>
      </c>
      <c r="O298" s="69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219" t="s">
        <v>240</v>
      </c>
      <c r="AT298" s="219" t="s">
        <v>236</v>
      </c>
      <c r="AU298" s="219" t="s">
        <v>84</v>
      </c>
      <c r="AY298" s="14" t="s">
        <v>233</v>
      </c>
      <c r="BE298" s="112">
        <f>IF(N298="základní",J298,0)</f>
        <v>0</v>
      </c>
      <c r="BF298" s="112">
        <f>IF(N298="snížená",J298,0)</f>
        <v>0</v>
      </c>
      <c r="BG298" s="112">
        <f>IF(N298="zákl. přenesená",J298,0)</f>
        <v>0</v>
      </c>
      <c r="BH298" s="112">
        <f>IF(N298="sníž. přenesená",J298,0)</f>
        <v>0</v>
      </c>
      <c r="BI298" s="112">
        <f>IF(N298="nulová",J298,0)</f>
        <v>0</v>
      </c>
      <c r="BJ298" s="14" t="s">
        <v>82</v>
      </c>
      <c r="BK298" s="112">
        <f>ROUND(I298*H298,2)</f>
        <v>0</v>
      </c>
      <c r="BL298" s="14" t="s">
        <v>240</v>
      </c>
      <c r="BM298" s="219" t="s">
        <v>419</v>
      </c>
    </row>
    <row r="299" spans="1:65" s="2" customFormat="1" ht="11.25">
      <c r="A299" s="32"/>
      <c r="B299" s="33"/>
      <c r="C299" s="34"/>
      <c r="D299" s="220" t="s">
        <v>241</v>
      </c>
      <c r="E299" s="34"/>
      <c r="F299" s="221" t="s">
        <v>353</v>
      </c>
      <c r="G299" s="34"/>
      <c r="H299" s="34"/>
      <c r="I299" s="176"/>
      <c r="J299" s="34"/>
      <c r="K299" s="34"/>
      <c r="L299" s="35"/>
      <c r="M299" s="222"/>
      <c r="N299" s="223"/>
      <c r="O299" s="69"/>
      <c r="P299" s="69"/>
      <c r="Q299" s="69"/>
      <c r="R299" s="69"/>
      <c r="S299" s="69"/>
      <c r="T299" s="70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4" t="s">
        <v>241</v>
      </c>
      <c r="AU299" s="14" t="s">
        <v>84</v>
      </c>
    </row>
    <row r="300" spans="1:65" s="2" customFormat="1" ht="24.2" customHeight="1">
      <c r="A300" s="32"/>
      <c r="B300" s="33"/>
      <c r="C300" s="207" t="s">
        <v>325</v>
      </c>
      <c r="D300" s="207" t="s">
        <v>236</v>
      </c>
      <c r="E300" s="208" t="s">
        <v>422</v>
      </c>
      <c r="F300" s="209" t="s">
        <v>357</v>
      </c>
      <c r="G300" s="210" t="s">
        <v>358</v>
      </c>
      <c r="H300" s="211">
        <v>1</v>
      </c>
      <c r="I300" s="212"/>
      <c r="J300" s="213">
        <f>ROUND(I300*H300,2)</f>
        <v>0</v>
      </c>
      <c r="K300" s="214"/>
      <c r="L300" s="35"/>
      <c r="M300" s="215" t="s">
        <v>1</v>
      </c>
      <c r="N300" s="216" t="s">
        <v>40</v>
      </c>
      <c r="O300" s="69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19" t="s">
        <v>240</v>
      </c>
      <c r="AT300" s="219" t="s">
        <v>236</v>
      </c>
      <c r="AU300" s="219" t="s">
        <v>84</v>
      </c>
      <c r="AY300" s="14" t="s">
        <v>233</v>
      </c>
      <c r="BE300" s="112">
        <f>IF(N300="základní",J300,0)</f>
        <v>0</v>
      </c>
      <c r="BF300" s="112">
        <f>IF(N300="snížená",J300,0)</f>
        <v>0</v>
      </c>
      <c r="BG300" s="112">
        <f>IF(N300="zákl. přenesená",J300,0)</f>
        <v>0</v>
      </c>
      <c r="BH300" s="112">
        <f>IF(N300="sníž. přenesená",J300,0)</f>
        <v>0</v>
      </c>
      <c r="BI300" s="112">
        <f>IF(N300="nulová",J300,0)</f>
        <v>0</v>
      </c>
      <c r="BJ300" s="14" t="s">
        <v>82</v>
      </c>
      <c r="BK300" s="112">
        <f>ROUND(I300*H300,2)</f>
        <v>0</v>
      </c>
      <c r="BL300" s="14" t="s">
        <v>240</v>
      </c>
      <c r="BM300" s="219" t="s">
        <v>423</v>
      </c>
    </row>
    <row r="301" spans="1:65" s="2" customFormat="1" ht="11.25">
      <c r="A301" s="32"/>
      <c r="B301" s="33"/>
      <c r="C301" s="34"/>
      <c r="D301" s="220" t="s">
        <v>241</v>
      </c>
      <c r="E301" s="34"/>
      <c r="F301" s="221" t="s">
        <v>357</v>
      </c>
      <c r="G301" s="34"/>
      <c r="H301" s="34"/>
      <c r="I301" s="176"/>
      <c r="J301" s="34"/>
      <c r="K301" s="34"/>
      <c r="L301" s="35"/>
      <c r="M301" s="222"/>
      <c r="N301" s="223"/>
      <c r="O301" s="69"/>
      <c r="P301" s="69"/>
      <c r="Q301" s="69"/>
      <c r="R301" s="69"/>
      <c r="S301" s="69"/>
      <c r="T301" s="70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4" t="s">
        <v>241</v>
      </c>
      <c r="AU301" s="14" t="s">
        <v>84</v>
      </c>
    </row>
    <row r="302" spans="1:65" s="12" customFormat="1" ht="22.9" customHeight="1">
      <c r="B302" s="191"/>
      <c r="C302" s="192"/>
      <c r="D302" s="193" t="s">
        <v>74</v>
      </c>
      <c r="E302" s="205" t="s">
        <v>420</v>
      </c>
      <c r="F302" s="205" t="s">
        <v>929</v>
      </c>
      <c r="G302" s="192"/>
      <c r="H302" s="192"/>
      <c r="I302" s="195"/>
      <c r="J302" s="206">
        <f>BK302</f>
        <v>0</v>
      </c>
      <c r="K302" s="192"/>
      <c r="L302" s="197"/>
      <c r="M302" s="198"/>
      <c r="N302" s="199"/>
      <c r="O302" s="199"/>
      <c r="P302" s="200">
        <f>SUM(P303:P310)</f>
        <v>0</v>
      </c>
      <c r="Q302" s="199"/>
      <c r="R302" s="200">
        <f>SUM(R303:R310)</f>
        <v>0</v>
      </c>
      <c r="S302" s="199"/>
      <c r="T302" s="201">
        <f>SUM(T303:T310)</f>
        <v>0</v>
      </c>
      <c r="AR302" s="202" t="s">
        <v>82</v>
      </c>
      <c r="AT302" s="203" t="s">
        <v>74</v>
      </c>
      <c r="AU302" s="203" t="s">
        <v>82</v>
      </c>
      <c r="AY302" s="202" t="s">
        <v>233</v>
      </c>
      <c r="BK302" s="204">
        <f>SUM(BK303:BK310)</f>
        <v>0</v>
      </c>
    </row>
    <row r="303" spans="1:65" s="2" customFormat="1" ht="24.2" customHeight="1">
      <c r="A303" s="32"/>
      <c r="B303" s="33"/>
      <c r="C303" s="207" t="s">
        <v>424</v>
      </c>
      <c r="D303" s="207" t="s">
        <v>236</v>
      </c>
      <c r="E303" s="208" t="s">
        <v>425</v>
      </c>
      <c r="F303" s="209" t="s">
        <v>346</v>
      </c>
      <c r="G303" s="210" t="s">
        <v>239</v>
      </c>
      <c r="H303" s="211">
        <v>1</v>
      </c>
      <c r="I303" s="212"/>
      <c r="J303" s="213">
        <f>ROUND(I303*H303,2)</f>
        <v>0</v>
      </c>
      <c r="K303" s="214"/>
      <c r="L303" s="35"/>
      <c r="M303" s="215" t="s">
        <v>1</v>
      </c>
      <c r="N303" s="216" t="s">
        <v>40</v>
      </c>
      <c r="O303" s="69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219" t="s">
        <v>240</v>
      </c>
      <c r="AT303" s="219" t="s">
        <v>236</v>
      </c>
      <c r="AU303" s="219" t="s">
        <v>84</v>
      </c>
      <c r="AY303" s="14" t="s">
        <v>233</v>
      </c>
      <c r="BE303" s="112">
        <f>IF(N303="základní",J303,0)</f>
        <v>0</v>
      </c>
      <c r="BF303" s="112">
        <f>IF(N303="snížená",J303,0)</f>
        <v>0</v>
      </c>
      <c r="BG303" s="112">
        <f>IF(N303="zákl. přenesená",J303,0)</f>
        <v>0</v>
      </c>
      <c r="BH303" s="112">
        <f>IF(N303="sníž. přenesená",J303,0)</f>
        <v>0</v>
      </c>
      <c r="BI303" s="112">
        <f>IF(N303="nulová",J303,0)</f>
        <v>0</v>
      </c>
      <c r="BJ303" s="14" t="s">
        <v>82</v>
      </c>
      <c r="BK303" s="112">
        <f>ROUND(I303*H303,2)</f>
        <v>0</v>
      </c>
      <c r="BL303" s="14" t="s">
        <v>240</v>
      </c>
      <c r="BM303" s="219" t="s">
        <v>426</v>
      </c>
    </row>
    <row r="304" spans="1:65" s="2" customFormat="1" ht="19.5">
      <c r="A304" s="32"/>
      <c r="B304" s="33"/>
      <c r="C304" s="34"/>
      <c r="D304" s="220" t="s">
        <v>241</v>
      </c>
      <c r="E304" s="34"/>
      <c r="F304" s="221" t="s">
        <v>346</v>
      </c>
      <c r="G304" s="34"/>
      <c r="H304" s="34"/>
      <c r="I304" s="176"/>
      <c r="J304" s="34"/>
      <c r="K304" s="34"/>
      <c r="L304" s="35"/>
      <c r="M304" s="222"/>
      <c r="N304" s="223"/>
      <c r="O304" s="69"/>
      <c r="P304" s="69"/>
      <c r="Q304" s="69"/>
      <c r="R304" s="69"/>
      <c r="S304" s="69"/>
      <c r="T304" s="70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T304" s="14" t="s">
        <v>241</v>
      </c>
      <c r="AU304" s="14" t="s">
        <v>84</v>
      </c>
    </row>
    <row r="305" spans="1:65" s="2" customFormat="1" ht="24.2" customHeight="1">
      <c r="A305" s="32"/>
      <c r="B305" s="33"/>
      <c r="C305" s="207" t="s">
        <v>330</v>
      </c>
      <c r="D305" s="207" t="s">
        <v>236</v>
      </c>
      <c r="E305" s="208" t="s">
        <v>427</v>
      </c>
      <c r="F305" s="209" t="s">
        <v>350</v>
      </c>
      <c r="G305" s="210" t="s">
        <v>239</v>
      </c>
      <c r="H305" s="211">
        <v>1</v>
      </c>
      <c r="I305" s="212"/>
      <c r="J305" s="213">
        <f>ROUND(I305*H305,2)</f>
        <v>0</v>
      </c>
      <c r="K305" s="214"/>
      <c r="L305" s="35"/>
      <c r="M305" s="215" t="s">
        <v>1</v>
      </c>
      <c r="N305" s="216" t="s">
        <v>40</v>
      </c>
      <c r="O305" s="69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219" t="s">
        <v>240</v>
      </c>
      <c r="AT305" s="219" t="s">
        <v>236</v>
      </c>
      <c r="AU305" s="219" t="s">
        <v>84</v>
      </c>
      <c r="AY305" s="14" t="s">
        <v>233</v>
      </c>
      <c r="BE305" s="112">
        <f>IF(N305="základní",J305,0)</f>
        <v>0</v>
      </c>
      <c r="BF305" s="112">
        <f>IF(N305="snížená",J305,0)</f>
        <v>0</v>
      </c>
      <c r="BG305" s="112">
        <f>IF(N305="zákl. přenesená",J305,0)</f>
        <v>0</v>
      </c>
      <c r="BH305" s="112">
        <f>IF(N305="sníž. přenesená",J305,0)</f>
        <v>0</v>
      </c>
      <c r="BI305" s="112">
        <f>IF(N305="nulová",J305,0)</f>
        <v>0</v>
      </c>
      <c r="BJ305" s="14" t="s">
        <v>82</v>
      </c>
      <c r="BK305" s="112">
        <f>ROUND(I305*H305,2)</f>
        <v>0</v>
      </c>
      <c r="BL305" s="14" t="s">
        <v>240</v>
      </c>
      <c r="BM305" s="219" t="s">
        <v>428</v>
      </c>
    </row>
    <row r="306" spans="1:65" s="2" customFormat="1" ht="19.5">
      <c r="A306" s="32"/>
      <c r="B306" s="33"/>
      <c r="C306" s="34"/>
      <c r="D306" s="220" t="s">
        <v>241</v>
      </c>
      <c r="E306" s="34"/>
      <c r="F306" s="221" t="s">
        <v>350</v>
      </c>
      <c r="G306" s="34"/>
      <c r="H306" s="34"/>
      <c r="I306" s="176"/>
      <c r="J306" s="34"/>
      <c r="K306" s="34"/>
      <c r="L306" s="35"/>
      <c r="M306" s="222"/>
      <c r="N306" s="223"/>
      <c r="O306" s="69"/>
      <c r="P306" s="69"/>
      <c r="Q306" s="69"/>
      <c r="R306" s="69"/>
      <c r="S306" s="69"/>
      <c r="T306" s="70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4" t="s">
        <v>241</v>
      </c>
      <c r="AU306" s="14" t="s">
        <v>84</v>
      </c>
    </row>
    <row r="307" spans="1:65" s="2" customFormat="1" ht="16.5" customHeight="1">
      <c r="A307" s="32"/>
      <c r="B307" s="33"/>
      <c r="C307" s="207" t="s">
        <v>429</v>
      </c>
      <c r="D307" s="207" t="s">
        <v>236</v>
      </c>
      <c r="E307" s="208" t="s">
        <v>430</v>
      </c>
      <c r="F307" s="209" t="s">
        <v>353</v>
      </c>
      <c r="G307" s="210" t="s">
        <v>239</v>
      </c>
      <c r="H307" s="211">
        <v>1</v>
      </c>
      <c r="I307" s="212"/>
      <c r="J307" s="213">
        <f>ROUND(I307*H307,2)</f>
        <v>0</v>
      </c>
      <c r="K307" s="214"/>
      <c r="L307" s="35"/>
      <c r="M307" s="215" t="s">
        <v>1</v>
      </c>
      <c r="N307" s="216" t="s">
        <v>40</v>
      </c>
      <c r="O307" s="69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219" t="s">
        <v>240</v>
      </c>
      <c r="AT307" s="219" t="s">
        <v>236</v>
      </c>
      <c r="AU307" s="219" t="s">
        <v>84</v>
      </c>
      <c r="AY307" s="14" t="s">
        <v>233</v>
      </c>
      <c r="BE307" s="112">
        <f>IF(N307="základní",J307,0)</f>
        <v>0</v>
      </c>
      <c r="BF307" s="112">
        <f>IF(N307="snížená",J307,0)</f>
        <v>0</v>
      </c>
      <c r="BG307" s="112">
        <f>IF(N307="zákl. přenesená",J307,0)</f>
        <v>0</v>
      </c>
      <c r="BH307" s="112">
        <f>IF(N307="sníž. přenesená",J307,0)</f>
        <v>0</v>
      </c>
      <c r="BI307" s="112">
        <f>IF(N307="nulová",J307,0)</f>
        <v>0</v>
      </c>
      <c r="BJ307" s="14" t="s">
        <v>82</v>
      </c>
      <c r="BK307" s="112">
        <f>ROUND(I307*H307,2)</f>
        <v>0</v>
      </c>
      <c r="BL307" s="14" t="s">
        <v>240</v>
      </c>
      <c r="BM307" s="219" t="s">
        <v>431</v>
      </c>
    </row>
    <row r="308" spans="1:65" s="2" customFormat="1" ht="11.25">
      <c r="A308" s="32"/>
      <c r="B308" s="33"/>
      <c r="C308" s="34"/>
      <c r="D308" s="220" t="s">
        <v>241</v>
      </c>
      <c r="E308" s="34"/>
      <c r="F308" s="221" t="s">
        <v>353</v>
      </c>
      <c r="G308" s="34"/>
      <c r="H308" s="34"/>
      <c r="I308" s="176"/>
      <c r="J308" s="34"/>
      <c r="K308" s="34"/>
      <c r="L308" s="35"/>
      <c r="M308" s="222"/>
      <c r="N308" s="223"/>
      <c r="O308" s="69"/>
      <c r="P308" s="69"/>
      <c r="Q308" s="69"/>
      <c r="R308" s="69"/>
      <c r="S308" s="69"/>
      <c r="T308" s="70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4" t="s">
        <v>241</v>
      </c>
      <c r="AU308" s="14" t="s">
        <v>84</v>
      </c>
    </row>
    <row r="309" spans="1:65" s="2" customFormat="1" ht="24.2" customHeight="1">
      <c r="A309" s="32"/>
      <c r="B309" s="33"/>
      <c r="C309" s="207" t="s">
        <v>332</v>
      </c>
      <c r="D309" s="207" t="s">
        <v>236</v>
      </c>
      <c r="E309" s="208" t="s">
        <v>434</v>
      </c>
      <c r="F309" s="209" t="s">
        <v>357</v>
      </c>
      <c r="G309" s="210" t="s">
        <v>358</v>
      </c>
      <c r="H309" s="211">
        <v>1</v>
      </c>
      <c r="I309" s="212"/>
      <c r="J309" s="213">
        <f>ROUND(I309*H309,2)</f>
        <v>0</v>
      </c>
      <c r="K309" s="214"/>
      <c r="L309" s="35"/>
      <c r="M309" s="215" t="s">
        <v>1</v>
      </c>
      <c r="N309" s="216" t="s">
        <v>40</v>
      </c>
      <c r="O309" s="69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219" t="s">
        <v>240</v>
      </c>
      <c r="AT309" s="219" t="s">
        <v>236</v>
      </c>
      <c r="AU309" s="219" t="s">
        <v>84</v>
      </c>
      <c r="AY309" s="14" t="s">
        <v>233</v>
      </c>
      <c r="BE309" s="112">
        <f>IF(N309="základní",J309,0)</f>
        <v>0</v>
      </c>
      <c r="BF309" s="112">
        <f>IF(N309="snížená",J309,0)</f>
        <v>0</v>
      </c>
      <c r="BG309" s="112">
        <f>IF(N309="zákl. přenesená",J309,0)</f>
        <v>0</v>
      </c>
      <c r="BH309" s="112">
        <f>IF(N309="sníž. přenesená",J309,0)</f>
        <v>0</v>
      </c>
      <c r="BI309" s="112">
        <f>IF(N309="nulová",J309,0)</f>
        <v>0</v>
      </c>
      <c r="BJ309" s="14" t="s">
        <v>82</v>
      </c>
      <c r="BK309" s="112">
        <f>ROUND(I309*H309,2)</f>
        <v>0</v>
      </c>
      <c r="BL309" s="14" t="s">
        <v>240</v>
      </c>
      <c r="BM309" s="219" t="s">
        <v>435</v>
      </c>
    </row>
    <row r="310" spans="1:65" s="2" customFormat="1" ht="11.25">
      <c r="A310" s="32"/>
      <c r="B310" s="33"/>
      <c r="C310" s="34"/>
      <c r="D310" s="220" t="s">
        <v>241</v>
      </c>
      <c r="E310" s="34"/>
      <c r="F310" s="221" t="s">
        <v>357</v>
      </c>
      <c r="G310" s="34"/>
      <c r="H310" s="34"/>
      <c r="I310" s="176"/>
      <c r="J310" s="34"/>
      <c r="K310" s="34"/>
      <c r="L310" s="35"/>
      <c r="M310" s="222"/>
      <c r="N310" s="223"/>
      <c r="O310" s="69"/>
      <c r="P310" s="69"/>
      <c r="Q310" s="69"/>
      <c r="R310" s="69"/>
      <c r="S310" s="69"/>
      <c r="T310" s="70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4" t="s">
        <v>241</v>
      </c>
      <c r="AU310" s="14" t="s">
        <v>84</v>
      </c>
    </row>
    <row r="311" spans="1:65" s="12" customFormat="1" ht="22.9" customHeight="1">
      <c r="B311" s="191"/>
      <c r="C311" s="192"/>
      <c r="D311" s="193" t="s">
        <v>74</v>
      </c>
      <c r="E311" s="205" t="s">
        <v>432</v>
      </c>
      <c r="F311" s="205" t="s">
        <v>930</v>
      </c>
      <c r="G311" s="192"/>
      <c r="H311" s="192"/>
      <c r="I311" s="195"/>
      <c r="J311" s="206">
        <f>BK311</f>
        <v>0</v>
      </c>
      <c r="K311" s="192"/>
      <c r="L311" s="197"/>
      <c r="M311" s="198"/>
      <c r="N311" s="199"/>
      <c r="O311" s="199"/>
      <c r="P311" s="200">
        <f>SUM(P312:P319)</f>
        <v>0</v>
      </c>
      <c r="Q311" s="199"/>
      <c r="R311" s="200">
        <f>SUM(R312:R319)</f>
        <v>0</v>
      </c>
      <c r="S311" s="199"/>
      <c r="T311" s="201">
        <f>SUM(T312:T319)</f>
        <v>0</v>
      </c>
      <c r="AR311" s="202" t="s">
        <v>82</v>
      </c>
      <c r="AT311" s="203" t="s">
        <v>74</v>
      </c>
      <c r="AU311" s="203" t="s">
        <v>82</v>
      </c>
      <c r="AY311" s="202" t="s">
        <v>233</v>
      </c>
      <c r="BK311" s="204">
        <f>SUM(BK312:BK319)</f>
        <v>0</v>
      </c>
    </row>
    <row r="312" spans="1:65" s="2" customFormat="1" ht="24.2" customHeight="1">
      <c r="A312" s="32"/>
      <c r="B312" s="33"/>
      <c r="C312" s="207" t="s">
        <v>436</v>
      </c>
      <c r="D312" s="207" t="s">
        <v>236</v>
      </c>
      <c r="E312" s="208" t="s">
        <v>437</v>
      </c>
      <c r="F312" s="209" t="s">
        <v>346</v>
      </c>
      <c r="G312" s="210" t="s">
        <v>239</v>
      </c>
      <c r="H312" s="211">
        <v>1</v>
      </c>
      <c r="I312" s="212"/>
      <c r="J312" s="213">
        <f>ROUND(I312*H312,2)</f>
        <v>0</v>
      </c>
      <c r="K312" s="214"/>
      <c r="L312" s="35"/>
      <c r="M312" s="215" t="s">
        <v>1</v>
      </c>
      <c r="N312" s="216" t="s">
        <v>40</v>
      </c>
      <c r="O312" s="69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19" t="s">
        <v>240</v>
      </c>
      <c r="AT312" s="219" t="s">
        <v>236</v>
      </c>
      <c r="AU312" s="219" t="s">
        <v>84</v>
      </c>
      <c r="AY312" s="14" t="s">
        <v>233</v>
      </c>
      <c r="BE312" s="112">
        <f>IF(N312="základní",J312,0)</f>
        <v>0</v>
      </c>
      <c r="BF312" s="112">
        <f>IF(N312="snížená",J312,0)</f>
        <v>0</v>
      </c>
      <c r="BG312" s="112">
        <f>IF(N312="zákl. přenesená",J312,0)</f>
        <v>0</v>
      </c>
      <c r="BH312" s="112">
        <f>IF(N312="sníž. přenesená",J312,0)</f>
        <v>0</v>
      </c>
      <c r="BI312" s="112">
        <f>IF(N312="nulová",J312,0)</f>
        <v>0</v>
      </c>
      <c r="BJ312" s="14" t="s">
        <v>82</v>
      </c>
      <c r="BK312" s="112">
        <f>ROUND(I312*H312,2)</f>
        <v>0</v>
      </c>
      <c r="BL312" s="14" t="s">
        <v>240</v>
      </c>
      <c r="BM312" s="219" t="s">
        <v>438</v>
      </c>
    </row>
    <row r="313" spans="1:65" s="2" customFormat="1" ht="19.5">
      <c r="A313" s="32"/>
      <c r="B313" s="33"/>
      <c r="C313" s="34"/>
      <c r="D313" s="220" t="s">
        <v>241</v>
      </c>
      <c r="E313" s="34"/>
      <c r="F313" s="221" t="s">
        <v>346</v>
      </c>
      <c r="G313" s="34"/>
      <c r="H313" s="34"/>
      <c r="I313" s="176"/>
      <c r="J313" s="34"/>
      <c r="K313" s="34"/>
      <c r="L313" s="35"/>
      <c r="M313" s="222"/>
      <c r="N313" s="223"/>
      <c r="O313" s="69"/>
      <c r="P313" s="69"/>
      <c r="Q313" s="69"/>
      <c r="R313" s="69"/>
      <c r="S313" s="69"/>
      <c r="T313" s="70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4" t="s">
        <v>241</v>
      </c>
      <c r="AU313" s="14" t="s">
        <v>84</v>
      </c>
    </row>
    <row r="314" spans="1:65" s="2" customFormat="1" ht="24.2" customHeight="1">
      <c r="A314" s="32"/>
      <c r="B314" s="33"/>
      <c r="C314" s="207" t="s">
        <v>335</v>
      </c>
      <c r="D314" s="207" t="s">
        <v>236</v>
      </c>
      <c r="E314" s="208" t="s">
        <v>439</v>
      </c>
      <c r="F314" s="209" t="s">
        <v>350</v>
      </c>
      <c r="G314" s="210" t="s">
        <v>239</v>
      </c>
      <c r="H314" s="211">
        <v>1</v>
      </c>
      <c r="I314" s="212"/>
      <c r="J314" s="213">
        <f>ROUND(I314*H314,2)</f>
        <v>0</v>
      </c>
      <c r="K314" s="214"/>
      <c r="L314" s="35"/>
      <c r="M314" s="215" t="s">
        <v>1</v>
      </c>
      <c r="N314" s="216" t="s">
        <v>40</v>
      </c>
      <c r="O314" s="69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19" t="s">
        <v>240</v>
      </c>
      <c r="AT314" s="219" t="s">
        <v>236</v>
      </c>
      <c r="AU314" s="219" t="s">
        <v>84</v>
      </c>
      <c r="AY314" s="14" t="s">
        <v>233</v>
      </c>
      <c r="BE314" s="112">
        <f>IF(N314="základní",J314,0)</f>
        <v>0</v>
      </c>
      <c r="BF314" s="112">
        <f>IF(N314="snížená",J314,0)</f>
        <v>0</v>
      </c>
      <c r="BG314" s="112">
        <f>IF(N314="zákl. přenesená",J314,0)</f>
        <v>0</v>
      </c>
      <c r="BH314" s="112">
        <f>IF(N314="sníž. přenesená",J314,0)</f>
        <v>0</v>
      </c>
      <c r="BI314" s="112">
        <f>IF(N314="nulová",J314,0)</f>
        <v>0</v>
      </c>
      <c r="BJ314" s="14" t="s">
        <v>82</v>
      </c>
      <c r="BK314" s="112">
        <f>ROUND(I314*H314,2)</f>
        <v>0</v>
      </c>
      <c r="BL314" s="14" t="s">
        <v>240</v>
      </c>
      <c r="BM314" s="219" t="s">
        <v>440</v>
      </c>
    </row>
    <row r="315" spans="1:65" s="2" customFormat="1" ht="19.5">
      <c r="A315" s="32"/>
      <c r="B315" s="33"/>
      <c r="C315" s="34"/>
      <c r="D315" s="220" t="s">
        <v>241</v>
      </c>
      <c r="E315" s="34"/>
      <c r="F315" s="221" t="s">
        <v>350</v>
      </c>
      <c r="G315" s="34"/>
      <c r="H315" s="34"/>
      <c r="I315" s="176"/>
      <c r="J315" s="34"/>
      <c r="K315" s="34"/>
      <c r="L315" s="35"/>
      <c r="M315" s="222"/>
      <c r="N315" s="223"/>
      <c r="O315" s="69"/>
      <c r="P315" s="69"/>
      <c r="Q315" s="69"/>
      <c r="R315" s="69"/>
      <c r="S315" s="69"/>
      <c r="T315" s="70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4" t="s">
        <v>241</v>
      </c>
      <c r="AU315" s="14" t="s">
        <v>84</v>
      </c>
    </row>
    <row r="316" spans="1:65" s="2" customFormat="1" ht="16.5" customHeight="1">
      <c r="A316" s="32"/>
      <c r="B316" s="33"/>
      <c r="C316" s="207" t="s">
        <v>441</v>
      </c>
      <c r="D316" s="207" t="s">
        <v>236</v>
      </c>
      <c r="E316" s="208" t="s">
        <v>442</v>
      </c>
      <c r="F316" s="209" t="s">
        <v>353</v>
      </c>
      <c r="G316" s="210" t="s">
        <v>239</v>
      </c>
      <c r="H316" s="211">
        <v>1</v>
      </c>
      <c r="I316" s="212"/>
      <c r="J316" s="213">
        <f>ROUND(I316*H316,2)</f>
        <v>0</v>
      </c>
      <c r="K316" s="214"/>
      <c r="L316" s="35"/>
      <c r="M316" s="215" t="s">
        <v>1</v>
      </c>
      <c r="N316" s="216" t="s">
        <v>40</v>
      </c>
      <c r="O316" s="69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19" t="s">
        <v>240</v>
      </c>
      <c r="AT316" s="219" t="s">
        <v>236</v>
      </c>
      <c r="AU316" s="219" t="s">
        <v>84</v>
      </c>
      <c r="AY316" s="14" t="s">
        <v>233</v>
      </c>
      <c r="BE316" s="112">
        <f>IF(N316="základní",J316,0)</f>
        <v>0</v>
      </c>
      <c r="BF316" s="112">
        <f>IF(N316="snížená",J316,0)</f>
        <v>0</v>
      </c>
      <c r="BG316" s="112">
        <f>IF(N316="zákl. přenesená",J316,0)</f>
        <v>0</v>
      </c>
      <c r="BH316" s="112">
        <f>IF(N316="sníž. přenesená",J316,0)</f>
        <v>0</v>
      </c>
      <c r="BI316" s="112">
        <f>IF(N316="nulová",J316,0)</f>
        <v>0</v>
      </c>
      <c r="BJ316" s="14" t="s">
        <v>82</v>
      </c>
      <c r="BK316" s="112">
        <f>ROUND(I316*H316,2)</f>
        <v>0</v>
      </c>
      <c r="BL316" s="14" t="s">
        <v>240</v>
      </c>
      <c r="BM316" s="219" t="s">
        <v>443</v>
      </c>
    </row>
    <row r="317" spans="1:65" s="2" customFormat="1" ht="11.25">
      <c r="A317" s="32"/>
      <c r="B317" s="33"/>
      <c r="C317" s="34"/>
      <c r="D317" s="220" t="s">
        <v>241</v>
      </c>
      <c r="E317" s="34"/>
      <c r="F317" s="221" t="s">
        <v>353</v>
      </c>
      <c r="G317" s="34"/>
      <c r="H317" s="34"/>
      <c r="I317" s="176"/>
      <c r="J317" s="34"/>
      <c r="K317" s="34"/>
      <c r="L317" s="35"/>
      <c r="M317" s="222"/>
      <c r="N317" s="223"/>
      <c r="O317" s="69"/>
      <c r="P317" s="69"/>
      <c r="Q317" s="69"/>
      <c r="R317" s="69"/>
      <c r="S317" s="69"/>
      <c r="T317" s="70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4" t="s">
        <v>241</v>
      </c>
      <c r="AU317" s="14" t="s">
        <v>84</v>
      </c>
    </row>
    <row r="318" spans="1:65" s="2" customFormat="1" ht="24.2" customHeight="1">
      <c r="A318" s="32"/>
      <c r="B318" s="33"/>
      <c r="C318" s="207" t="s">
        <v>337</v>
      </c>
      <c r="D318" s="207" t="s">
        <v>236</v>
      </c>
      <c r="E318" s="208" t="s">
        <v>446</v>
      </c>
      <c r="F318" s="209" t="s">
        <v>357</v>
      </c>
      <c r="G318" s="210" t="s">
        <v>358</v>
      </c>
      <c r="H318" s="211">
        <v>1</v>
      </c>
      <c r="I318" s="212"/>
      <c r="J318" s="213">
        <f>ROUND(I318*H318,2)</f>
        <v>0</v>
      </c>
      <c r="K318" s="214"/>
      <c r="L318" s="35"/>
      <c r="M318" s="215" t="s">
        <v>1</v>
      </c>
      <c r="N318" s="216" t="s">
        <v>40</v>
      </c>
      <c r="O318" s="69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19" t="s">
        <v>240</v>
      </c>
      <c r="AT318" s="219" t="s">
        <v>236</v>
      </c>
      <c r="AU318" s="219" t="s">
        <v>84</v>
      </c>
      <c r="AY318" s="14" t="s">
        <v>233</v>
      </c>
      <c r="BE318" s="112">
        <f>IF(N318="základní",J318,0)</f>
        <v>0</v>
      </c>
      <c r="BF318" s="112">
        <f>IF(N318="snížená",J318,0)</f>
        <v>0</v>
      </c>
      <c r="BG318" s="112">
        <f>IF(N318="zákl. přenesená",J318,0)</f>
        <v>0</v>
      </c>
      <c r="BH318" s="112">
        <f>IF(N318="sníž. přenesená",J318,0)</f>
        <v>0</v>
      </c>
      <c r="BI318" s="112">
        <f>IF(N318="nulová",J318,0)</f>
        <v>0</v>
      </c>
      <c r="BJ318" s="14" t="s">
        <v>82</v>
      </c>
      <c r="BK318" s="112">
        <f>ROUND(I318*H318,2)</f>
        <v>0</v>
      </c>
      <c r="BL318" s="14" t="s">
        <v>240</v>
      </c>
      <c r="BM318" s="219" t="s">
        <v>447</v>
      </c>
    </row>
    <row r="319" spans="1:65" s="2" customFormat="1" ht="11.25">
      <c r="A319" s="32"/>
      <c r="B319" s="33"/>
      <c r="C319" s="34"/>
      <c r="D319" s="220" t="s">
        <v>241</v>
      </c>
      <c r="E319" s="34"/>
      <c r="F319" s="221" t="s">
        <v>357</v>
      </c>
      <c r="G319" s="34"/>
      <c r="H319" s="34"/>
      <c r="I319" s="176"/>
      <c r="J319" s="34"/>
      <c r="K319" s="34"/>
      <c r="L319" s="35"/>
      <c r="M319" s="222"/>
      <c r="N319" s="223"/>
      <c r="O319" s="69"/>
      <c r="P319" s="69"/>
      <c r="Q319" s="69"/>
      <c r="R319" s="69"/>
      <c r="S319" s="69"/>
      <c r="T319" s="70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4" t="s">
        <v>241</v>
      </c>
      <c r="AU319" s="14" t="s">
        <v>84</v>
      </c>
    </row>
    <row r="320" spans="1:65" s="12" customFormat="1" ht="22.9" customHeight="1">
      <c r="B320" s="191"/>
      <c r="C320" s="192"/>
      <c r="D320" s="193" t="s">
        <v>74</v>
      </c>
      <c r="E320" s="205" t="s">
        <v>444</v>
      </c>
      <c r="F320" s="205" t="s">
        <v>931</v>
      </c>
      <c r="G320" s="192"/>
      <c r="H320" s="192"/>
      <c r="I320" s="195"/>
      <c r="J320" s="206">
        <f>BK320</f>
        <v>0</v>
      </c>
      <c r="K320" s="192"/>
      <c r="L320" s="197"/>
      <c r="M320" s="198"/>
      <c r="N320" s="199"/>
      <c r="O320" s="199"/>
      <c r="P320" s="200">
        <f>SUM(P321:P328)</f>
        <v>0</v>
      </c>
      <c r="Q320" s="199"/>
      <c r="R320" s="200">
        <f>SUM(R321:R328)</f>
        <v>0</v>
      </c>
      <c r="S320" s="199"/>
      <c r="T320" s="201">
        <f>SUM(T321:T328)</f>
        <v>0</v>
      </c>
      <c r="AR320" s="202" t="s">
        <v>82</v>
      </c>
      <c r="AT320" s="203" t="s">
        <v>74</v>
      </c>
      <c r="AU320" s="203" t="s">
        <v>82</v>
      </c>
      <c r="AY320" s="202" t="s">
        <v>233</v>
      </c>
      <c r="BK320" s="204">
        <f>SUM(BK321:BK328)</f>
        <v>0</v>
      </c>
    </row>
    <row r="321" spans="1:65" s="2" customFormat="1" ht="24.2" customHeight="1">
      <c r="A321" s="32"/>
      <c r="B321" s="33"/>
      <c r="C321" s="207" t="s">
        <v>448</v>
      </c>
      <c r="D321" s="207" t="s">
        <v>236</v>
      </c>
      <c r="E321" s="208" t="s">
        <v>449</v>
      </c>
      <c r="F321" s="209" t="s">
        <v>346</v>
      </c>
      <c r="G321" s="210" t="s">
        <v>239</v>
      </c>
      <c r="H321" s="211">
        <v>1</v>
      </c>
      <c r="I321" s="212"/>
      <c r="J321" s="213">
        <f>ROUND(I321*H321,2)</f>
        <v>0</v>
      </c>
      <c r="K321" s="214"/>
      <c r="L321" s="35"/>
      <c r="M321" s="215" t="s">
        <v>1</v>
      </c>
      <c r="N321" s="216" t="s">
        <v>40</v>
      </c>
      <c r="O321" s="69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219" t="s">
        <v>240</v>
      </c>
      <c r="AT321" s="219" t="s">
        <v>236</v>
      </c>
      <c r="AU321" s="219" t="s">
        <v>84</v>
      </c>
      <c r="AY321" s="14" t="s">
        <v>233</v>
      </c>
      <c r="BE321" s="112">
        <f>IF(N321="základní",J321,0)</f>
        <v>0</v>
      </c>
      <c r="BF321" s="112">
        <f>IF(N321="snížená",J321,0)</f>
        <v>0</v>
      </c>
      <c r="BG321" s="112">
        <f>IF(N321="zákl. přenesená",J321,0)</f>
        <v>0</v>
      </c>
      <c r="BH321" s="112">
        <f>IF(N321="sníž. přenesená",J321,0)</f>
        <v>0</v>
      </c>
      <c r="BI321" s="112">
        <f>IF(N321="nulová",J321,0)</f>
        <v>0</v>
      </c>
      <c r="BJ321" s="14" t="s">
        <v>82</v>
      </c>
      <c r="BK321" s="112">
        <f>ROUND(I321*H321,2)</f>
        <v>0</v>
      </c>
      <c r="BL321" s="14" t="s">
        <v>240</v>
      </c>
      <c r="BM321" s="219" t="s">
        <v>450</v>
      </c>
    </row>
    <row r="322" spans="1:65" s="2" customFormat="1" ht="19.5">
      <c r="A322" s="32"/>
      <c r="B322" s="33"/>
      <c r="C322" s="34"/>
      <c r="D322" s="220" t="s">
        <v>241</v>
      </c>
      <c r="E322" s="34"/>
      <c r="F322" s="221" t="s">
        <v>346</v>
      </c>
      <c r="G322" s="34"/>
      <c r="H322" s="34"/>
      <c r="I322" s="176"/>
      <c r="J322" s="34"/>
      <c r="K322" s="34"/>
      <c r="L322" s="35"/>
      <c r="M322" s="222"/>
      <c r="N322" s="223"/>
      <c r="O322" s="69"/>
      <c r="P322" s="69"/>
      <c r="Q322" s="69"/>
      <c r="R322" s="69"/>
      <c r="S322" s="69"/>
      <c r="T322" s="70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4" t="s">
        <v>241</v>
      </c>
      <c r="AU322" s="14" t="s">
        <v>84</v>
      </c>
    </row>
    <row r="323" spans="1:65" s="2" customFormat="1" ht="24.2" customHeight="1">
      <c r="A323" s="32"/>
      <c r="B323" s="33"/>
      <c r="C323" s="207" t="s">
        <v>340</v>
      </c>
      <c r="D323" s="207" t="s">
        <v>236</v>
      </c>
      <c r="E323" s="208" t="s">
        <v>451</v>
      </c>
      <c r="F323" s="209" t="s">
        <v>350</v>
      </c>
      <c r="G323" s="210" t="s">
        <v>239</v>
      </c>
      <c r="H323" s="211">
        <v>1</v>
      </c>
      <c r="I323" s="212"/>
      <c r="J323" s="213">
        <f>ROUND(I323*H323,2)</f>
        <v>0</v>
      </c>
      <c r="K323" s="214"/>
      <c r="L323" s="35"/>
      <c r="M323" s="215" t="s">
        <v>1</v>
      </c>
      <c r="N323" s="216" t="s">
        <v>40</v>
      </c>
      <c r="O323" s="69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219" t="s">
        <v>240</v>
      </c>
      <c r="AT323" s="219" t="s">
        <v>236</v>
      </c>
      <c r="AU323" s="219" t="s">
        <v>84</v>
      </c>
      <c r="AY323" s="14" t="s">
        <v>233</v>
      </c>
      <c r="BE323" s="112">
        <f>IF(N323="základní",J323,0)</f>
        <v>0</v>
      </c>
      <c r="BF323" s="112">
        <f>IF(N323="snížená",J323,0)</f>
        <v>0</v>
      </c>
      <c r="BG323" s="112">
        <f>IF(N323="zákl. přenesená",J323,0)</f>
        <v>0</v>
      </c>
      <c r="BH323" s="112">
        <f>IF(N323="sníž. přenesená",J323,0)</f>
        <v>0</v>
      </c>
      <c r="BI323" s="112">
        <f>IF(N323="nulová",J323,0)</f>
        <v>0</v>
      </c>
      <c r="BJ323" s="14" t="s">
        <v>82</v>
      </c>
      <c r="BK323" s="112">
        <f>ROUND(I323*H323,2)</f>
        <v>0</v>
      </c>
      <c r="BL323" s="14" t="s">
        <v>240</v>
      </c>
      <c r="BM323" s="219" t="s">
        <v>452</v>
      </c>
    </row>
    <row r="324" spans="1:65" s="2" customFormat="1" ht="19.5">
      <c r="A324" s="32"/>
      <c r="B324" s="33"/>
      <c r="C324" s="34"/>
      <c r="D324" s="220" t="s">
        <v>241</v>
      </c>
      <c r="E324" s="34"/>
      <c r="F324" s="221" t="s">
        <v>350</v>
      </c>
      <c r="G324" s="34"/>
      <c r="H324" s="34"/>
      <c r="I324" s="176"/>
      <c r="J324" s="34"/>
      <c r="K324" s="34"/>
      <c r="L324" s="35"/>
      <c r="M324" s="222"/>
      <c r="N324" s="223"/>
      <c r="O324" s="69"/>
      <c r="P324" s="69"/>
      <c r="Q324" s="69"/>
      <c r="R324" s="69"/>
      <c r="S324" s="69"/>
      <c r="T324" s="70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4" t="s">
        <v>241</v>
      </c>
      <c r="AU324" s="14" t="s">
        <v>84</v>
      </c>
    </row>
    <row r="325" spans="1:65" s="2" customFormat="1" ht="16.5" customHeight="1">
      <c r="A325" s="32"/>
      <c r="B325" s="33"/>
      <c r="C325" s="207" t="s">
        <v>453</v>
      </c>
      <c r="D325" s="207" t="s">
        <v>236</v>
      </c>
      <c r="E325" s="208" t="s">
        <v>454</v>
      </c>
      <c r="F325" s="209" t="s">
        <v>353</v>
      </c>
      <c r="G325" s="210" t="s">
        <v>239</v>
      </c>
      <c r="H325" s="211">
        <v>1</v>
      </c>
      <c r="I325" s="212"/>
      <c r="J325" s="213">
        <f>ROUND(I325*H325,2)</f>
        <v>0</v>
      </c>
      <c r="K325" s="214"/>
      <c r="L325" s="35"/>
      <c r="M325" s="215" t="s">
        <v>1</v>
      </c>
      <c r="N325" s="216" t="s">
        <v>40</v>
      </c>
      <c r="O325" s="69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219" t="s">
        <v>240</v>
      </c>
      <c r="AT325" s="219" t="s">
        <v>236</v>
      </c>
      <c r="AU325" s="219" t="s">
        <v>84</v>
      </c>
      <c r="AY325" s="14" t="s">
        <v>233</v>
      </c>
      <c r="BE325" s="112">
        <f>IF(N325="základní",J325,0)</f>
        <v>0</v>
      </c>
      <c r="BF325" s="112">
        <f>IF(N325="snížená",J325,0)</f>
        <v>0</v>
      </c>
      <c r="BG325" s="112">
        <f>IF(N325="zákl. přenesená",J325,0)</f>
        <v>0</v>
      </c>
      <c r="BH325" s="112">
        <f>IF(N325="sníž. přenesená",J325,0)</f>
        <v>0</v>
      </c>
      <c r="BI325" s="112">
        <f>IF(N325="nulová",J325,0)</f>
        <v>0</v>
      </c>
      <c r="BJ325" s="14" t="s">
        <v>82</v>
      </c>
      <c r="BK325" s="112">
        <f>ROUND(I325*H325,2)</f>
        <v>0</v>
      </c>
      <c r="BL325" s="14" t="s">
        <v>240</v>
      </c>
      <c r="BM325" s="219" t="s">
        <v>455</v>
      </c>
    </row>
    <row r="326" spans="1:65" s="2" customFormat="1" ht="11.25">
      <c r="A326" s="32"/>
      <c r="B326" s="33"/>
      <c r="C326" s="34"/>
      <c r="D326" s="220" t="s">
        <v>241</v>
      </c>
      <c r="E326" s="34"/>
      <c r="F326" s="221" t="s">
        <v>353</v>
      </c>
      <c r="G326" s="34"/>
      <c r="H326" s="34"/>
      <c r="I326" s="176"/>
      <c r="J326" s="34"/>
      <c r="K326" s="34"/>
      <c r="L326" s="35"/>
      <c r="M326" s="222"/>
      <c r="N326" s="223"/>
      <c r="O326" s="69"/>
      <c r="P326" s="69"/>
      <c r="Q326" s="69"/>
      <c r="R326" s="69"/>
      <c r="S326" s="69"/>
      <c r="T326" s="70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4" t="s">
        <v>241</v>
      </c>
      <c r="AU326" s="14" t="s">
        <v>84</v>
      </c>
    </row>
    <row r="327" spans="1:65" s="2" customFormat="1" ht="24.2" customHeight="1">
      <c r="A327" s="32"/>
      <c r="B327" s="33"/>
      <c r="C327" s="207" t="s">
        <v>347</v>
      </c>
      <c r="D327" s="207" t="s">
        <v>236</v>
      </c>
      <c r="E327" s="208" t="s">
        <v>458</v>
      </c>
      <c r="F327" s="209" t="s">
        <v>357</v>
      </c>
      <c r="G327" s="210" t="s">
        <v>358</v>
      </c>
      <c r="H327" s="211">
        <v>1</v>
      </c>
      <c r="I327" s="212"/>
      <c r="J327" s="213">
        <f>ROUND(I327*H327,2)</f>
        <v>0</v>
      </c>
      <c r="K327" s="214"/>
      <c r="L327" s="35"/>
      <c r="M327" s="215" t="s">
        <v>1</v>
      </c>
      <c r="N327" s="216" t="s">
        <v>40</v>
      </c>
      <c r="O327" s="69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219" t="s">
        <v>240</v>
      </c>
      <c r="AT327" s="219" t="s">
        <v>236</v>
      </c>
      <c r="AU327" s="219" t="s">
        <v>84</v>
      </c>
      <c r="AY327" s="14" t="s">
        <v>233</v>
      </c>
      <c r="BE327" s="112">
        <f>IF(N327="základní",J327,0)</f>
        <v>0</v>
      </c>
      <c r="BF327" s="112">
        <f>IF(N327="snížená",J327,0)</f>
        <v>0</v>
      </c>
      <c r="BG327" s="112">
        <f>IF(N327="zákl. přenesená",J327,0)</f>
        <v>0</v>
      </c>
      <c r="BH327" s="112">
        <f>IF(N327="sníž. přenesená",J327,0)</f>
        <v>0</v>
      </c>
      <c r="BI327" s="112">
        <f>IF(N327="nulová",J327,0)</f>
        <v>0</v>
      </c>
      <c r="BJ327" s="14" t="s">
        <v>82</v>
      </c>
      <c r="BK327" s="112">
        <f>ROUND(I327*H327,2)</f>
        <v>0</v>
      </c>
      <c r="BL327" s="14" t="s">
        <v>240</v>
      </c>
      <c r="BM327" s="219" t="s">
        <v>459</v>
      </c>
    </row>
    <row r="328" spans="1:65" s="2" customFormat="1" ht="11.25">
      <c r="A328" s="32"/>
      <c r="B328" s="33"/>
      <c r="C328" s="34"/>
      <c r="D328" s="220" t="s">
        <v>241</v>
      </c>
      <c r="E328" s="34"/>
      <c r="F328" s="221" t="s">
        <v>357</v>
      </c>
      <c r="G328" s="34"/>
      <c r="H328" s="34"/>
      <c r="I328" s="176"/>
      <c r="J328" s="34"/>
      <c r="K328" s="34"/>
      <c r="L328" s="35"/>
      <c r="M328" s="222"/>
      <c r="N328" s="223"/>
      <c r="O328" s="69"/>
      <c r="P328" s="69"/>
      <c r="Q328" s="69"/>
      <c r="R328" s="69"/>
      <c r="S328" s="69"/>
      <c r="T328" s="70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4" t="s">
        <v>241</v>
      </c>
      <c r="AU328" s="14" t="s">
        <v>84</v>
      </c>
    </row>
    <row r="329" spans="1:65" s="12" customFormat="1" ht="22.9" customHeight="1">
      <c r="B329" s="191"/>
      <c r="C329" s="192"/>
      <c r="D329" s="193" t="s">
        <v>74</v>
      </c>
      <c r="E329" s="205" t="s">
        <v>456</v>
      </c>
      <c r="F329" s="205" t="s">
        <v>932</v>
      </c>
      <c r="G329" s="192"/>
      <c r="H329" s="192"/>
      <c r="I329" s="195"/>
      <c r="J329" s="206">
        <f>BK329</f>
        <v>0</v>
      </c>
      <c r="K329" s="192"/>
      <c r="L329" s="197"/>
      <c r="M329" s="198"/>
      <c r="N329" s="199"/>
      <c r="O329" s="199"/>
      <c r="P329" s="200">
        <f>SUM(P330:P337)</f>
        <v>0</v>
      </c>
      <c r="Q329" s="199"/>
      <c r="R329" s="200">
        <f>SUM(R330:R337)</f>
        <v>0</v>
      </c>
      <c r="S329" s="199"/>
      <c r="T329" s="201">
        <f>SUM(T330:T337)</f>
        <v>0</v>
      </c>
      <c r="AR329" s="202" t="s">
        <v>82</v>
      </c>
      <c r="AT329" s="203" t="s">
        <v>74</v>
      </c>
      <c r="AU329" s="203" t="s">
        <v>82</v>
      </c>
      <c r="AY329" s="202" t="s">
        <v>233</v>
      </c>
      <c r="BK329" s="204">
        <f>SUM(BK330:BK337)</f>
        <v>0</v>
      </c>
    </row>
    <row r="330" spans="1:65" s="2" customFormat="1" ht="24.2" customHeight="1">
      <c r="A330" s="32"/>
      <c r="B330" s="33"/>
      <c r="C330" s="207" t="s">
        <v>460</v>
      </c>
      <c r="D330" s="207" t="s">
        <v>236</v>
      </c>
      <c r="E330" s="208" t="s">
        <v>461</v>
      </c>
      <c r="F330" s="209" t="s">
        <v>346</v>
      </c>
      <c r="G330" s="210" t="s">
        <v>239</v>
      </c>
      <c r="H330" s="211">
        <v>1</v>
      </c>
      <c r="I330" s="212"/>
      <c r="J330" s="213">
        <f>ROUND(I330*H330,2)</f>
        <v>0</v>
      </c>
      <c r="K330" s="214"/>
      <c r="L330" s="35"/>
      <c r="M330" s="215" t="s">
        <v>1</v>
      </c>
      <c r="N330" s="216" t="s">
        <v>40</v>
      </c>
      <c r="O330" s="69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219" t="s">
        <v>240</v>
      </c>
      <c r="AT330" s="219" t="s">
        <v>236</v>
      </c>
      <c r="AU330" s="219" t="s">
        <v>84</v>
      </c>
      <c r="AY330" s="14" t="s">
        <v>233</v>
      </c>
      <c r="BE330" s="112">
        <f>IF(N330="základní",J330,0)</f>
        <v>0</v>
      </c>
      <c r="BF330" s="112">
        <f>IF(N330="snížená",J330,0)</f>
        <v>0</v>
      </c>
      <c r="BG330" s="112">
        <f>IF(N330="zákl. přenesená",J330,0)</f>
        <v>0</v>
      </c>
      <c r="BH330" s="112">
        <f>IF(N330="sníž. přenesená",J330,0)</f>
        <v>0</v>
      </c>
      <c r="BI330" s="112">
        <f>IF(N330="nulová",J330,0)</f>
        <v>0</v>
      </c>
      <c r="BJ330" s="14" t="s">
        <v>82</v>
      </c>
      <c r="BK330" s="112">
        <f>ROUND(I330*H330,2)</f>
        <v>0</v>
      </c>
      <c r="BL330" s="14" t="s">
        <v>240</v>
      </c>
      <c r="BM330" s="219" t="s">
        <v>462</v>
      </c>
    </row>
    <row r="331" spans="1:65" s="2" customFormat="1" ht="19.5">
      <c r="A331" s="32"/>
      <c r="B331" s="33"/>
      <c r="C331" s="34"/>
      <c r="D331" s="220" t="s">
        <v>241</v>
      </c>
      <c r="E331" s="34"/>
      <c r="F331" s="221" t="s">
        <v>346</v>
      </c>
      <c r="G331" s="34"/>
      <c r="H331" s="34"/>
      <c r="I331" s="176"/>
      <c r="J331" s="34"/>
      <c r="K331" s="34"/>
      <c r="L331" s="35"/>
      <c r="M331" s="222"/>
      <c r="N331" s="223"/>
      <c r="O331" s="69"/>
      <c r="P331" s="69"/>
      <c r="Q331" s="69"/>
      <c r="R331" s="69"/>
      <c r="S331" s="69"/>
      <c r="T331" s="70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4" t="s">
        <v>241</v>
      </c>
      <c r="AU331" s="14" t="s">
        <v>84</v>
      </c>
    </row>
    <row r="332" spans="1:65" s="2" customFormat="1" ht="24.2" customHeight="1">
      <c r="A332" s="32"/>
      <c r="B332" s="33"/>
      <c r="C332" s="207" t="s">
        <v>351</v>
      </c>
      <c r="D332" s="207" t="s">
        <v>236</v>
      </c>
      <c r="E332" s="208" t="s">
        <v>463</v>
      </c>
      <c r="F332" s="209" t="s">
        <v>350</v>
      </c>
      <c r="G332" s="210" t="s">
        <v>239</v>
      </c>
      <c r="H332" s="211">
        <v>1</v>
      </c>
      <c r="I332" s="212"/>
      <c r="J332" s="213">
        <f>ROUND(I332*H332,2)</f>
        <v>0</v>
      </c>
      <c r="K332" s="214"/>
      <c r="L332" s="35"/>
      <c r="M332" s="215" t="s">
        <v>1</v>
      </c>
      <c r="N332" s="216" t="s">
        <v>40</v>
      </c>
      <c r="O332" s="69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219" t="s">
        <v>240</v>
      </c>
      <c r="AT332" s="219" t="s">
        <v>236</v>
      </c>
      <c r="AU332" s="219" t="s">
        <v>84</v>
      </c>
      <c r="AY332" s="14" t="s">
        <v>233</v>
      </c>
      <c r="BE332" s="112">
        <f>IF(N332="základní",J332,0)</f>
        <v>0</v>
      </c>
      <c r="BF332" s="112">
        <f>IF(N332="snížená",J332,0)</f>
        <v>0</v>
      </c>
      <c r="BG332" s="112">
        <f>IF(N332="zákl. přenesená",J332,0)</f>
        <v>0</v>
      </c>
      <c r="BH332" s="112">
        <f>IF(N332="sníž. přenesená",J332,0)</f>
        <v>0</v>
      </c>
      <c r="BI332" s="112">
        <f>IF(N332="nulová",J332,0)</f>
        <v>0</v>
      </c>
      <c r="BJ332" s="14" t="s">
        <v>82</v>
      </c>
      <c r="BK332" s="112">
        <f>ROUND(I332*H332,2)</f>
        <v>0</v>
      </c>
      <c r="BL332" s="14" t="s">
        <v>240</v>
      </c>
      <c r="BM332" s="219" t="s">
        <v>464</v>
      </c>
    </row>
    <row r="333" spans="1:65" s="2" customFormat="1" ht="19.5">
      <c r="A333" s="32"/>
      <c r="B333" s="33"/>
      <c r="C333" s="34"/>
      <c r="D333" s="220" t="s">
        <v>241</v>
      </c>
      <c r="E333" s="34"/>
      <c r="F333" s="221" t="s">
        <v>350</v>
      </c>
      <c r="G333" s="34"/>
      <c r="H333" s="34"/>
      <c r="I333" s="176"/>
      <c r="J333" s="34"/>
      <c r="K333" s="34"/>
      <c r="L333" s="35"/>
      <c r="M333" s="222"/>
      <c r="N333" s="223"/>
      <c r="O333" s="69"/>
      <c r="P333" s="69"/>
      <c r="Q333" s="69"/>
      <c r="R333" s="69"/>
      <c r="S333" s="69"/>
      <c r="T333" s="70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4" t="s">
        <v>241</v>
      </c>
      <c r="AU333" s="14" t="s">
        <v>84</v>
      </c>
    </row>
    <row r="334" spans="1:65" s="2" customFormat="1" ht="16.5" customHeight="1">
      <c r="A334" s="32"/>
      <c r="B334" s="33"/>
      <c r="C334" s="207" t="s">
        <v>465</v>
      </c>
      <c r="D334" s="207" t="s">
        <v>236</v>
      </c>
      <c r="E334" s="208" t="s">
        <v>466</v>
      </c>
      <c r="F334" s="209" t="s">
        <v>353</v>
      </c>
      <c r="G334" s="210" t="s">
        <v>239</v>
      </c>
      <c r="H334" s="211">
        <v>1</v>
      </c>
      <c r="I334" s="212"/>
      <c r="J334" s="213">
        <f>ROUND(I334*H334,2)</f>
        <v>0</v>
      </c>
      <c r="K334" s="214"/>
      <c r="L334" s="35"/>
      <c r="M334" s="215" t="s">
        <v>1</v>
      </c>
      <c r="N334" s="216" t="s">
        <v>40</v>
      </c>
      <c r="O334" s="69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219" t="s">
        <v>240</v>
      </c>
      <c r="AT334" s="219" t="s">
        <v>236</v>
      </c>
      <c r="AU334" s="219" t="s">
        <v>84</v>
      </c>
      <c r="AY334" s="14" t="s">
        <v>233</v>
      </c>
      <c r="BE334" s="112">
        <f>IF(N334="základní",J334,0)</f>
        <v>0</v>
      </c>
      <c r="BF334" s="112">
        <f>IF(N334="snížená",J334,0)</f>
        <v>0</v>
      </c>
      <c r="BG334" s="112">
        <f>IF(N334="zákl. přenesená",J334,0)</f>
        <v>0</v>
      </c>
      <c r="BH334" s="112">
        <f>IF(N334="sníž. přenesená",J334,0)</f>
        <v>0</v>
      </c>
      <c r="BI334" s="112">
        <f>IF(N334="nulová",J334,0)</f>
        <v>0</v>
      </c>
      <c r="BJ334" s="14" t="s">
        <v>82</v>
      </c>
      <c r="BK334" s="112">
        <f>ROUND(I334*H334,2)</f>
        <v>0</v>
      </c>
      <c r="BL334" s="14" t="s">
        <v>240</v>
      </c>
      <c r="BM334" s="219" t="s">
        <v>467</v>
      </c>
    </row>
    <row r="335" spans="1:65" s="2" customFormat="1" ht="11.25">
      <c r="A335" s="32"/>
      <c r="B335" s="33"/>
      <c r="C335" s="34"/>
      <c r="D335" s="220" t="s">
        <v>241</v>
      </c>
      <c r="E335" s="34"/>
      <c r="F335" s="221" t="s">
        <v>353</v>
      </c>
      <c r="G335" s="34"/>
      <c r="H335" s="34"/>
      <c r="I335" s="176"/>
      <c r="J335" s="34"/>
      <c r="K335" s="34"/>
      <c r="L335" s="35"/>
      <c r="M335" s="222"/>
      <c r="N335" s="223"/>
      <c r="O335" s="69"/>
      <c r="P335" s="69"/>
      <c r="Q335" s="69"/>
      <c r="R335" s="69"/>
      <c r="S335" s="69"/>
      <c r="T335" s="70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4" t="s">
        <v>241</v>
      </c>
      <c r="AU335" s="14" t="s">
        <v>84</v>
      </c>
    </row>
    <row r="336" spans="1:65" s="2" customFormat="1" ht="24.2" customHeight="1">
      <c r="A336" s="32"/>
      <c r="B336" s="33"/>
      <c r="C336" s="207" t="s">
        <v>354</v>
      </c>
      <c r="D336" s="207" t="s">
        <v>236</v>
      </c>
      <c r="E336" s="208" t="s">
        <v>470</v>
      </c>
      <c r="F336" s="209" t="s">
        <v>357</v>
      </c>
      <c r="G336" s="210" t="s">
        <v>358</v>
      </c>
      <c r="H336" s="211">
        <v>1</v>
      </c>
      <c r="I336" s="212"/>
      <c r="J336" s="213">
        <f>ROUND(I336*H336,2)</f>
        <v>0</v>
      </c>
      <c r="K336" s="214"/>
      <c r="L336" s="35"/>
      <c r="M336" s="215" t="s">
        <v>1</v>
      </c>
      <c r="N336" s="216" t="s">
        <v>40</v>
      </c>
      <c r="O336" s="69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219" t="s">
        <v>240</v>
      </c>
      <c r="AT336" s="219" t="s">
        <v>236</v>
      </c>
      <c r="AU336" s="219" t="s">
        <v>84</v>
      </c>
      <c r="AY336" s="14" t="s">
        <v>233</v>
      </c>
      <c r="BE336" s="112">
        <f>IF(N336="základní",J336,0)</f>
        <v>0</v>
      </c>
      <c r="BF336" s="112">
        <f>IF(N336="snížená",J336,0)</f>
        <v>0</v>
      </c>
      <c r="BG336" s="112">
        <f>IF(N336="zákl. přenesená",J336,0)</f>
        <v>0</v>
      </c>
      <c r="BH336" s="112">
        <f>IF(N336="sníž. přenesená",J336,0)</f>
        <v>0</v>
      </c>
      <c r="BI336" s="112">
        <f>IF(N336="nulová",J336,0)</f>
        <v>0</v>
      </c>
      <c r="BJ336" s="14" t="s">
        <v>82</v>
      </c>
      <c r="BK336" s="112">
        <f>ROUND(I336*H336,2)</f>
        <v>0</v>
      </c>
      <c r="BL336" s="14" t="s">
        <v>240</v>
      </c>
      <c r="BM336" s="219" t="s">
        <v>471</v>
      </c>
    </row>
    <row r="337" spans="1:65" s="2" customFormat="1" ht="11.25">
      <c r="A337" s="32"/>
      <c r="B337" s="33"/>
      <c r="C337" s="34"/>
      <c r="D337" s="220" t="s">
        <v>241</v>
      </c>
      <c r="E337" s="34"/>
      <c r="F337" s="221" t="s">
        <v>357</v>
      </c>
      <c r="G337" s="34"/>
      <c r="H337" s="34"/>
      <c r="I337" s="176"/>
      <c r="J337" s="34"/>
      <c r="K337" s="34"/>
      <c r="L337" s="35"/>
      <c r="M337" s="222"/>
      <c r="N337" s="223"/>
      <c r="O337" s="69"/>
      <c r="P337" s="69"/>
      <c r="Q337" s="69"/>
      <c r="R337" s="69"/>
      <c r="S337" s="69"/>
      <c r="T337" s="70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T337" s="14" t="s">
        <v>241</v>
      </c>
      <c r="AU337" s="14" t="s">
        <v>84</v>
      </c>
    </row>
    <row r="338" spans="1:65" s="12" customFormat="1" ht="25.9" customHeight="1">
      <c r="B338" s="191"/>
      <c r="C338" s="192"/>
      <c r="D338" s="193" t="s">
        <v>74</v>
      </c>
      <c r="E338" s="194" t="s">
        <v>468</v>
      </c>
      <c r="F338" s="194" t="s">
        <v>517</v>
      </c>
      <c r="G338" s="192"/>
      <c r="H338" s="192"/>
      <c r="I338" s="195"/>
      <c r="J338" s="196">
        <f>BK338</f>
        <v>0</v>
      </c>
      <c r="K338" s="192"/>
      <c r="L338" s="197"/>
      <c r="M338" s="198"/>
      <c r="N338" s="199"/>
      <c r="O338" s="199"/>
      <c r="P338" s="200">
        <f>P339+P346+P353+P360+P367+P374+P381+P388+P395</f>
        <v>0</v>
      </c>
      <c r="Q338" s="199"/>
      <c r="R338" s="200">
        <f>R339+R346+R353+R360+R367+R374+R381+R388+R395</f>
        <v>0</v>
      </c>
      <c r="S338" s="199"/>
      <c r="T338" s="201">
        <f>T339+T346+T353+T360+T367+T374+T381+T388+T395</f>
        <v>0</v>
      </c>
      <c r="AR338" s="202" t="s">
        <v>82</v>
      </c>
      <c r="AT338" s="203" t="s">
        <v>74</v>
      </c>
      <c r="AU338" s="203" t="s">
        <v>75</v>
      </c>
      <c r="AY338" s="202" t="s">
        <v>233</v>
      </c>
      <c r="BK338" s="204">
        <f>BK339+BK346+BK353+BK360+BK367+BK374+BK381+BK388+BK395</f>
        <v>0</v>
      </c>
    </row>
    <row r="339" spans="1:65" s="12" customFormat="1" ht="22.9" customHeight="1">
      <c r="B339" s="191"/>
      <c r="C339" s="192"/>
      <c r="D339" s="193" t="s">
        <v>74</v>
      </c>
      <c r="E339" s="205" t="s">
        <v>480</v>
      </c>
      <c r="F339" s="205" t="s">
        <v>933</v>
      </c>
      <c r="G339" s="192"/>
      <c r="H339" s="192"/>
      <c r="I339" s="195"/>
      <c r="J339" s="206">
        <f>BK339</f>
        <v>0</v>
      </c>
      <c r="K339" s="192"/>
      <c r="L339" s="197"/>
      <c r="M339" s="198"/>
      <c r="N339" s="199"/>
      <c r="O339" s="199"/>
      <c r="P339" s="200">
        <f>SUM(P340:P345)</f>
        <v>0</v>
      </c>
      <c r="Q339" s="199"/>
      <c r="R339" s="200">
        <f>SUM(R340:R345)</f>
        <v>0</v>
      </c>
      <c r="S339" s="199"/>
      <c r="T339" s="201">
        <f>SUM(T340:T345)</f>
        <v>0</v>
      </c>
      <c r="AR339" s="202" t="s">
        <v>82</v>
      </c>
      <c r="AT339" s="203" t="s">
        <v>74</v>
      </c>
      <c r="AU339" s="203" t="s">
        <v>82</v>
      </c>
      <c r="AY339" s="202" t="s">
        <v>233</v>
      </c>
      <c r="BK339" s="204">
        <f>SUM(BK340:BK345)</f>
        <v>0</v>
      </c>
    </row>
    <row r="340" spans="1:65" s="2" customFormat="1" ht="16.5" customHeight="1">
      <c r="A340" s="32"/>
      <c r="B340" s="33"/>
      <c r="C340" s="207" t="s">
        <v>472</v>
      </c>
      <c r="D340" s="207" t="s">
        <v>236</v>
      </c>
      <c r="E340" s="208" t="s">
        <v>473</v>
      </c>
      <c r="F340" s="209" t="s">
        <v>860</v>
      </c>
      <c r="G340" s="210" t="s">
        <v>244</v>
      </c>
      <c r="H340" s="211">
        <v>224</v>
      </c>
      <c r="I340" s="212"/>
      <c r="J340" s="213">
        <f>ROUND(I340*H340,2)</f>
        <v>0</v>
      </c>
      <c r="K340" s="214"/>
      <c r="L340" s="35"/>
      <c r="M340" s="215" t="s">
        <v>1</v>
      </c>
      <c r="N340" s="216" t="s">
        <v>40</v>
      </c>
      <c r="O340" s="69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219" t="s">
        <v>240</v>
      </c>
      <c r="AT340" s="219" t="s">
        <v>236</v>
      </c>
      <c r="AU340" s="219" t="s">
        <v>84</v>
      </c>
      <c r="AY340" s="14" t="s">
        <v>233</v>
      </c>
      <c r="BE340" s="112">
        <f>IF(N340="základní",J340,0)</f>
        <v>0</v>
      </c>
      <c r="BF340" s="112">
        <f>IF(N340="snížená",J340,0)</f>
        <v>0</v>
      </c>
      <c r="BG340" s="112">
        <f>IF(N340="zákl. přenesená",J340,0)</f>
        <v>0</v>
      </c>
      <c r="BH340" s="112">
        <f>IF(N340="sníž. přenesená",J340,0)</f>
        <v>0</v>
      </c>
      <c r="BI340" s="112">
        <f>IF(N340="nulová",J340,0)</f>
        <v>0</v>
      </c>
      <c r="BJ340" s="14" t="s">
        <v>82</v>
      </c>
      <c r="BK340" s="112">
        <f>ROUND(I340*H340,2)</f>
        <v>0</v>
      </c>
      <c r="BL340" s="14" t="s">
        <v>240</v>
      </c>
      <c r="BM340" s="219" t="s">
        <v>474</v>
      </c>
    </row>
    <row r="341" spans="1:65" s="2" customFormat="1" ht="11.25">
      <c r="A341" s="32"/>
      <c r="B341" s="33"/>
      <c r="C341" s="34"/>
      <c r="D341" s="220" t="s">
        <v>241</v>
      </c>
      <c r="E341" s="34"/>
      <c r="F341" s="221" t="s">
        <v>860</v>
      </c>
      <c r="G341" s="34"/>
      <c r="H341" s="34"/>
      <c r="I341" s="176"/>
      <c r="J341" s="34"/>
      <c r="K341" s="34"/>
      <c r="L341" s="35"/>
      <c r="M341" s="222"/>
      <c r="N341" s="223"/>
      <c r="O341" s="69"/>
      <c r="P341" s="69"/>
      <c r="Q341" s="69"/>
      <c r="R341" s="69"/>
      <c r="S341" s="69"/>
      <c r="T341" s="70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T341" s="14" t="s">
        <v>241</v>
      </c>
      <c r="AU341" s="14" t="s">
        <v>84</v>
      </c>
    </row>
    <row r="342" spans="1:65" s="2" customFormat="1" ht="16.5" customHeight="1">
      <c r="A342" s="32"/>
      <c r="B342" s="33"/>
      <c r="C342" s="207" t="s">
        <v>359</v>
      </c>
      <c r="D342" s="207" t="s">
        <v>236</v>
      </c>
      <c r="E342" s="208" t="s">
        <v>475</v>
      </c>
      <c r="F342" s="209" t="s">
        <v>861</v>
      </c>
      <c r="G342" s="210" t="s">
        <v>244</v>
      </c>
      <c r="H342" s="211">
        <v>69</v>
      </c>
      <c r="I342" s="212"/>
      <c r="J342" s="213">
        <f>ROUND(I342*H342,2)</f>
        <v>0</v>
      </c>
      <c r="K342" s="214"/>
      <c r="L342" s="35"/>
      <c r="M342" s="215" t="s">
        <v>1</v>
      </c>
      <c r="N342" s="216" t="s">
        <v>40</v>
      </c>
      <c r="O342" s="69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219" t="s">
        <v>240</v>
      </c>
      <c r="AT342" s="219" t="s">
        <v>236</v>
      </c>
      <c r="AU342" s="219" t="s">
        <v>84</v>
      </c>
      <c r="AY342" s="14" t="s">
        <v>233</v>
      </c>
      <c r="BE342" s="112">
        <f>IF(N342="základní",J342,0)</f>
        <v>0</v>
      </c>
      <c r="BF342" s="112">
        <f>IF(N342="snížená",J342,0)</f>
        <v>0</v>
      </c>
      <c r="BG342" s="112">
        <f>IF(N342="zákl. přenesená",J342,0)</f>
        <v>0</v>
      </c>
      <c r="BH342" s="112">
        <f>IF(N342="sníž. přenesená",J342,0)</f>
        <v>0</v>
      </c>
      <c r="BI342" s="112">
        <f>IF(N342="nulová",J342,0)</f>
        <v>0</v>
      </c>
      <c r="BJ342" s="14" t="s">
        <v>82</v>
      </c>
      <c r="BK342" s="112">
        <f>ROUND(I342*H342,2)</f>
        <v>0</v>
      </c>
      <c r="BL342" s="14" t="s">
        <v>240</v>
      </c>
      <c r="BM342" s="219" t="s">
        <v>476</v>
      </c>
    </row>
    <row r="343" spans="1:65" s="2" customFormat="1" ht="11.25">
      <c r="A343" s="32"/>
      <c r="B343" s="33"/>
      <c r="C343" s="34"/>
      <c r="D343" s="220" t="s">
        <v>241</v>
      </c>
      <c r="E343" s="34"/>
      <c r="F343" s="221" t="s">
        <v>861</v>
      </c>
      <c r="G343" s="34"/>
      <c r="H343" s="34"/>
      <c r="I343" s="176"/>
      <c r="J343" s="34"/>
      <c r="K343" s="34"/>
      <c r="L343" s="35"/>
      <c r="M343" s="222"/>
      <c r="N343" s="223"/>
      <c r="O343" s="69"/>
      <c r="P343" s="69"/>
      <c r="Q343" s="69"/>
      <c r="R343" s="69"/>
      <c r="S343" s="69"/>
      <c r="T343" s="70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T343" s="14" t="s">
        <v>241</v>
      </c>
      <c r="AU343" s="14" t="s">
        <v>84</v>
      </c>
    </row>
    <row r="344" spans="1:65" s="2" customFormat="1" ht="16.5" customHeight="1">
      <c r="A344" s="32"/>
      <c r="B344" s="33"/>
      <c r="C344" s="207" t="s">
        <v>477</v>
      </c>
      <c r="D344" s="207" t="s">
        <v>236</v>
      </c>
      <c r="E344" s="208" t="s">
        <v>478</v>
      </c>
      <c r="F344" s="209" t="s">
        <v>862</v>
      </c>
      <c r="G344" s="210" t="s">
        <v>244</v>
      </c>
      <c r="H344" s="211">
        <v>14</v>
      </c>
      <c r="I344" s="212"/>
      <c r="J344" s="213">
        <f>ROUND(I344*H344,2)</f>
        <v>0</v>
      </c>
      <c r="K344" s="214"/>
      <c r="L344" s="35"/>
      <c r="M344" s="215" t="s">
        <v>1</v>
      </c>
      <c r="N344" s="216" t="s">
        <v>40</v>
      </c>
      <c r="O344" s="69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219" t="s">
        <v>240</v>
      </c>
      <c r="AT344" s="219" t="s">
        <v>236</v>
      </c>
      <c r="AU344" s="219" t="s">
        <v>84</v>
      </c>
      <c r="AY344" s="14" t="s">
        <v>233</v>
      </c>
      <c r="BE344" s="112">
        <f>IF(N344="základní",J344,0)</f>
        <v>0</v>
      </c>
      <c r="BF344" s="112">
        <f>IF(N344="snížená",J344,0)</f>
        <v>0</v>
      </c>
      <c r="BG344" s="112">
        <f>IF(N344="zákl. přenesená",J344,0)</f>
        <v>0</v>
      </c>
      <c r="BH344" s="112">
        <f>IF(N344="sníž. přenesená",J344,0)</f>
        <v>0</v>
      </c>
      <c r="BI344" s="112">
        <f>IF(N344="nulová",J344,0)</f>
        <v>0</v>
      </c>
      <c r="BJ344" s="14" t="s">
        <v>82</v>
      </c>
      <c r="BK344" s="112">
        <f>ROUND(I344*H344,2)</f>
        <v>0</v>
      </c>
      <c r="BL344" s="14" t="s">
        <v>240</v>
      </c>
      <c r="BM344" s="219" t="s">
        <v>479</v>
      </c>
    </row>
    <row r="345" spans="1:65" s="2" customFormat="1" ht="11.25">
      <c r="A345" s="32"/>
      <c r="B345" s="33"/>
      <c r="C345" s="34"/>
      <c r="D345" s="220" t="s">
        <v>241</v>
      </c>
      <c r="E345" s="34"/>
      <c r="F345" s="221" t="s">
        <v>862</v>
      </c>
      <c r="G345" s="34"/>
      <c r="H345" s="34"/>
      <c r="I345" s="176"/>
      <c r="J345" s="34"/>
      <c r="K345" s="34"/>
      <c r="L345" s="35"/>
      <c r="M345" s="222"/>
      <c r="N345" s="223"/>
      <c r="O345" s="69"/>
      <c r="P345" s="69"/>
      <c r="Q345" s="69"/>
      <c r="R345" s="69"/>
      <c r="S345" s="69"/>
      <c r="T345" s="70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T345" s="14" t="s">
        <v>241</v>
      </c>
      <c r="AU345" s="14" t="s">
        <v>84</v>
      </c>
    </row>
    <row r="346" spans="1:65" s="12" customFormat="1" ht="22.9" customHeight="1">
      <c r="B346" s="191"/>
      <c r="C346" s="192"/>
      <c r="D346" s="193" t="s">
        <v>74</v>
      </c>
      <c r="E346" s="205" t="s">
        <v>492</v>
      </c>
      <c r="F346" s="205" t="s">
        <v>934</v>
      </c>
      <c r="G346" s="192"/>
      <c r="H346" s="192"/>
      <c r="I346" s="195"/>
      <c r="J346" s="206">
        <f>BK346</f>
        <v>0</v>
      </c>
      <c r="K346" s="192"/>
      <c r="L346" s="197"/>
      <c r="M346" s="198"/>
      <c r="N346" s="199"/>
      <c r="O346" s="199"/>
      <c r="P346" s="200">
        <f>SUM(P347:P352)</f>
        <v>0</v>
      </c>
      <c r="Q346" s="199"/>
      <c r="R346" s="200">
        <f>SUM(R347:R352)</f>
        <v>0</v>
      </c>
      <c r="S346" s="199"/>
      <c r="T346" s="201">
        <f>SUM(T347:T352)</f>
        <v>0</v>
      </c>
      <c r="AR346" s="202" t="s">
        <v>82</v>
      </c>
      <c r="AT346" s="203" t="s">
        <v>74</v>
      </c>
      <c r="AU346" s="203" t="s">
        <v>82</v>
      </c>
      <c r="AY346" s="202" t="s">
        <v>233</v>
      </c>
      <c r="BK346" s="204">
        <f>SUM(BK347:BK352)</f>
        <v>0</v>
      </c>
    </row>
    <row r="347" spans="1:65" s="2" customFormat="1" ht="16.5" customHeight="1">
      <c r="A347" s="32"/>
      <c r="B347" s="33"/>
      <c r="C347" s="207" t="s">
        <v>363</v>
      </c>
      <c r="D347" s="207" t="s">
        <v>236</v>
      </c>
      <c r="E347" s="208" t="s">
        <v>482</v>
      </c>
      <c r="F347" s="209" t="s">
        <v>860</v>
      </c>
      <c r="G347" s="210" t="s">
        <v>244</v>
      </c>
      <c r="H347" s="211">
        <v>90</v>
      </c>
      <c r="I347" s="212"/>
      <c r="J347" s="213">
        <f>ROUND(I347*H347,2)</f>
        <v>0</v>
      </c>
      <c r="K347" s="214"/>
      <c r="L347" s="35"/>
      <c r="M347" s="215" t="s">
        <v>1</v>
      </c>
      <c r="N347" s="216" t="s">
        <v>40</v>
      </c>
      <c r="O347" s="69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219" t="s">
        <v>240</v>
      </c>
      <c r="AT347" s="219" t="s">
        <v>236</v>
      </c>
      <c r="AU347" s="219" t="s">
        <v>84</v>
      </c>
      <c r="AY347" s="14" t="s">
        <v>233</v>
      </c>
      <c r="BE347" s="112">
        <f>IF(N347="základní",J347,0)</f>
        <v>0</v>
      </c>
      <c r="BF347" s="112">
        <f>IF(N347="snížená",J347,0)</f>
        <v>0</v>
      </c>
      <c r="BG347" s="112">
        <f>IF(N347="zákl. přenesená",J347,0)</f>
        <v>0</v>
      </c>
      <c r="BH347" s="112">
        <f>IF(N347="sníž. přenesená",J347,0)</f>
        <v>0</v>
      </c>
      <c r="BI347" s="112">
        <f>IF(N347="nulová",J347,0)</f>
        <v>0</v>
      </c>
      <c r="BJ347" s="14" t="s">
        <v>82</v>
      </c>
      <c r="BK347" s="112">
        <f>ROUND(I347*H347,2)</f>
        <v>0</v>
      </c>
      <c r="BL347" s="14" t="s">
        <v>240</v>
      </c>
      <c r="BM347" s="219" t="s">
        <v>483</v>
      </c>
    </row>
    <row r="348" spans="1:65" s="2" customFormat="1" ht="11.25">
      <c r="A348" s="32"/>
      <c r="B348" s="33"/>
      <c r="C348" s="34"/>
      <c r="D348" s="220" t="s">
        <v>241</v>
      </c>
      <c r="E348" s="34"/>
      <c r="F348" s="221" t="s">
        <v>860</v>
      </c>
      <c r="G348" s="34"/>
      <c r="H348" s="34"/>
      <c r="I348" s="176"/>
      <c r="J348" s="34"/>
      <c r="K348" s="34"/>
      <c r="L348" s="35"/>
      <c r="M348" s="222"/>
      <c r="N348" s="223"/>
      <c r="O348" s="69"/>
      <c r="P348" s="69"/>
      <c r="Q348" s="69"/>
      <c r="R348" s="69"/>
      <c r="S348" s="69"/>
      <c r="T348" s="70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4" t="s">
        <v>241</v>
      </c>
      <c r="AU348" s="14" t="s">
        <v>84</v>
      </c>
    </row>
    <row r="349" spans="1:65" s="2" customFormat="1" ht="16.5" customHeight="1">
      <c r="A349" s="32"/>
      <c r="B349" s="33"/>
      <c r="C349" s="207" t="s">
        <v>484</v>
      </c>
      <c r="D349" s="207" t="s">
        <v>236</v>
      </c>
      <c r="E349" s="208" t="s">
        <v>485</v>
      </c>
      <c r="F349" s="209" t="s">
        <v>861</v>
      </c>
      <c r="G349" s="210" t="s">
        <v>244</v>
      </c>
      <c r="H349" s="211">
        <v>33</v>
      </c>
      <c r="I349" s="212"/>
      <c r="J349" s="213">
        <f>ROUND(I349*H349,2)</f>
        <v>0</v>
      </c>
      <c r="K349" s="214"/>
      <c r="L349" s="35"/>
      <c r="M349" s="215" t="s">
        <v>1</v>
      </c>
      <c r="N349" s="216" t="s">
        <v>40</v>
      </c>
      <c r="O349" s="69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219" t="s">
        <v>240</v>
      </c>
      <c r="AT349" s="219" t="s">
        <v>236</v>
      </c>
      <c r="AU349" s="219" t="s">
        <v>84</v>
      </c>
      <c r="AY349" s="14" t="s">
        <v>233</v>
      </c>
      <c r="BE349" s="112">
        <f>IF(N349="základní",J349,0)</f>
        <v>0</v>
      </c>
      <c r="BF349" s="112">
        <f>IF(N349="snížená",J349,0)</f>
        <v>0</v>
      </c>
      <c r="BG349" s="112">
        <f>IF(N349="zákl. přenesená",J349,0)</f>
        <v>0</v>
      </c>
      <c r="BH349" s="112">
        <f>IF(N349="sníž. přenesená",J349,0)</f>
        <v>0</v>
      </c>
      <c r="BI349" s="112">
        <f>IF(N349="nulová",J349,0)</f>
        <v>0</v>
      </c>
      <c r="BJ349" s="14" t="s">
        <v>82</v>
      </c>
      <c r="BK349" s="112">
        <f>ROUND(I349*H349,2)</f>
        <v>0</v>
      </c>
      <c r="BL349" s="14" t="s">
        <v>240</v>
      </c>
      <c r="BM349" s="219" t="s">
        <v>486</v>
      </c>
    </row>
    <row r="350" spans="1:65" s="2" customFormat="1" ht="11.25">
      <c r="A350" s="32"/>
      <c r="B350" s="33"/>
      <c r="C350" s="34"/>
      <c r="D350" s="220" t="s">
        <v>241</v>
      </c>
      <c r="E350" s="34"/>
      <c r="F350" s="221" t="s">
        <v>861</v>
      </c>
      <c r="G350" s="34"/>
      <c r="H350" s="34"/>
      <c r="I350" s="176"/>
      <c r="J350" s="34"/>
      <c r="K350" s="34"/>
      <c r="L350" s="35"/>
      <c r="M350" s="222"/>
      <c r="N350" s="223"/>
      <c r="O350" s="69"/>
      <c r="P350" s="69"/>
      <c r="Q350" s="69"/>
      <c r="R350" s="69"/>
      <c r="S350" s="69"/>
      <c r="T350" s="70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T350" s="14" t="s">
        <v>241</v>
      </c>
      <c r="AU350" s="14" t="s">
        <v>84</v>
      </c>
    </row>
    <row r="351" spans="1:65" s="2" customFormat="1" ht="16.5" customHeight="1">
      <c r="A351" s="32"/>
      <c r="B351" s="33"/>
      <c r="C351" s="207" t="s">
        <v>366</v>
      </c>
      <c r="D351" s="207" t="s">
        <v>236</v>
      </c>
      <c r="E351" s="208" t="s">
        <v>487</v>
      </c>
      <c r="F351" s="209" t="s">
        <v>862</v>
      </c>
      <c r="G351" s="210" t="s">
        <v>244</v>
      </c>
      <c r="H351" s="211">
        <v>6</v>
      </c>
      <c r="I351" s="212"/>
      <c r="J351" s="213">
        <f>ROUND(I351*H351,2)</f>
        <v>0</v>
      </c>
      <c r="K351" s="214"/>
      <c r="L351" s="35"/>
      <c r="M351" s="215" t="s">
        <v>1</v>
      </c>
      <c r="N351" s="216" t="s">
        <v>40</v>
      </c>
      <c r="O351" s="69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219" t="s">
        <v>240</v>
      </c>
      <c r="AT351" s="219" t="s">
        <v>236</v>
      </c>
      <c r="AU351" s="219" t="s">
        <v>84</v>
      </c>
      <c r="AY351" s="14" t="s">
        <v>233</v>
      </c>
      <c r="BE351" s="112">
        <f>IF(N351="základní",J351,0)</f>
        <v>0</v>
      </c>
      <c r="BF351" s="112">
        <f>IF(N351="snížená",J351,0)</f>
        <v>0</v>
      </c>
      <c r="BG351" s="112">
        <f>IF(N351="zákl. přenesená",J351,0)</f>
        <v>0</v>
      </c>
      <c r="BH351" s="112">
        <f>IF(N351="sníž. přenesená",J351,0)</f>
        <v>0</v>
      </c>
      <c r="BI351" s="112">
        <f>IF(N351="nulová",J351,0)</f>
        <v>0</v>
      </c>
      <c r="BJ351" s="14" t="s">
        <v>82</v>
      </c>
      <c r="BK351" s="112">
        <f>ROUND(I351*H351,2)</f>
        <v>0</v>
      </c>
      <c r="BL351" s="14" t="s">
        <v>240</v>
      </c>
      <c r="BM351" s="219" t="s">
        <v>488</v>
      </c>
    </row>
    <row r="352" spans="1:65" s="2" customFormat="1" ht="11.25">
      <c r="A352" s="32"/>
      <c r="B352" s="33"/>
      <c r="C352" s="34"/>
      <c r="D352" s="220" t="s">
        <v>241</v>
      </c>
      <c r="E352" s="34"/>
      <c r="F352" s="221" t="s">
        <v>862</v>
      </c>
      <c r="G352" s="34"/>
      <c r="H352" s="34"/>
      <c r="I352" s="176"/>
      <c r="J352" s="34"/>
      <c r="K352" s="34"/>
      <c r="L352" s="35"/>
      <c r="M352" s="222"/>
      <c r="N352" s="223"/>
      <c r="O352" s="69"/>
      <c r="P352" s="69"/>
      <c r="Q352" s="69"/>
      <c r="R352" s="69"/>
      <c r="S352" s="69"/>
      <c r="T352" s="70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4" t="s">
        <v>241</v>
      </c>
      <c r="AU352" s="14" t="s">
        <v>84</v>
      </c>
    </row>
    <row r="353" spans="1:65" s="12" customFormat="1" ht="22.9" customHeight="1">
      <c r="B353" s="191"/>
      <c r="C353" s="192"/>
      <c r="D353" s="193" t="s">
        <v>74</v>
      </c>
      <c r="E353" s="205" t="s">
        <v>504</v>
      </c>
      <c r="F353" s="205" t="s">
        <v>935</v>
      </c>
      <c r="G353" s="192"/>
      <c r="H353" s="192"/>
      <c r="I353" s="195"/>
      <c r="J353" s="206">
        <f>BK353</f>
        <v>0</v>
      </c>
      <c r="K353" s="192"/>
      <c r="L353" s="197"/>
      <c r="M353" s="198"/>
      <c r="N353" s="199"/>
      <c r="O353" s="199"/>
      <c r="P353" s="200">
        <f>SUM(P354:P359)</f>
        <v>0</v>
      </c>
      <c r="Q353" s="199"/>
      <c r="R353" s="200">
        <f>SUM(R354:R359)</f>
        <v>0</v>
      </c>
      <c r="S353" s="199"/>
      <c r="T353" s="201">
        <f>SUM(T354:T359)</f>
        <v>0</v>
      </c>
      <c r="AR353" s="202" t="s">
        <v>82</v>
      </c>
      <c r="AT353" s="203" t="s">
        <v>74</v>
      </c>
      <c r="AU353" s="203" t="s">
        <v>82</v>
      </c>
      <c r="AY353" s="202" t="s">
        <v>233</v>
      </c>
      <c r="BK353" s="204">
        <f>SUM(BK354:BK359)</f>
        <v>0</v>
      </c>
    </row>
    <row r="354" spans="1:65" s="2" customFormat="1" ht="16.5" customHeight="1">
      <c r="A354" s="32"/>
      <c r="B354" s="33"/>
      <c r="C354" s="207" t="s">
        <v>489</v>
      </c>
      <c r="D354" s="207" t="s">
        <v>236</v>
      </c>
      <c r="E354" s="208" t="s">
        <v>490</v>
      </c>
      <c r="F354" s="209" t="s">
        <v>860</v>
      </c>
      <c r="G354" s="210" t="s">
        <v>244</v>
      </c>
      <c r="H354" s="211">
        <v>113</v>
      </c>
      <c r="I354" s="212"/>
      <c r="J354" s="213">
        <f>ROUND(I354*H354,2)</f>
        <v>0</v>
      </c>
      <c r="K354" s="214"/>
      <c r="L354" s="35"/>
      <c r="M354" s="215" t="s">
        <v>1</v>
      </c>
      <c r="N354" s="216" t="s">
        <v>40</v>
      </c>
      <c r="O354" s="69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219" t="s">
        <v>240</v>
      </c>
      <c r="AT354" s="219" t="s">
        <v>236</v>
      </c>
      <c r="AU354" s="219" t="s">
        <v>84</v>
      </c>
      <c r="AY354" s="14" t="s">
        <v>233</v>
      </c>
      <c r="BE354" s="112">
        <f>IF(N354="základní",J354,0)</f>
        <v>0</v>
      </c>
      <c r="BF354" s="112">
        <f>IF(N354="snížená",J354,0)</f>
        <v>0</v>
      </c>
      <c r="BG354" s="112">
        <f>IF(N354="zákl. přenesená",J354,0)</f>
        <v>0</v>
      </c>
      <c r="BH354" s="112">
        <f>IF(N354="sníž. přenesená",J354,0)</f>
        <v>0</v>
      </c>
      <c r="BI354" s="112">
        <f>IF(N354="nulová",J354,0)</f>
        <v>0</v>
      </c>
      <c r="BJ354" s="14" t="s">
        <v>82</v>
      </c>
      <c r="BK354" s="112">
        <f>ROUND(I354*H354,2)</f>
        <v>0</v>
      </c>
      <c r="BL354" s="14" t="s">
        <v>240</v>
      </c>
      <c r="BM354" s="219" t="s">
        <v>491</v>
      </c>
    </row>
    <row r="355" spans="1:65" s="2" customFormat="1" ht="11.25">
      <c r="A355" s="32"/>
      <c r="B355" s="33"/>
      <c r="C355" s="34"/>
      <c r="D355" s="220" t="s">
        <v>241</v>
      </c>
      <c r="E355" s="34"/>
      <c r="F355" s="221" t="s">
        <v>860</v>
      </c>
      <c r="G355" s="34"/>
      <c r="H355" s="34"/>
      <c r="I355" s="176"/>
      <c r="J355" s="34"/>
      <c r="K355" s="34"/>
      <c r="L355" s="35"/>
      <c r="M355" s="222"/>
      <c r="N355" s="223"/>
      <c r="O355" s="69"/>
      <c r="P355" s="69"/>
      <c r="Q355" s="69"/>
      <c r="R355" s="69"/>
      <c r="S355" s="69"/>
      <c r="T355" s="70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T355" s="14" t="s">
        <v>241</v>
      </c>
      <c r="AU355" s="14" t="s">
        <v>84</v>
      </c>
    </row>
    <row r="356" spans="1:65" s="2" customFormat="1" ht="16.5" customHeight="1">
      <c r="A356" s="32"/>
      <c r="B356" s="33"/>
      <c r="C356" s="207" t="s">
        <v>368</v>
      </c>
      <c r="D356" s="207" t="s">
        <v>236</v>
      </c>
      <c r="E356" s="208" t="s">
        <v>494</v>
      </c>
      <c r="F356" s="209" t="s">
        <v>861</v>
      </c>
      <c r="G356" s="210" t="s">
        <v>244</v>
      </c>
      <c r="H356" s="211">
        <v>73</v>
      </c>
      <c r="I356" s="212"/>
      <c r="J356" s="213">
        <f>ROUND(I356*H356,2)</f>
        <v>0</v>
      </c>
      <c r="K356" s="214"/>
      <c r="L356" s="35"/>
      <c r="M356" s="215" t="s">
        <v>1</v>
      </c>
      <c r="N356" s="216" t="s">
        <v>40</v>
      </c>
      <c r="O356" s="69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219" t="s">
        <v>240</v>
      </c>
      <c r="AT356" s="219" t="s">
        <v>236</v>
      </c>
      <c r="AU356" s="219" t="s">
        <v>84</v>
      </c>
      <c r="AY356" s="14" t="s">
        <v>233</v>
      </c>
      <c r="BE356" s="112">
        <f>IF(N356="základní",J356,0)</f>
        <v>0</v>
      </c>
      <c r="BF356" s="112">
        <f>IF(N356="snížená",J356,0)</f>
        <v>0</v>
      </c>
      <c r="BG356" s="112">
        <f>IF(N356="zákl. přenesená",J356,0)</f>
        <v>0</v>
      </c>
      <c r="BH356" s="112">
        <f>IF(N356="sníž. přenesená",J356,0)</f>
        <v>0</v>
      </c>
      <c r="BI356" s="112">
        <f>IF(N356="nulová",J356,0)</f>
        <v>0</v>
      </c>
      <c r="BJ356" s="14" t="s">
        <v>82</v>
      </c>
      <c r="BK356" s="112">
        <f>ROUND(I356*H356,2)</f>
        <v>0</v>
      </c>
      <c r="BL356" s="14" t="s">
        <v>240</v>
      </c>
      <c r="BM356" s="219" t="s">
        <v>495</v>
      </c>
    </row>
    <row r="357" spans="1:65" s="2" customFormat="1" ht="11.25">
      <c r="A357" s="32"/>
      <c r="B357" s="33"/>
      <c r="C357" s="34"/>
      <c r="D357" s="220" t="s">
        <v>241</v>
      </c>
      <c r="E357" s="34"/>
      <c r="F357" s="221" t="s">
        <v>861</v>
      </c>
      <c r="G357" s="34"/>
      <c r="H357" s="34"/>
      <c r="I357" s="176"/>
      <c r="J357" s="34"/>
      <c r="K357" s="34"/>
      <c r="L357" s="35"/>
      <c r="M357" s="222"/>
      <c r="N357" s="223"/>
      <c r="O357" s="69"/>
      <c r="P357" s="69"/>
      <c r="Q357" s="69"/>
      <c r="R357" s="69"/>
      <c r="S357" s="69"/>
      <c r="T357" s="70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T357" s="14" t="s">
        <v>241</v>
      </c>
      <c r="AU357" s="14" t="s">
        <v>84</v>
      </c>
    </row>
    <row r="358" spans="1:65" s="2" customFormat="1" ht="16.5" customHeight="1">
      <c r="A358" s="32"/>
      <c r="B358" s="33"/>
      <c r="C358" s="207" t="s">
        <v>496</v>
      </c>
      <c r="D358" s="207" t="s">
        <v>236</v>
      </c>
      <c r="E358" s="208" t="s">
        <v>497</v>
      </c>
      <c r="F358" s="209" t="s">
        <v>862</v>
      </c>
      <c r="G358" s="210" t="s">
        <v>244</v>
      </c>
      <c r="H358" s="211">
        <v>8</v>
      </c>
      <c r="I358" s="212"/>
      <c r="J358" s="213">
        <f>ROUND(I358*H358,2)</f>
        <v>0</v>
      </c>
      <c r="K358" s="214"/>
      <c r="L358" s="35"/>
      <c r="M358" s="215" t="s">
        <v>1</v>
      </c>
      <c r="N358" s="216" t="s">
        <v>40</v>
      </c>
      <c r="O358" s="69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219" t="s">
        <v>240</v>
      </c>
      <c r="AT358" s="219" t="s">
        <v>236</v>
      </c>
      <c r="AU358" s="219" t="s">
        <v>84</v>
      </c>
      <c r="AY358" s="14" t="s">
        <v>233</v>
      </c>
      <c r="BE358" s="112">
        <f>IF(N358="základní",J358,0)</f>
        <v>0</v>
      </c>
      <c r="BF358" s="112">
        <f>IF(N358="snížená",J358,0)</f>
        <v>0</v>
      </c>
      <c r="BG358" s="112">
        <f>IF(N358="zákl. přenesená",J358,0)</f>
        <v>0</v>
      </c>
      <c r="BH358" s="112">
        <f>IF(N358="sníž. přenesená",J358,0)</f>
        <v>0</v>
      </c>
      <c r="BI358" s="112">
        <f>IF(N358="nulová",J358,0)</f>
        <v>0</v>
      </c>
      <c r="BJ358" s="14" t="s">
        <v>82</v>
      </c>
      <c r="BK358" s="112">
        <f>ROUND(I358*H358,2)</f>
        <v>0</v>
      </c>
      <c r="BL358" s="14" t="s">
        <v>240</v>
      </c>
      <c r="BM358" s="219" t="s">
        <v>498</v>
      </c>
    </row>
    <row r="359" spans="1:65" s="2" customFormat="1" ht="11.25">
      <c r="A359" s="32"/>
      <c r="B359" s="33"/>
      <c r="C359" s="34"/>
      <c r="D359" s="220" t="s">
        <v>241</v>
      </c>
      <c r="E359" s="34"/>
      <c r="F359" s="221" t="s">
        <v>862</v>
      </c>
      <c r="G359" s="34"/>
      <c r="H359" s="34"/>
      <c r="I359" s="176"/>
      <c r="J359" s="34"/>
      <c r="K359" s="34"/>
      <c r="L359" s="35"/>
      <c r="M359" s="222"/>
      <c r="N359" s="223"/>
      <c r="O359" s="69"/>
      <c r="P359" s="69"/>
      <c r="Q359" s="69"/>
      <c r="R359" s="69"/>
      <c r="S359" s="69"/>
      <c r="T359" s="70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T359" s="14" t="s">
        <v>241</v>
      </c>
      <c r="AU359" s="14" t="s">
        <v>84</v>
      </c>
    </row>
    <row r="360" spans="1:65" s="12" customFormat="1" ht="22.9" customHeight="1">
      <c r="B360" s="191"/>
      <c r="C360" s="192"/>
      <c r="D360" s="193" t="s">
        <v>74</v>
      </c>
      <c r="E360" s="205" t="s">
        <v>516</v>
      </c>
      <c r="F360" s="205" t="s">
        <v>936</v>
      </c>
      <c r="G360" s="192"/>
      <c r="H360" s="192"/>
      <c r="I360" s="195"/>
      <c r="J360" s="206">
        <f>BK360</f>
        <v>0</v>
      </c>
      <c r="K360" s="192"/>
      <c r="L360" s="197"/>
      <c r="M360" s="198"/>
      <c r="N360" s="199"/>
      <c r="O360" s="199"/>
      <c r="P360" s="200">
        <f>SUM(P361:P366)</f>
        <v>0</v>
      </c>
      <c r="Q360" s="199"/>
      <c r="R360" s="200">
        <f>SUM(R361:R366)</f>
        <v>0</v>
      </c>
      <c r="S360" s="199"/>
      <c r="T360" s="201">
        <f>SUM(T361:T366)</f>
        <v>0</v>
      </c>
      <c r="AR360" s="202" t="s">
        <v>82</v>
      </c>
      <c r="AT360" s="203" t="s">
        <v>74</v>
      </c>
      <c r="AU360" s="203" t="s">
        <v>82</v>
      </c>
      <c r="AY360" s="202" t="s">
        <v>233</v>
      </c>
      <c r="BK360" s="204">
        <f>SUM(BK361:BK366)</f>
        <v>0</v>
      </c>
    </row>
    <row r="361" spans="1:65" s="2" customFormat="1" ht="16.5" customHeight="1">
      <c r="A361" s="32"/>
      <c r="B361" s="33"/>
      <c r="C361" s="207" t="s">
        <v>371</v>
      </c>
      <c r="D361" s="207" t="s">
        <v>236</v>
      </c>
      <c r="E361" s="208" t="s">
        <v>499</v>
      </c>
      <c r="F361" s="209" t="s">
        <v>860</v>
      </c>
      <c r="G361" s="210" t="s">
        <v>244</v>
      </c>
      <c r="H361" s="211">
        <v>140</v>
      </c>
      <c r="I361" s="212"/>
      <c r="J361" s="213">
        <f>ROUND(I361*H361,2)</f>
        <v>0</v>
      </c>
      <c r="K361" s="214"/>
      <c r="L361" s="35"/>
      <c r="M361" s="215" t="s">
        <v>1</v>
      </c>
      <c r="N361" s="216" t="s">
        <v>40</v>
      </c>
      <c r="O361" s="69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219" t="s">
        <v>240</v>
      </c>
      <c r="AT361" s="219" t="s">
        <v>236</v>
      </c>
      <c r="AU361" s="219" t="s">
        <v>84</v>
      </c>
      <c r="AY361" s="14" t="s">
        <v>233</v>
      </c>
      <c r="BE361" s="112">
        <f>IF(N361="základní",J361,0)</f>
        <v>0</v>
      </c>
      <c r="BF361" s="112">
        <f>IF(N361="snížená",J361,0)</f>
        <v>0</v>
      </c>
      <c r="BG361" s="112">
        <f>IF(N361="zákl. přenesená",J361,0)</f>
        <v>0</v>
      </c>
      <c r="BH361" s="112">
        <f>IF(N361="sníž. přenesená",J361,0)</f>
        <v>0</v>
      </c>
      <c r="BI361" s="112">
        <f>IF(N361="nulová",J361,0)</f>
        <v>0</v>
      </c>
      <c r="BJ361" s="14" t="s">
        <v>82</v>
      </c>
      <c r="BK361" s="112">
        <f>ROUND(I361*H361,2)</f>
        <v>0</v>
      </c>
      <c r="BL361" s="14" t="s">
        <v>240</v>
      </c>
      <c r="BM361" s="219" t="s">
        <v>500</v>
      </c>
    </row>
    <row r="362" spans="1:65" s="2" customFormat="1" ht="11.25">
      <c r="A362" s="32"/>
      <c r="B362" s="33"/>
      <c r="C362" s="34"/>
      <c r="D362" s="220" t="s">
        <v>241</v>
      </c>
      <c r="E362" s="34"/>
      <c r="F362" s="221" t="s">
        <v>860</v>
      </c>
      <c r="G362" s="34"/>
      <c r="H362" s="34"/>
      <c r="I362" s="176"/>
      <c r="J362" s="34"/>
      <c r="K362" s="34"/>
      <c r="L362" s="35"/>
      <c r="M362" s="222"/>
      <c r="N362" s="223"/>
      <c r="O362" s="69"/>
      <c r="P362" s="69"/>
      <c r="Q362" s="69"/>
      <c r="R362" s="69"/>
      <c r="S362" s="69"/>
      <c r="T362" s="70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T362" s="14" t="s">
        <v>241</v>
      </c>
      <c r="AU362" s="14" t="s">
        <v>84</v>
      </c>
    </row>
    <row r="363" spans="1:65" s="2" customFormat="1" ht="16.5" customHeight="1">
      <c r="A363" s="32"/>
      <c r="B363" s="33"/>
      <c r="C363" s="207" t="s">
        <v>501</v>
      </c>
      <c r="D363" s="207" t="s">
        <v>236</v>
      </c>
      <c r="E363" s="208" t="s">
        <v>502</v>
      </c>
      <c r="F363" s="209" t="s">
        <v>861</v>
      </c>
      <c r="G363" s="210" t="s">
        <v>244</v>
      </c>
      <c r="H363" s="211">
        <v>65</v>
      </c>
      <c r="I363" s="212"/>
      <c r="J363" s="213">
        <f>ROUND(I363*H363,2)</f>
        <v>0</v>
      </c>
      <c r="K363" s="214"/>
      <c r="L363" s="35"/>
      <c r="M363" s="215" t="s">
        <v>1</v>
      </c>
      <c r="N363" s="216" t="s">
        <v>40</v>
      </c>
      <c r="O363" s="69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219" t="s">
        <v>240</v>
      </c>
      <c r="AT363" s="219" t="s">
        <v>236</v>
      </c>
      <c r="AU363" s="219" t="s">
        <v>84</v>
      </c>
      <c r="AY363" s="14" t="s">
        <v>233</v>
      </c>
      <c r="BE363" s="112">
        <f>IF(N363="základní",J363,0)</f>
        <v>0</v>
      </c>
      <c r="BF363" s="112">
        <f>IF(N363="snížená",J363,0)</f>
        <v>0</v>
      </c>
      <c r="BG363" s="112">
        <f>IF(N363="zákl. přenesená",J363,0)</f>
        <v>0</v>
      </c>
      <c r="BH363" s="112">
        <f>IF(N363="sníž. přenesená",J363,0)</f>
        <v>0</v>
      </c>
      <c r="BI363" s="112">
        <f>IF(N363="nulová",J363,0)</f>
        <v>0</v>
      </c>
      <c r="BJ363" s="14" t="s">
        <v>82</v>
      </c>
      <c r="BK363" s="112">
        <f>ROUND(I363*H363,2)</f>
        <v>0</v>
      </c>
      <c r="BL363" s="14" t="s">
        <v>240</v>
      </c>
      <c r="BM363" s="219" t="s">
        <v>503</v>
      </c>
    </row>
    <row r="364" spans="1:65" s="2" customFormat="1" ht="11.25">
      <c r="A364" s="32"/>
      <c r="B364" s="33"/>
      <c r="C364" s="34"/>
      <c r="D364" s="220" t="s">
        <v>241</v>
      </c>
      <c r="E364" s="34"/>
      <c r="F364" s="221" t="s">
        <v>861</v>
      </c>
      <c r="G364" s="34"/>
      <c r="H364" s="34"/>
      <c r="I364" s="176"/>
      <c r="J364" s="34"/>
      <c r="K364" s="34"/>
      <c r="L364" s="35"/>
      <c r="M364" s="222"/>
      <c r="N364" s="223"/>
      <c r="O364" s="69"/>
      <c r="P364" s="69"/>
      <c r="Q364" s="69"/>
      <c r="R364" s="69"/>
      <c r="S364" s="69"/>
      <c r="T364" s="70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4" t="s">
        <v>241</v>
      </c>
      <c r="AU364" s="14" t="s">
        <v>84</v>
      </c>
    </row>
    <row r="365" spans="1:65" s="2" customFormat="1" ht="16.5" customHeight="1">
      <c r="A365" s="32"/>
      <c r="B365" s="33"/>
      <c r="C365" s="207" t="s">
        <v>375</v>
      </c>
      <c r="D365" s="207" t="s">
        <v>236</v>
      </c>
      <c r="E365" s="208" t="s">
        <v>506</v>
      </c>
      <c r="F365" s="209" t="s">
        <v>862</v>
      </c>
      <c r="G365" s="210" t="s">
        <v>244</v>
      </c>
      <c r="H365" s="211">
        <v>10</v>
      </c>
      <c r="I365" s="212"/>
      <c r="J365" s="213">
        <f>ROUND(I365*H365,2)</f>
        <v>0</v>
      </c>
      <c r="K365" s="214"/>
      <c r="L365" s="35"/>
      <c r="M365" s="215" t="s">
        <v>1</v>
      </c>
      <c r="N365" s="216" t="s">
        <v>40</v>
      </c>
      <c r="O365" s="69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219" t="s">
        <v>240</v>
      </c>
      <c r="AT365" s="219" t="s">
        <v>236</v>
      </c>
      <c r="AU365" s="219" t="s">
        <v>84</v>
      </c>
      <c r="AY365" s="14" t="s">
        <v>233</v>
      </c>
      <c r="BE365" s="112">
        <f>IF(N365="základní",J365,0)</f>
        <v>0</v>
      </c>
      <c r="BF365" s="112">
        <f>IF(N365="snížená",J365,0)</f>
        <v>0</v>
      </c>
      <c r="BG365" s="112">
        <f>IF(N365="zákl. přenesená",J365,0)</f>
        <v>0</v>
      </c>
      <c r="BH365" s="112">
        <f>IF(N365="sníž. přenesená",J365,0)</f>
        <v>0</v>
      </c>
      <c r="BI365" s="112">
        <f>IF(N365="nulová",J365,0)</f>
        <v>0</v>
      </c>
      <c r="BJ365" s="14" t="s">
        <v>82</v>
      </c>
      <c r="BK365" s="112">
        <f>ROUND(I365*H365,2)</f>
        <v>0</v>
      </c>
      <c r="BL365" s="14" t="s">
        <v>240</v>
      </c>
      <c r="BM365" s="219" t="s">
        <v>507</v>
      </c>
    </row>
    <row r="366" spans="1:65" s="2" customFormat="1" ht="11.25">
      <c r="A366" s="32"/>
      <c r="B366" s="33"/>
      <c r="C366" s="34"/>
      <c r="D366" s="220" t="s">
        <v>241</v>
      </c>
      <c r="E366" s="34"/>
      <c r="F366" s="221" t="s">
        <v>862</v>
      </c>
      <c r="G366" s="34"/>
      <c r="H366" s="34"/>
      <c r="I366" s="176"/>
      <c r="J366" s="34"/>
      <c r="K366" s="34"/>
      <c r="L366" s="35"/>
      <c r="M366" s="222"/>
      <c r="N366" s="223"/>
      <c r="O366" s="69"/>
      <c r="P366" s="69"/>
      <c r="Q366" s="69"/>
      <c r="R366" s="69"/>
      <c r="S366" s="69"/>
      <c r="T366" s="70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T366" s="14" t="s">
        <v>241</v>
      </c>
      <c r="AU366" s="14" t="s">
        <v>84</v>
      </c>
    </row>
    <row r="367" spans="1:65" s="12" customFormat="1" ht="22.9" customHeight="1">
      <c r="B367" s="191"/>
      <c r="C367" s="192"/>
      <c r="D367" s="193" t="s">
        <v>74</v>
      </c>
      <c r="E367" s="205" t="s">
        <v>518</v>
      </c>
      <c r="F367" s="205" t="s">
        <v>937</v>
      </c>
      <c r="G367" s="192"/>
      <c r="H367" s="192"/>
      <c r="I367" s="195"/>
      <c r="J367" s="206">
        <f>BK367</f>
        <v>0</v>
      </c>
      <c r="K367" s="192"/>
      <c r="L367" s="197"/>
      <c r="M367" s="198"/>
      <c r="N367" s="199"/>
      <c r="O367" s="199"/>
      <c r="P367" s="200">
        <f>SUM(P368:P373)</f>
        <v>0</v>
      </c>
      <c r="Q367" s="199"/>
      <c r="R367" s="200">
        <f>SUM(R368:R373)</f>
        <v>0</v>
      </c>
      <c r="S367" s="199"/>
      <c r="T367" s="201">
        <f>SUM(T368:T373)</f>
        <v>0</v>
      </c>
      <c r="AR367" s="202" t="s">
        <v>82</v>
      </c>
      <c r="AT367" s="203" t="s">
        <v>74</v>
      </c>
      <c r="AU367" s="203" t="s">
        <v>82</v>
      </c>
      <c r="AY367" s="202" t="s">
        <v>233</v>
      </c>
      <c r="BK367" s="204">
        <f>SUM(BK368:BK373)</f>
        <v>0</v>
      </c>
    </row>
    <row r="368" spans="1:65" s="2" customFormat="1" ht="16.5" customHeight="1">
      <c r="A368" s="32"/>
      <c r="B368" s="33"/>
      <c r="C368" s="207" t="s">
        <v>508</v>
      </c>
      <c r="D368" s="207" t="s">
        <v>236</v>
      </c>
      <c r="E368" s="208" t="s">
        <v>509</v>
      </c>
      <c r="F368" s="209" t="s">
        <v>860</v>
      </c>
      <c r="G368" s="210" t="s">
        <v>244</v>
      </c>
      <c r="H368" s="211">
        <v>246</v>
      </c>
      <c r="I368" s="212"/>
      <c r="J368" s="213">
        <f>ROUND(I368*H368,2)</f>
        <v>0</v>
      </c>
      <c r="K368" s="214"/>
      <c r="L368" s="35"/>
      <c r="M368" s="215" t="s">
        <v>1</v>
      </c>
      <c r="N368" s="216" t="s">
        <v>40</v>
      </c>
      <c r="O368" s="69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219" t="s">
        <v>240</v>
      </c>
      <c r="AT368" s="219" t="s">
        <v>236</v>
      </c>
      <c r="AU368" s="219" t="s">
        <v>84</v>
      </c>
      <c r="AY368" s="14" t="s">
        <v>233</v>
      </c>
      <c r="BE368" s="112">
        <f>IF(N368="základní",J368,0)</f>
        <v>0</v>
      </c>
      <c r="BF368" s="112">
        <f>IF(N368="snížená",J368,0)</f>
        <v>0</v>
      </c>
      <c r="BG368" s="112">
        <f>IF(N368="zákl. přenesená",J368,0)</f>
        <v>0</v>
      </c>
      <c r="BH368" s="112">
        <f>IF(N368="sníž. přenesená",J368,0)</f>
        <v>0</v>
      </c>
      <c r="BI368" s="112">
        <f>IF(N368="nulová",J368,0)</f>
        <v>0</v>
      </c>
      <c r="BJ368" s="14" t="s">
        <v>82</v>
      </c>
      <c r="BK368" s="112">
        <f>ROUND(I368*H368,2)</f>
        <v>0</v>
      </c>
      <c r="BL368" s="14" t="s">
        <v>240</v>
      </c>
      <c r="BM368" s="219" t="s">
        <v>510</v>
      </c>
    </row>
    <row r="369" spans="1:65" s="2" customFormat="1" ht="11.25">
      <c r="A369" s="32"/>
      <c r="B369" s="33"/>
      <c r="C369" s="34"/>
      <c r="D369" s="220" t="s">
        <v>241</v>
      </c>
      <c r="E369" s="34"/>
      <c r="F369" s="221" t="s">
        <v>860</v>
      </c>
      <c r="G369" s="34"/>
      <c r="H369" s="34"/>
      <c r="I369" s="176"/>
      <c r="J369" s="34"/>
      <c r="K369" s="34"/>
      <c r="L369" s="35"/>
      <c r="M369" s="222"/>
      <c r="N369" s="223"/>
      <c r="O369" s="69"/>
      <c r="P369" s="69"/>
      <c r="Q369" s="69"/>
      <c r="R369" s="69"/>
      <c r="S369" s="69"/>
      <c r="T369" s="70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T369" s="14" t="s">
        <v>241</v>
      </c>
      <c r="AU369" s="14" t="s">
        <v>84</v>
      </c>
    </row>
    <row r="370" spans="1:65" s="2" customFormat="1" ht="16.5" customHeight="1">
      <c r="A370" s="32"/>
      <c r="B370" s="33"/>
      <c r="C370" s="207" t="s">
        <v>378</v>
      </c>
      <c r="D370" s="207" t="s">
        <v>236</v>
      </c>
      <c r="E370" s="208" t="s">
        <v>511</v>
      </c>
      <c r="F370" s="209" t="s">
        <v>861</v>
      </c>
      <c r="G370" s="210" t="s">
        <v>244</v>
      </c>
      <c r="H370" s="211">
        <v>125</v>
      </c>
      <c r="I370" s="212"/>
      <c r="J370" s="213">
        <f>ROUND(I370*H370,2)</f>
        <v>0</v>
      </c>
      <c r="K370" s="214"/>
      <c r="L370" s="35"/>
      <c r="M370" s="215" t="s">
        <v>1</v>
      </c>
      <c r="N370" s="216" t="s">
        <v>40</v>
      </c>
      <c r="O370" s="69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219" t="s">
        <v>240</v>
      </c>
      <c r="AT370" s="219" t="s">
        <v>236</v>
      </c>
      <c r="AU370" s="219" t="s">
        <v>84</v>
      </c>
      <c r="AY370" s="14" t="s">
        <v>233</v>
      </c>
      <c r="BE370" s="112">
        <f>IF(N370="základní",J370,0)</f>
        <v>0</v>
      </c>
      <c r="BF370" s="112">
        <f>IF(N370="snížená",J370,0)</f>
        <v>0</v>
      </c>
      <c r="BG370" s="112">
        <f>IF(N370="zákl. přenesená",J370,0)</f>
        <v>0</v>
      </c>
      <c r="BH370" s="112">
        <f>IF(N370="sníž. přenesená",J370,0)</f>
        <v>0</v>
      </c>
      <c r="BI370" s="112">
        <f>IF(N370="nulová",J370,0)</f>
        <v>0</v>
      </c>
      <c r="BJ370" s="14" t="s">
        <v>82</v>
      </c>
      <c r="BK370" s="112">
        <f>ROUND(I370*H370,2)</f>
        <v>0</v>
      </c>
      <c r="BL370" s="14" t="s">
        <v>240</v>
      </c>
      <c r="BM370" s="219" t="s">
        <v>512</v>
      </c>
    </row>
    <row r="371" spans="1:65" s="2" customFormat="1" ht="11.25">
      <c r="A371" s="32"/>
      <c r="B371" s="33"/>
      <c r="C371" s="34"/>
      <c r="D371" s="220" t="s">
        <v>241</v>
      </c>
      <c r="E371" s="34"/>
      <c r="F371" s="221" t="s">
        <v>861</v>
      </c>
      <c r="G371" s="34"/>
      <c r="H371" s="34"/>
      <c r="I371" s="176"/>
      <c r="J371" s="34"/>
      <c r="K371" s="34"/>
      <c r="L371" s="35"/>
      <c r="M371" s="222"/>
      <c r="N371" s="223"/>
      <c r="O371" s="69"/>
      <c r="P371" s="69"/>
      <c r="Q371" s="69"/>
      <c r="R371" s="69"/>
      <c r="S371" s="69"/>
      <c r="T371" s="70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T371" s="14" t="s">
        <v>241</v>
      </c>
      <c r="AU371" s="14" t="s">
        <v>84</v>
      </c>
    </row>
    <row r="372" spans="1:65" s="2" customFormat="1" ht="16.5" customHeight="1">
      <c r="A372" s="32"/>
      <c r="B372" s="33"/>
      <c r="C372" s="207" t="s">
        <v>513</v>
      </c>
      <c r="D372" s="207" t="s">
        <v>236</v>
      </c>
      <c r="E372" s="208" t="s">
        <v>514</v>
      </c>
      <c r="F372" s="209" t="s">
        <v>862</v>
      </c>
      <c r="G372" s="210" t="s">
        <v>244</v>
      </c>
      <c r="H372" s="211">
        <v>14</v>
      </c>
      <c r="I372" s="212"/>
      <c r="J372" s="213">
        <f>ROUND(I372*H372,2)</f>
        <v>0</v>
      </c>
      <c r="K372" s="214"/>
      <c r="L372" s="35"/>
      <c r="M372" s="215" t="s">
        <v>1</v>
      </c>
      <c r="N372" s="216" t="s">
        <v>40</v>
      </c>
      <c r="O372" s="69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219" t="s">
        <v>240</v>
      </c>
      <c r="AT372" s="219" t="s">
        <v>236</v>
      </c>
      <c r="AU372" s="219" t="s">
        <v>84</v>
      </c>
      <c r="AY372" s="14" t="s">
        <v>233</v>
      </c>
      <c r="BE372" s="112">
        <f>IF(N372="základní",J372,0)</f>
        <v>0</v>
      </c>
      <c r="BF372" s="112">
        <f>IF(N372="snížená",J372,0)</f>
        <v>0</v>
      </c>
      <c r="BG372" s="112">
        <f>IF(N372="zákl. přenesená",J372,0)</f>
        <v>0</v>
      </c>
      <c r="BH372" s="112">
        <f>IF(N372="sníž. přenesená",J372,0)</f>
        <v>0</v>
      </c>
      <c r="BI372" s="112">
        <f>IF(N372="nulová",J372,0)</f>
        <v>0</v>
      </c>
      <c r="BJ372" s="14" t="s">
        <v>82</v>
      </c>
      <c r="BK372" s="112">
        <f>ROUND(I372*H372,2)</f>
        <v>0</v>
      </c>
      <c r="BL372" s="14" t="s">
        <v>240</v>
      </c>
      <c r="BM372" s="219" t="s">
        <v>515</v>
      </c>
    </row>
    <row r="373" spans="1:65" s="2" customFormat="1" ht="11.25">
      <c r="A373" s="32"/>
      <c r="B373" s="33"/>
      <c r="C373" s="34"/>
      <c r="D373" s="220" t="s">
        <v>241</v>
      </c>
      <c r="E373" s="34"/>
      <c r="F373" s="221" t="s">
        <v>862</v>
      </c>
      <c r="G373" s="34"/>
      <c r="H373" s="34"/>
      <c r="I373" s="176"/>
      <c r="J373" s="34"/>
      <c r="K373" s="34"/>
      <c r="L373" s="35"/>
      <c r="M373" s="222"/>
      <c r="N373" s="223"/>
      <c r="O373" s="69"/>
      <c r="P373" s="69"/>
      <c r="Q373" s="69"/>
      <c r="R373" s="69"/>
      <c r="S373" s="69"/>
      <c r="T373" s="70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T373" s="14" t="s">
        <v>241</v>
      </c>
      <c r="AU373" s="14" t="s">
        <v>84</v>
      </c>
    </row>
    <row r="374" spans="1:65" s="12" customFormat="1" ht="22.9" customHeight="1">
      <c r="B374" s="191"/>
      <c r="C374" s="192"/>
      <c r="D374" s="193" t="s">
        <v>74</v>
      </c>
      <c r="E374" s="205" t="s">
        <v>527</v>
      </c>
      <c r="F374" s="205" t="s">
        <v>938</v>
      </c>
      <c r="G374" s="192"/>
      <c r="H374" s="192"/>
      <c r="I374" s="195"/>
      <c r="J374" s="206">
        <f>BK374</f>
        <v>0</v>
      </c>
      <c r="K374" s="192"/>
      <c r="L374" s="197"/>
      <c r="M374" s="198"/>
      <c r="N374" s="199"/>
      <c r="O374" s="199"/>
      <c r="P374" s="200">
        <f>SUM(P375:P380)</f>
        <v>0</v>
      </c>
      <c r="Q374" s="199"/>
      <c r="R374" s="200">
        <f>SUM(R375:R380)</f>
        <v>0</v>
      </c>
      <c r="S374" s="199"/>
      <c r="T374" s="201">
        <f>SUM(T375:T380)</f>
        <v>0</v>
      </c>
      <c r="AR374" s="202" t="s">
        <v>82</v>
      </c>
      <c r="AT374" s="203" t="s">
        <v>74</v>
      </c>
      <c r="AU374" s="203" t="s">
        <v>82</v>
      </c>
      <c r="AY374" s="202" t="s">
        <v>233</v>
      </c>
      <c r="BK374" s="204">
        <f>SUM(BK375:BK380)</f>
        <v>0</v>
      </c>
    </row>
    <row r="375" spans="1:65" s="2" customFormat="1" ht="16.5" customHeight="1">
      <c r="A375" s="32"/>
      <c r="B375" s="33"/>
      <c r="C375" s="207" t="s">
        <v>380</v>
      </c>
      <c r="D375" s="207" t="s">
        <v>236</v>
      </c>
      <c r="E375" s="208" t="s">
        <v>520</v>
      </c>
      <c r="F375" s="209" t="s">
        <v>860</v>
      </c>
      <c r="G375" s="210" t="s">
        <v>244</v>
      </c>
      <c r="H375" s="211">
        <v>229</v>
      </c>
      <c r="I375" s="212"/>
      <c r="J375" s="213">
        <f>ROUND(I375*H375,2)</f>
        <v>0</v>
      </c>
      <c r="K375" s="214"/>
      <c r="L375" s="35"/>
      <c r="M375" s="215" t="s">
        <v>1</v>
      </c>
      <c r="N375" s="216" t="s">
        <v>40</v>
      </c>
      <c r="O375" s="69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219" t="s">
        <v>240</v>
      </c>
      <c r="AT375" s="219" t="s">
        <v>236</v>
      </c>
      <c r="AU375" s="219" t="s">
        <v>84</v>
      </c>
      <c r="AY375" s="14" t="s">
        <v>233</v>
      </c>
      <c r="BE375" s="112">
        <f>IF(N375="základní",J375,0)</f>
        <v>0</v>
      </c>
      <c r="BF375" s="112">
        <f>IF(N375="snížená",J375,0)</f>
        <v>0</v>
      </c>
      <c r="BG375" s="112">
        <f>IF(N375="zákl. přenesená",J375,0)</f>
        <v>0</v>
      </c>
      <c r="BH375" s="112">
        <f>IF(N375="sníž. přenesená",J375,0)</f>
        <v>0</v>
      </c>
      <c r="BI375" s="112">
        <f>IF(N375="nulová",J375,0)</f>
        <v>0</v>
      </c>
      <c r="BJ375" s="14" t="s">
        <v>82</v>
      </c>
      <c r="BK375" s="112">
        <f>ROUND(I375*H375,2)</f>
        <v>0</v>
      </c>
      <c r="BL375" s="14" t="s">
        <v>240</v>
      </c>
      <c r="BM375" s="219" t="s">
        <v>522</v>
      </c>
    </row>
    <row r="376" spans="1:65" s="2" customFormat="1" ht="11.25">
      <c r="A376" s="32"/>
      <c r="B376" s="33"/>
      <c r="C376" s="34"/>
      <c r="D376" s="220" t="s">
        <v>241</v>
      </c>
      <c r="E376" s="34"/>
      <c r="F376" s="221" t="s">
        <v>860</v>
      </c>
      <c r="G376" s="34"/>
      <c r="H376" s="34"/>
      <c r="I376" s="176"/>
      <c r="J376" s="34"/>
      <c r="K376" s="34"/>
      <c r="L376" s="35"/>
      <c r="M376" s="222"/>
      <c r="N376" s="223"/>
      <c r="O376" s="69"/>
      <c r="P376" s="69"/>
      <c r="Q376" s="69"/>
      <c r="R376" s="69"/>
      <c r="S376" s="69"/>
      <c r="T376" s="70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T376" s="14" t="s">
        <v>241</v>
      </c>
      <c r="AU376" s="14" t="s">
        <v>84</v>
      </c>
    </row>
    <row r="377" spans="1:65" s="2" customFormat="1" ht="16.5" customHeight="1">
      <c r="A377" s="32"/>
      <c r="B377" s="33"/>
      <c r="C377" s="207" t="s">
        <v>523</v>
      </c>
      <c r="D377" s="207" t="s">
        <v>236</v>
      </c>
      <c r="E377" s="208" t="s">
        <v>524</v>
      </c>
      <c r="F377" s="209" t="s">
        <v>861</v>
      </c>
      <c r="G377" s="210" t="s">
        <v>244</v>
      </c>
      <c r="H377" s="211">
        <v>108</v>
      </c>
      <c r="I377" s="212"/>
      <c r="J377" s="213">
        <f>ROUND(I377*H377,2)</f>
        <v>0</v>
      </c>
      <c r="K377" s="214"/>
      <c r="L377" s="35"/>
      <c r="M377" s="215" t="s">
        <v>1</v>
      </c>
      <c r="N377" s="216" t="s">
        <v>40</v>
      </c>
      <c r="O377" s="69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219" t="s">
        <v>240</v>
      </c>
      <c r="AT377" s="219" t="s">
        <v>236</v>
      </c>
      <c r="AU377" s="219" t="s">
        <v>84</v>
      </c>
      <c r="AY377" s="14" t="s">
        <v>233</v>
      </c>
      <c r="BE377" s="112">
        <f>IF(N377="základní",J377,0)</f>
        <v>0</v>
      </c>
      <c r="BF377" s="112">
        <f>IF(N377="snížená",J377,0)</f>
        <v>0</v>
      </c>
      <c r="BG377" s="112">
        <f>IF(N377="zákl. přenesená",J377,0)</f>
        <v>0</v>
      </c>
      <c r="BH377" s="112">
        <f>IF(N377="sníž. přenesená",J377,0)</f>
        <v>0</v>
      </c>
      <c r="BI377" s="112">
        <f>IF(N377="nulová",J377,0)</f>
        <v>0</v>
      </c>
      <c r="BJ377" s="14" t="s">
        <v>82</v>
      </c>
      <c r="BK377" s="112">
        <f>ROUND(I377*H377,2)</f>
        <v>0</v>
      </c>
      <c r="BL377" s="14" t="s">
        <v>240</v>
      </c>
      <c r="BM377" s="219" t="s">
        <v>526</v>
      </c>
    </row>
    <row r="378" spans="1:65" s="2" customFormat="1" ht="11.25">
      <c r="A378" s="32"/>
      <c r="B378" s="33"/>
      <c r="C378" s="34"/>
      <c r="D378" s="220" t="s">
        <v>241</v>
      </c>
      <c r="E378" s="34"/>
      <c r="F378" s="221" t="s">
        <v>861</v>
      </c>
      <c r="G378" s="34"/>
      <c r="H378" s="34"/>
      <c r="I378" s="176"/>
      <c r="J378" s="34"/>
      <c r="K378" s="34"/>
      <c r="L378" s="35"/>
      <c r="M378" s="222"/>
      <c r="N378" s="223"/>
      <c r="O378" s="69"/>
      <c r="P378" s="69"/>
      <c r="Q378" s="69"/>
      <c r="R378" s="69"/>
      <c r="S378" s="69"/>
      <c r="T378" s="70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T378" s="14" t="s">
        <v>241</v>
      </c>
      <c r="AU378" s="14" t="s">
        <v>84</v>
      </c>
    </row>
    <row r="379" spans="1:65" s="2" customFormat="1" ht="16.5" customHeight="1">
      <c r="A379" s="32"/>
      <c r="B379" s="33"/>
      <c r="C379" s="207" t="s">
        <v>383</v>
      </c>
      <c r="D379" s="207" t="s">
        <v>236</v>
      </c>
      <c r="E379" s="208" t="s">
        <v>529</v>
      </c>
      <c r="F379" s="209" t="s">
        <v>862</v>
      </c>
      <c r="G379" s="210" t="s">
        <v>244</v>
      </c>
      <c r="H379" s="211">
        <v>12</v>
      </c>
      <c r="I379" s="212"/>
      <c r="J379" s="213">
        <f>ROUND(I379*H379,2)</f>
        <v>0</v>
      </c>
      <c r="K379" s="214"/>
      <c r="L379" s="35"/>
      <c r="M379" s="215" t="s">
        <v>1</v>
      </c>
      <c r="N379" s="216" t="s">
        <v>40</v>
      </c>
      <c r="O379" s="69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219" t="s">
        <v>240</v>
      </c>
      <c r="AT379" s="219" t="s">
        <v>236</v>
      </c>
      <c r="AU379" s="219" t="s">
        <v>84</v>
      </c>
      <c r="AY379" s="14" t="s">
        <v>233</v>
      </c>
      <c r="BE379" s="112">
        <f>IF(N379="základní",J379,0)</f>
        <v>0</v>
      </c>
      <c r="BF379" s="112">
        <f>IF(N379="snížená",J379,0)</f>
        <v>0</v>
      </c>
      <c r="BG379" s="112">
        <f>IF(N379="zákl. přenesená",J379,0)</f>
        <v>0</v>
      </c>
      <c r="BH379" s="112">
        <f>IF(N379="sníž. přenesená",J379,0)</f>
        <v>0</v>
      </c>
      <c r="BI379" s="112">
        <f>IF(N379="nulová",J379,0)</f>
        <v>0</v>
      </c>
      <c r="BJ379" s="14" t="s">
        <v>82</v>
      </c>
      <c r="BK379" s="112">
        <f>ROUND(I379*H379,2)</f>
        <v>0</v>
      </c>
      <c r="BL379" s="14" t="s">
        <v>240</v>
      </c>
      <c r="BM379" s="219" t="s">
        <v>530</v>
      </c>
    </row>
    <row r="380" spans="1:65" s="2" customFormat="1" ht="11.25">
      <c r="A380" s="32"/>
      <c r="B380" s="33"/>
      <c r="C380" s="34"/>
      <c r="D380" s="220" t="s">
        <v>241</v>
      </c>
      <c r="E380" s="34"/>
      <c r="F380" s="221" t="s">
        <v>862</v>
      </c>
      <c r="G380" s="34"/>
      <c r="H380" s="34"/>
      <c r="I380" s="176"/>
      <c r="J380" s="34"/>
      <c r="K380" s="34"/>
      <c r="L380" s="35"/>
      <c r="M380" s="222"/>
      <c r="N380" s="223"/>
      <c r="O380" s="69"/>
      <c r="P380" s="69"/>
      <c r="Q380" s="69"/>
      <c r="R380" s="69"/>
      <c r="S380" s="69"/>
      <c r="T380" s="70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T380" s="14" t="s">
        <v>241</v>
      </c>
      <c r="AU380" s="14" t="s">
        <v>84</v>
      </c>
    </row>
    <row r="381" spans="1:65" s="12" customFormat="1" ht="22.9" customHeight="1">
      <c r="B381" s="191"/>
      <c r="C381" s="192"/>
      <c r="D381" s="193" t="s">
        <v>74</v>
      </c>
      <c r="E381" s="205" t="s">
        <v>534</v>
      </c>
      <c r="F381" s="205" t="s">
        <v>939</v>
      </c>
      <c r="G381" s="192"/>
      <c r="H381" s="192"/>
      <c r="I381" s="195"/>
      <c r="J381" s="206">
        <f>BK381</f>
        <v>0</v>
      </c>
      <c r="K381" s="192"/>
      <c r="L381" s="197"/>
      <c r="M381" s="198"/>
      <c r="N381" s="199"/>
      <c r="O381" s="199"/>
      <c r="P381" s="200">
        <f>SUM(P382:P387)</f>
        <v>0</v>
      </c>
      <c r="Q381" s="199"/>
      <c r="R381" s="200">
        <f>SUM(R382:R387)</f>
        <v>0</v>
      </c>
      <c r="S381" s="199"/>
      <c r="T381" s="201">
        <f>SUM(T382:T387)</f>
        <v>0</v>
      </c>
      <c r="AR381" s="202" t="s">
        <v>82</v>
      </c>
      <c r="AT381" s="203" t="s">
        <v>74</v>
      </c>
      <c r="AU381" s="203" t="s">
        <v>82</v>
      </c>
      <c r="AY381" s="202" t="s">
        <v>233</v>
      </c>
      <c r="BK381" s="204">
        <f>SUM(BK382:BK387)</f>
        <v>0</v>
      </c>
    </row>
    <row r="382" spans="1:65" s="2" customFormat="1" ht="16.5" customHeight="1">
      <c r="A382" s="32"/>
      <c r="B382" s="33"/>
      <c r="C382" s="207" t="s">
        <v>531</v>
      </c>
      <c r="D382" s="207" t="s">
        <v>236</v>
      </c>
      <c r="E382" s="208" t="s">
        <v>532</v>
      </c>
      <c r="F382" s="209" t="s">
        <v>860</v>
      </c>
      <c r="G382" s="210" t="s">
        <v>244</v>
      </c>
      <c r="H382" s="211">
        <v>246</v>
      </c>
      <c r="I382" s="212"/>
      <c r="J382" s="213">
        <f>ROUND(I382*H382,2)</f>
        <v>0</v>
      </c>
      <c r="K382" s="214"/>
      <c r="L382" s="35"/>
      <c r="M382" s="215" t="s">
        <v>1</v>
      </c>
      <c r="N382" s="216" t="s">
        <v>40</v>
      </c>
      <c r="O382" s="69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219" t="s">
        <v>240</v>
      </c>
      <c r="AT382" s="219" t="s">
        <v>236</v>
      </c>
      <c r="AU382" s="219" t="s">
        <v>84</v>
      </c>
      <c r="AY382" s="14" t="s">
        <v>233</v>
      </c>
      <c r="BE382" s="112">
        <f>IF(N382="základní",J382,0)</f>
        <v>0</v>
      </c>
      <c r="BF382" s="112">
        <f>IF(N382="snížená",J382,0)</f>
        <v>0</v>
      </c>
      <c r="BG382" s="112">
        <f>IF(N382="zákl. přenesená",J382,0)</f>
        <v>0</v>
      </c>
      <c r="BH382" s="112">
        <f>IF(N382="sníž. přenesená",J382,0)</f>
        <v>0</v>
      </c>
      <c r="BI382" s="112">
        <f>IF(N382="nulová",J382,0)</f>
        <v>0</v>
      </c>
      <c r="BJ382" s="14" t="s">
        <v>82</v>
      </c>
      <c r="BK382" s="112">
        <f>ROUND(I382*H382,2)</f>
        <v>0</v>
      </c>
      <c r="BL382" s="14" t="s">
        <v>240</v>
      </c>
      <c r="BM382" s="219" t="s">
        <v>533</v>
      </c>
    </row>
    <row r="383" spans="1:65" s="2" customFormat="1" ht="11.25">
      <c r="A383" s="32"/>
      <c r="B383" s="33"/>
      <c r="C383" s="34"/>
      <c r="D383" s="220" t="s">
        <v>241</v>
      </c>
      <c r="E383" s="34"/>
      <c r="F383" s="221" t="s">
        <v>860</v>
      </c>
      <c r="G383" s="34"/>
      <c r="H383" s="34"/>
      <c r="I383" s="176"/>
      <c r="J383" s="34"/>
      <c r="K383" s="34"/>
      <c r="L383" s="35"/>
      <c r="M383" s="222"/>
      <c r="N383" s="223"/>
      <c r="O383" s="69"/>
      <c r="P383" s="69"/>
      <c r="Q383" s="69"/>
      <c r="R383" s="69"/>
      <c r="S383" s="69"/>
      <c r="T383" s="70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T383" s="14" t="s">
        <v>241</v>
      </c>
      <c r="AU383" s="14" t="s">
        <v>84</v>
      </c>
    </row>
    <row r="384" spans="1:65" s="2" customFormat="1" ht="16.5" customHeight="1">
      <c r="A384" s="32"/>
      <c r="B384" s="33"/>
      <c r="C384" s="207" t="s">
        <v>387</v>
      </c>
      <c r="D384" s="207" t="s">
        <v>236</v>
      </c>
      <c r="E384" s="208" t="s">
        <v>536</v>
      </c>
      <c r="F384" s="209" t="s">
        <v>861</v>
      </c>
      <c r="G384" s="210" t="s">
        <v>244</v>
      </c>
      <c r="H384" s="211">
        <v>125</v>
      </c>
      <c r="I384" s="212"/>
      <c r="J384" s="213">
        <f>ROUND(I384*H384,2)</f>
        <v>0</v>
      </c>
      <c r="K384" s="214"/>
      <c r="L384" s="35"/>
      <c r="M384" s="215" t="s">
        <v>1</v>
      </c>
      <c r="N384" s="216" t="s">
        <v>40</v>
      </c>
      <c r="O384" s="69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219" t="s">
        <v>240</v>
      </c>
      <c r="AT384" s="219" t="s">
        <v>236</v>
      </c>
      <c r="AU384" s="219" t="s">
        <v>84</v>
      </c>
      <c r="AY384" s="14" t="s">
        <v>233</v>
      </c>
      <c r="BE384" s="112">
        <f>IF(N384="základní",J384,0)</f>
        <v>0</v>
      </c>
      <c r="BF384" s="112">
        <f>IF(N384="snížená",J384,0)</f>
        <v>0</v>
      </c>
      <c r="BG384" s="112">
        <f>IF(N384="zákl. přenesená",J384,0)</f>
        <v>0</v>
      </c>
      <c r="BH384" s="112">
        <f>IF(N384="sníž. přenesená",J384,0)</f>
        <v>0</v>
      </c>
      <c r="BI384" s="112">
        <f>IF(N384="nulová",J384,0)</f>
        <v>0</v>
      </c>
      <c r="BJ384" s="14" t="s">
        <v>82</v>
      </c>
      <c r="BK384" s="112">
        <f>ROUND(I384*H384,2)</f>
        <v>0</v>
      </c>
      <c r="BL384" s="14" t="s">
        <v>240</v>
      </c>
      <c r="BM384" s="219" t="s">
        <v>537</v>
      </c>
    </row>
    <row r="385" spans="1:65" s="2" customFormat="1" ht="11.25">
      <c r="A385" s="32"/>
      <c r="B385" s="33"/>
      <c r="C385" s="34"/>
      <c r="D385" s="220" t="s">
        <v>241</v>
      </c>
      <c r="E385" s="34"/>
      <c r="F385" s="221" t="s">
        <v>861</v>
      </c>
      <c r="G385" s="34"/>
      <c r="H385" s="34"/>
      <c r="I385" s="176"/>
      <c r="J385" s="34"/>
      <c r="K385" s="34"/>
      <c r="L385" s="35"/>
      <c r="M385" s="222"/>
      <c r="N385" s="223"/>
      <c r="O385" s="69"/>
      <c r="P385" s="69"/>
      <c r="Q385" s="69"/>
      <c r="R385" s="69"/>
      <c r="S385" s="69"/>
      <c r="T385" s="70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T385" s="14" t="s">
        <v>241</v>
      </c>
      <c r="AU385" s="14" t="s">
        <v>84</v>
      </c>
    </row>
    <row r="386" spans="1:65" s="2" customFormat="1" ht="16.5" customHeight="1">
      <c r="A386" s="32"/>
      <c r="B386" s="33"/>
      <c r="C386" s="207" t="s">
        <v>538</v>
      </c>
      <c r="D386" s="207" t="s">
        <v>236</v>
      </c>
      <c r="E386" s="208" t="s">
        <v>539</v>
      </c>
      <c r="F386" s="209" t="s">
        <v>862</v>
      </c>
      <c r="G386" s="210" t="s">
        <v>244</v>
      </c>
      <c r="H386" s="211">
        <v>14</v>
      </c>
      <c r="I386" s="212"/>
      <c r="J386" s="213">
        <f>ROUND(I386*H386,2)</f>
        <v>0</v>
      </c>
      <c r="K386" s="214"/>
      <c r="L386" s="35"/>
      <c r="M386" s="215" t="s">
        <v>1</v>
      </c>
      <c r="N386" s="216" t="s">
        <v>40</v>
      </c>
      <c r="O386" s="69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219" t="s">
        <v>240</v>
      </c>
      <c r="AT386" s="219" t="s">
        <v>236</v>
      </c>
      <c r="AU386" s="219" t="s">
        <v>84</v>
      </c>
      <c r="AY386" s="14" t="s">
        <v>233</v>
      </c>
      <c r="BE386" s="112">
        <f>IF(N386="základní",J386,0)</f>
        <v>0</v>
      </c>
      <c r="BF386" s="112">
        <f>IF(N386="snížená",J386,0)</f>
        <v>0</v>
      </c>
      <c r="BG386" s="112">
        <f>IF(N386="zákl. přenesená",J386,0)</f>
        <v>0</v>
      </c>
      <c r="BH386" s="112">
        <f>IF(N386="sníž. přenesená",J386,0)</f>
        <v>0</v>
      </c>
      <c r="BI386" s="112">
        <f>IF(N386="nulová",J386,0)</f>
        <v>0</v>
      </c>
      <c r="BJ386" s="14" t="s">
        <v>82</v>
      </c>
      <c r="BK386" s="112">
        <f>ROUND(I386*H386,2)</f>
        <v>0</v>
      </c>
      <c r="BL386" s="14" t="s">
        <v>240</v>
      </c>
      <c r="BM386" s="219" t="s">
        <v>540</v>
      </c>
    </row>
    <row r="387" spans="1:65" s="2" customFormat="1" ht="11.25">
      <c r="A387" s="32"/>
      <c r="B387" s="33"/>
      <c r="C387" s="34"/>
      <c r="D387" s="220" t="s">
        <v>241</v>
      </c>
      <c r="E387" s="34"/>
      <c r="F387" s="221" t="s">
        <v>862</v>
      </c>
      <c r="G387" s="34"/>
      <c r="H387" s="34"/>
      <c r="I387" s="176"/>
      <c r="J387" s="34"/>
      <c r="K387" s="34"/>
      <c r="L387" s="35"/>
      <c r="M387" s="222"/>
      <c r="N387" s="223"/>
      <c r="O387" s="69"/>
      <c r="P387" s="69"/>
      <c r="Q387" s="69"/>
      <c r="R387" s="69"/>
      <c r="S387" s="69"/>
      <c r="T387" s="70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T387" s="14" t="s">
        <v>241</v>
      </c>
      <c r="AU387" s="14" t="s">
        <v>84</v>
      </c>
    </row>
    <row r="388" spans="1:65" s="12" customFormat="1" ht="22.9" customHeight="1">
      <c r="B388" s="191"/>
      <c r="C388" s="192"/>
      <c r="D388" s="193" t="s">
        <v>74</v>
      </c>
      <c r="E388" s="205" t="s">
        <v>541</v>
      </c>
      <c r="F388" s="205" t="s">
        <v>940</v>
      </c>
      <c r="G388" s="192"/>
      <c r="H388" s="192"/>
      <c r="I388" s="195"/>
      <c r="J388" s="206">
        <f>BK388</f>
        <v>0</v>
      </c>
      <c r="K388" s="192"/>
      <c r="L388" s="197"/>
      <c r="M388" s="198"/>
      <c r="N388" s="199"/>
      <c r="O388" s="199"/>
      <c r="P388" s="200">
        <f>SUM(P389:P394)</f>
        <v>0</v>
      </c>
      <c r="Q388" s="199"/>
      <c r="R388" s="200">
        <f>SUM(R389:R394)</f>
        <v>0</v>
      </c>
      <c r="S388" s="199"/>
      <c r="T388" s="201">
        <f>SUM(T389:T394)</f>
        <v>0</v>
      </c>
      <c r="AR388" s="202" t="s">
        <v>82</v>
      </c>
      <c r="AT388" s="203" t="s">
        <v>74</v>
      </c>
      <c r="AU388" s="203" t="s">
        <v>82</v>
      </c>
      <c r="AY388" s="202" t="s">
        <v>233</v>
      </c>
      <c r="BK388" s="204">
        <f>SUM(BK389:BK394)</f>
        <v>0</v>
      </c>
    </row>
    <row r="389" spans="1:65" s="2" customFormat="1" ht="16.5" customHeight="1">
      <c r="A389" s="32"/>
      <c r="B389" s="33"/>
      <c r="C389" s="207" t="s">
        <v>390</v>
      </c>
      <c r="D389" s="207" t="s">
        <v>236</v>
      </c>
      <c r="E389" s="208" t="s">
        <v>543</v>
      </c>
      <c r="F389" s="209" t="s">
        <v>860</v>
      </c>
      <c r="G389" s="210" t="s">
        <v>244</v>
      </c>
      <c r="H389" s="211">
        <v>213</v>
      </c>
      <c r="I389" s="212"/>
      <c r="J389" s="213">
        <f>ROUND(I389*H389,2)</f>
        <v>0</v>
      </c>
      <c r="K389" s="214"/>
      <c r="L389" s="35"/>
      <c r="M389" s="215" t="s">
        <v>1</v>
      </c>
      <c r="N389" s="216" t="s">
        <v>40</v>
      </c>
      <c r="O389" s="69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219" t="s">
        <v>240</v>
      </c>
      <c r="AT389" s="219" t="s">
        <v>236</v>
      </c>
      <c r="AU389" s="219" t="s">
        <v>84</v>
      </c>
      <c r="AY389" s="14" t="s">
        <v>233</v>
      </c>
      <c r="BE389" s="112">
        <f>IF(N389="základní",J389,0)</f>
        <v>0</v>
      </c>
      <c r="BF389" s="112">
        <f>IF(N389="snížená",J389,0)</f>
        <v>0</v>
      </c>
      <c r="BG389" s="112">
        <f>IF(N389="zákl. přenesená",J389,0)</f>
        <v>0</v>
      </c>
      <c r="BH389" s="112">
        <f>IF(N389="sníž. přenesená",J389,0)</f>
        <v>0</v>
      </c>
      <c r="BI389" s="112">
        <f>IF(N389="nulová",J389,0)</f>
        <v>0</v>
      </c>
      <c r="BJ389" s="14" t="s">
        <v>82</v>
      </c>
      <c r="BK389" s="112">
        <f>ROUND(I389*H389,2)</f>
        <v>0</v>
      </c>
      <c r="BL389" s="14" t="s">
        <v>240</v>
      </c>
      <c r="BM389" s="219" t="s">
        <v>544</v>
      </c>
    </row>
    <row r="390" spans="1:65" s="2" customFormat="1" ht="11.25">
      <c r="A390" s="32"/>
      <c r="B390" s="33"/>
      <c r="C390" s="34"/>
      <c r="D390" s="220" t="s">
        <v>241</v>
      </c>
      <c r="E390" s="34"/>
      <c r="F390" s="221" t="s">
        <v>860</v>
      </c>
      <c r="G390" s="34"/>
      <c r="H390" s="34"/>
      <c r="I390" s="176"/>
      <c r="J390" s="34"/>
      <c r="K390" s="34"/>
      <c r="L390" s="35"/>
      <c r="M390" s="222"/>
      <c r="N390" s="223"/>
      <c r="O390" s="69"/>
      <c r="P390" s="69"/>
      <c r="Q390" s="69"/>
      <c r="R390" s="69"/>
      <c r="S390" s="69"/>
      <c r="T390" s="70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T390" s="14" t="s">
        <v>241</v>
      </c>
      <c r="AU390" s="14" t="s">
        <v>84</v>
      </c>
    </row>
    <row r="391" spans="1:65" s="2" customFormat="1" ht="16.5" customHeight="1">
      <c r="A391" s="32"/>
      <c r="B391" s="33"/>
      <c r="C391" s="207" t="s">
        <v>545</v>
      </c>
      <c r="D391" s="207" t="s">
        <v>236</v>
      </c>
      <c r="E391" s="208" t="s">
        <v>546</v>
      </c>
      <c r="F391" s="209" t="s">
        <v>861</v>
      </c>
      <c r="G391" s="210" t="s">
        <v>244</v>
      </c>
      <c r="H391" s="211">
        <v>94</v>
      </c>
      <c r="I391" s="212"/>
      <c r="J391" s="213">
        <f>ROUND(I391*H391,2)</f>
        <v>0</v>
      </c>
      <c r="K391" s="214"/>
      <c r="L391" s="35"/>
      <c r="M391" s="215" t="s">
        <v>1</v>
      </c>
      <c r="N391" s="216" t="s">
        <v>40</v>
      </c>
      <c r="O391" s="69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219" t="s">
        <v>240</v>
      </c>
      <c r="AT391" s="219" t="s">
        <v>236</v>
      </c>
      <c r="AU391" s="219" t="s">
        <v>84</v>
      </c>
      <c r="AY391" s="14" t="s">
        <v>233</v>
      </c>
      <c r="BE391" s="112">
        <f>IF(N391="základní",J391,0)</f>
        <v>0</v>
      </c>
      <c r="BF391" s="112">
        <f>IF(N391="snížená",J391,0)</f>
        <v>0</v>
      </c>
      <c r="BG391" s="112">
        <f>IF(N391="zákl. přenesená",J391,0)</f>
        <v>0</v>
      </c>
      <c r="BH391" s="112">
        <f>IF(N391="sníž. přenesená",J391,0)</f>
        <v>0</v>
      </c>
      <c r="BI391" s="112">
        <f>IF(N391="nulová",J391,0)</f>
        <v>0</v>
      </c>
      <c r="BJ391" s="14" t="s">
        <v>82</v>
      </c>
      <c r="BK391" s="112">
        <f>ROUND(I391*H391,2)</f>
        <v>0</v>
      </c>
      <c r="BL391" s="14" t="s">
        <v>240</v>
      </c>
      <c r="BM391" s="219" t="s">
        <v>547</v>
      </c>
    </row>
    <row r="392" spans="1:65" s="2" customFormat="1" ht="11.25">
      <c r="A392" s="32"/>
      <c r="B392" s="33"/>
      <c r="C392" s="34"/>
      <c r="D392" s="220" t="s">
        <v>241</v>
      </c>
      <c r="E392" s="34"/>
      <c r="F392" s="221" t="s">
        <v>861</v>
      </c>
      <c r="G392" s="34"/>
      <c r="H392" s="34"/>
      <c r="I392" s="176"/>
      <c r="J392" s="34"/>
      <c r="K392" s="34"/>
      <c r="L392" s="35"/>
      <c r="M392" s="222"/>
      <c r="N392" s="223"/>
      <c r="O392" s="69"/>
      <c r="P392" s="69"/>
      <c r="Q392" s="69"/>
      <c r="R392" s="69"/>
      <c r="S392" s="69"/>
      <c r="T392" s="70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T392" s="14" t="s">
        <v>241</v>
      </c>
      <c r="AU392" s="14" t="s">
        <v>84</v>
      </c>
    </row>
    <row r="393" spans="1:65" s="2" customFormat="1" ht="16.5" customHeight="1">
      <c r="A393" s="32"/>
      <c r="B393" s="33"/>
      <c r="C393" s="207" t="s">
        <v>392</v>
      </c>
      <c r="D393" s="207" t="s">
        <v>236</v>
      </c>
      <c r="E393" s="208" t="s">
        <v>550</v>
      </c>
      <c r="F393" s="209" t="s">
        <v>862</v>
      </c>
      <c r="G393" s="210" t="s">
        <v>244</v>
      </c>
      <c r="H393" s="211">
        <v>14</v>
      </c>
      <c r="I393" s="212"/>
      <c r="J393" s="213">
        <f>ROUND(I393*H393,2)</f>
        <v>0</v>
      </c>
      <c r="K393" s="214"/>
      <c r="L393" s="35"/>
      <c r="M393" s="215" t="s">
        <v>1</v>
      </c>
      <c r="N393" s="216" t="s">
        <v>40</v>
      </c>
      <c r="O393" s="69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219" t="s">
        <v>240</v>
      </c>
      <c r="AT393" s="219" t="s">
        <v>236</v>
      </c>
      <c r="AU393" s="219" t="s">
        <v>84</v>
      </c>
      <c r="AY393" s="14" t="s">
        <v>233</v>
      </c>
      <c r="BE393" s="112">
        <f>IF(N393="základní",J393,0)</f>
        <v>0</v>
      </c>
      <c r="BF393" s="112">
        <f>IF(N393="snížená",J393,0)</f>
        <v>0</v>
      </c>
      <c r="BG393" s="112">
        <f>IF(N393="zákl. přenesená",J393,0)</f>
        <v>0</v>
      </c>
      <c r="BH393" s="112">
        <f>IF(N393="sníž. přenesená",J393,0)</f>
        <v>0</v>
      </c>
      <c r="BI393" s="112">
        <f>IF(N393="nulová",J393,0)</f>
        <v>0</v>
      </c>
      <c r="BJ393" s="14" t="s">
        <v>82</v>
      </c>
      <c r="BK393" s="112">
        <f>ROUND(I393*H393,2)</f>
        <v>0</v>
      </c>
      <c r="BL393" s="14" t="s">
        <v>240</v>
      </c>
      <c r="BM393" s="219" t="s">
        <v>551</v>
      </c>
    </row>
    <row r="394" spans="1:65" s="2" customFormat="1" ht="11.25">
      <c r="A394" s="32"/>
      <c r="B394" s="33"/>
      <c r="C394" s="34"/>
      <c r="D394" s="220" t="s">
        <v>241</v>
      </c>
      <c r="E394" s="34"/>
      <c r="F394" s="221" t="s">
        <v>862</v>
      </c>
      <c r="G394" s="34"/>
      <c r="H394" s="34"/>
      <c r="I394" s="176"/>
      <c r="J394" s="34"/>
      <c r="K394" s="34"/>
      <c r="L394" s="35"/>
      <c r="M394" s="222"/>
      <c r="N394" s="223"/>
      <c r="O394" s="69"/>
      <c r="P394" s="69"/>
      <c r="Q394" s="69"/>
      <c r="R394" s="69"/>
      <c r="S394" s="69"/>
      <c r="T394" s="70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T394" s="14" t="s">
        <v>241</v>
      </c>
      <c r="AU394" s="14" t="s">
        <v>84</v>
      </c>
    </row>
    <row r="395" spans="1:65" s="12" customFormat="1" ht="22.9" customHeight="1">
      <c r="B395" s="191"/>
      <c r="C395" s="192"/>
      <c r="D395" s="193" t="s">
        <v>74</v>
      </c>
      <c r="E395" s="205" t="s">
        <v>548</v>
      </c>
      <c r="F395" s="205" t="s">
        <v>941</v>
      </c>
      <c r="G395" s="192"/>
      <c r="H395" s="192"/>
      <c r="I395" s="195"/>
      <c r="J395" s="206">
        <f>BK395</f>
        <v>0</v>
      </c>
      <c r="K395" s="192"/>
      <c r="L395" s="197"/>
      <c r="M395" s="198"/>
      <c r="N395" s="199"/>
      <c r="O395" s="199"/>
      <c r="P395" s="200">
        <f>SUM(P396:P403)</f>
        <v>0</v>
      </c>
      <c r="Q395" s="199"/>
      <c r="R395" s="200">
        <f>SUM(R396:R403)</f>
        <v>0</v>
      </c>
      <c r="S395" s="199"/>
      <c r="T395" s="201">
        <f>SUM(T396:T403)</f>
        <v>0</v>
      </c>
      <c r="AR395" s="202" t="s">
        <v>82</v>
      </c>
      <c r="AT395" s="203" t="s">
        <v>74</v>
      </c>
      <c r="AU395" s="203" t="s">
        <v>82</v>
      </c>
      <c r="AY395" s="202" t="s">
        <v>233</v>
      </c>
      <c r="BK395" s="204">
        <f>SUM(BK396:BK403)</f>
        <v>0</v>
      </c>
    </row>
    <row r="396" spans="1:65" s="2" customFormat="1" ht="16.5" customHeight="1">
      <c r="A396" s="32"/>
      <c r="B396" s="33"/>
      <c r="C396" s="207" t="s">
        <v>552</v>
      </c>
      <c r="D396" s="207" t="s">
        <v>236</v>
      </c>
      <c r="E396" s="208" t="s">
        <v>553</v>
      </c>
      <c r="F396" s="209" t="s">
        <v>860</v>
      </c>
      <c r="G396" s="210" t="s">
        <v>244</v>
      </c>
      <c r="H396" s="211">
        <v>246</v>
      </c>
      <c r="I396" s="212"/>
      <c r="J396" s="213">
        <f>ROUND(I396*H396,2)</f>
        <v>0</v>
      </c>
      <c r="K396" s="214"/>
      <c r="L396" s="35"/>
      <c r="M396" s="215" t="s">
        <v>1</v>
      </c>
      <c r="N396" s="216" t="s">
        <v>40</v>
      </c>
      <c r="O396" s="69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219" t="s">
        <v>240</v>
      </c>
      <c r="AT396" s="219" t="s">
        <v>236</v>
      </c>
      <c r="AU396" s="219" t="s">
        <v>84</v>
      </c>
      <c r="AY396" s="14" t="s">
        <v>233</v>
      </c>
      <c r="BE396" s="112">
        <f>IF(N396="základní",J396,0)</f>
        <v>0</v>
      </c>
      <c r="BF396" s="112">
        <f>IF(N396="snížená",J396,0)</f>
        <v>0</v>
      </c>
      <c r="BG396" s="112">
        <f>IF(N396="zákl. přenesená",J396,0)</f>
        <v>0</v>
      </c>
      <c r="BH396" s="112">
        <f>IF(N396="sníž. přenesená",J396,0)</f>
        <v>0</v>
      </c>
      <c r="BI396" s="112">
        <f>IF(N396="nulová",J396,0)</f>
        <v>0</v>
      </c>
      <c r="BJ396" s="14" t="s">
        <v>82</v>
      </c>
      <c r="BK396" s="112">
        <f>ROUND(I396*H396,2)</f>
        <v>0</v>
      </c>
      <c r="BL396" s="14" t="s">
        <v>240</v>
      </c>
      <c r="BM396" s="219" t="s">
        <v>554</v>
      </c>
    </row>
    <row r="397" spans="1:65" s="2" customFormat="1" ht="11.25">
      <c r="A397" s="32"/>
      <c r="B397" s="33"/>
      <c r="C397" s="34"/>
      <c r="D397" s="220" t="s">
        <v>241</v>
      </c>
      <c r="E397" s="34"/>
      <c r="F397" s="221" t="s">
        <v>860</v>
      </c>
      <c r="G397" s="34"/>
      <c r="H397" s="34"/>
      <c r="I397" s="176"/>
      <c r="J397" s="34"/>
      <c r="K397" s="34"/>
      <c r="L397" s="35"/>
      <c r="M397" s="222"/>
      <c r="N397" s="223"/>
      <c r="O397" s="69"/>
      <c r="P397" s="69"/>
      <c r="Q397" s="69"/>
      <c r="R397" s="69"/>
      <c r="S397" s="69"/>
      <c r="T397" s="70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T397" s="14" t="s">
        <v>241</v>
      </c>
      <c r="AU397" s="14" t="s">
        <v>84</v>
      </c>
    </row>
    <row r="398" spans="1:65" s="2" customFormat="1" ht="16.5" customHeight="1">
      <c r="A398" s="32"/>
      <c r="B398" s="33"/>
      <c r="C398" s="207" t="s">
        <v>395</v>
      </c>
      <c r="D398" s="207" t="s">
        <v>236</v>
      </c>
      <c r="E398" s="208" t="s">
        <v>557</v>
      </c>
      <c r="F398" s="209" t="s">
        <v>861</v>
      </c>
      <c r="G398" s="210" t="s">
        <v>244</v>
      </c>
      <c r="H398" s="211">
        <v>125</v>
      </c>
      <c r="I398" s="212"/>
      <c r="J398" s="213">
        <f>ROUND(I398*H398,2)</f>
        <v>0</v>
      </c>
      <c r="K398" s="214"/>
      <c r="L398" s="35"/>
      <c r="M398" s="215" t="s">
        <v>1</v>
      </c>
      <c r="N398" s="216" t="s">
        <v>40</v>
      </c>
      <c r="O398" s="69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219" t="s">
        <v>240</v>
      </c>
      <c r="AT398" s="219" t="s">
        <v>236</v>
      </c>
      <c r="AU398" s="219" t="s">
        <v>84</v>
      </c>
      <c r="AY398" s="14" t="s">
        <v>233</v>
      </c>
      <c r="BE398" s="112">
        <f>IF(N398="základní",J398,0)</f>
        <v>0</v>
      </c>
      <c r="BF398" s="112">
        <f>IF(N398="snížená",J398,0)</f>
        <v>0</v>
      </c>
      <c r="BG398" s="112">
        <f>IF(N398="zákl. přenesená",J398,0)</f>
        <v>0</v>
      </c>
      <c r="BH398" s="112">
        <f>IF(N398="sníž. přenesená",J398,0)</f>
        <v>0</v>
      </c>
      <c r="BI398" s="112">
        <f>IF(N398="nulová",J398,0)</f>
        <v>0</v>
      </c>
      <c r="BJ398" s="14" t="s">
        <v>82</v>
      </c>
      <c r="BK398" s="112">
        <f>ROUND(I398*H398,2)</f>
        <v>0</v>
      </c>
      <c r="BL398" s="14" t="s">
        <v>240</v>
      </c>
      <c r="BM398" s="219" t="s">
        <v>558</v>
      </c>
    </row>
    <row r="399" spans="1:65" s="2" customFormat="1" ht="11.25">
      <c r="A399" s="32"/>
      <c r="B399" s="33"/>
      <c r="C399" s="34"/>
      <c r="D399" s="220" t="s">
        <v>241</v>
      </c>
      <c r="E399" s="34"/>
      <c r="F399" s="221" t="s">
        <v>861</v>
      </c>
      <c r="G399" s="34"/>
      <c r="H399" s="34"/>
      <c r="I399" s="176"/>
      <c r="J399" s="34"/>
      <c r="K399" s="34"/>
      <c r="L399" s="35"/>
      <c r="M399" s="222"/>
      <c r="N399" s="223"/>
      <c r="O399" s="69"/>
      <c r="P399" s="69"/>
      <c r="Q399" s="69"/>
      <c r="R399" s="69"/>
      <c r="S399" s="69"/>
      <c r="T399" s="70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T399" s="14" t="s">
        <v>241</v>
      </c>
      <c r="AU399" s="14" t="s">
        <v>84</v>
      </c>
    </row>
    <row r="400" spans="1:65" s="2" customFormat="1" ht="16.5" customHeight="1">
      <c r="A400" s="32"/>
      <c r="B400" s="33"/>
      <c r="C400" s="207" t="s">
        <v>559</v>
      </c>
      <c r="D400" s="207" t="s">
        <v>236</v>
      </c>
      <c r="E400" s="208" t="s">
        <v>560</v>
      </c>
      <c r="F400" s="209" t="s">
        <v>862</v>
      </c>
      <c r="G400" s="210" t="s">
        <v>244</v>
      </c>
      <c r="H400" s="211">
        <v>14</v>
      </c>
      <c r="I400" s="212"/>
      <c r="J400" s="213">
        <f>ROUND(I400*H400,2)</f>
        <v>0</v>
      </c>
      <c r="K400" s="214"/>
      <c r="L400" s="35"/>
      <c r="M400" s="215" t="s">
        <v>1</v>
      </c>
      <c r="N400" s="216" t="s">
        <v>40</v>
      </c>
      <c r="O400" s="69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219" t="s">
        <v>240</v>
      </c>
      <c r="AT400" s="219" t="s">
        <v>236</v>
      </c>
      <c r="AU400" s="219" t="s">
        <v>84</v>
      </c>
      <c r="AY400" s="14" t="s">
        <v>233</v>
      </c>
      <c r="BE400" s="112">
        <f>IF(N400="základní",J400,0)</f>
        <v>0</v>
      </c>
      <c r="BF400" s="112">
        <f>IF(N400="snížená",J400,0)</f>
        <v>0</v>
      </c>
      <c r="BG400" s="112">
        <f>IF(N400="zákl. přenesená",J400,0)</f>
        <v>0</v>
      </c>
      <c r="BH400" s="112">
        <f>IF(N400="sníž. přenesená",J400,0)</f>
        <v>0</v>
      </c>
      <c r="BI400" s="112">
        <f>IF(N400="nulová",J400,0)</f>
        <v>0</v>
      </c>
      <c r="BJ400" s="14" t="s">
        <v>82</v>
      </c>
      <c r="BK400" s="112">
        <f>ROUND(I400*H400,2)</f>
        <v>0</v>
      </c>
      <c r="BL400" s="14" t="s">
        <v>240</v>
      </c>
      <c r="BM400" s="219" t="s">
        <v>561</v>
      </c>
    </row>
    <row r="401" spans="1:65" s="2" customFormat="1" ht="11.25">
      <c r="A401" s="32"/>
      <c r="B401" s="33"/>
      <c r="C401" s="34"/>
      <c r="D401" s="220" t="s">
        <v>241</v>
      </c>
      <c r="E401" s="34"/>
      <c r="F401" s="221" t="s">
        <v>862</v>
      </c>
      <c r="G401" s="34"/>
      <c r="H401" s="34"/>
      <c r="I401" s="176"/>
      <c r="J401" s="34"/>
      <c r="K401" s="34"/>
      <c r="L401" s="35"/>
      <c r="M401" s="222"/>
      <c r="N401" s="223"/>
      <c r="O401" s="69"/>
      <c r="P401" s="69"/>
      <c r="Q401" s="69"/>
      <c r="R401" s="69"/>
      <c r="S401" s="69"/>
      <c r="T401" s="70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T401" s="14" t="s">
        <v>241</v>
      </c>
      <c r="AU401" s="14" t="s">
        <v>84</v>
      </c>
    </row>
    <row r="402" spans="1:65" s="2" customFormat="1" ht="24.2" customHeight="1">
      <c r="A402" s="32"/>
      <c r="B402" s="33"/>
      <c r="C402" s="207" t="s">
        <v>399</v>
      </c>
      <c r="D402" s="207" t="s">
        <v>236</v>
      </c>
      <c r="E402" s="208" t="s">
        <v>564</v>
      </c>
      <c r="F402" s="209" t="s">
        <v>619</v>
      </c>
      <c r="G402" s="210" t="s">
        <v>620</v>
      </c>
      <c r="H402" s="211">
        <v>1</v>
      </c>
      <c r="I402" s="212"/>
      <c r="J402" s="213">
        <f>ROUND(I402*H402,2)</f>
        <v>0</v>
      </c>
      <c r="K402" s="214"/>
      <c r="L402" s="35"/>
      <c r="M402" s="215" t="s">
        <v>1</v>
      </c>
      <c r="N402" s="216" t="s">
        <v>40</v>
      </c>
      <c r="O402" s="69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219" t="s">
        <v>240</v>
      </c>
      <c r="AT402" s="219" t="s">
        <v>236</v>
      </c>
      <c r="AU402" s="219" t="s">
        <v>84</v>
      </c>
      <c r="AY402" s="14" t="s">
        <v>233</v>
      </c>
      <c r="BE402" s="112">
        <f>IF(N402="základní",J402,0)</f>
        <v>0</v>
      </c>
      <c r="BF402" s="112">
        <f>IF(N402="snížená",J402,0)</f>
        <v>0</v>
      </c>
      <c r="BG402" s="112">
        <f>IF(N402="zákl. přenesená",J402,0)</f>
        <v>0</v>
      </c>
      <c r="BH402" s="112">
        <f>IF(N402="sníž. přenesená",J402,0)</f>
        <v>0</v>
      </c>
      <c r="BI402" s="112">
        <f>IF(N402="nulová",J402,0)</f>
        <v>0</v>
      </c>
      <c r="BJ402" s="14" t="s">
        <v>82</v>
      </c>
      <c r="BK402" s="112">
        <f>ROUND(I402*H402,2)</f>
        <v>0</v>
      </c>
      <c r="BL402" s="14" t="s">
        <v>240</v>
      </c>
      <c r="BM402" s="219" t="s">
        <v>565</v>
      </c>
    </row>
    <row r="403" spans="1:65" s="2" customFormat="1" ht="19.5">
      <c r="A403" s="32"/>
      <c r="B403" s="33"/>
      <c r="C403" s="34"/>
      <c r="D403" s="220" t="s">
        <v>241</v>
      </c>
      <c r="E403" s="34"/>
      <c r="F403" s="221" t="s">
        <v>619</v>
      </c>
      <c r="G403" s="34"/>
      <c r="H403" s="34"/>
      <c r="I403" s="176"/>
      <c r="J403" s="34"/>
      <c r="K403" s="34"/>
      <c r="L403" s="35"/>
      <c r="M403" s="222"/>
      <c r="N403" s="223"/>
      <c r="O403" s="69"/>
      <c r="P403" s="69"/>
      <c r="Q403" s="69"/>
      <c r="R403" s="69"/>
      <c r="S403" s="69"/>
      <c r="T403" s="70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T403" s="14" t="s">
        <v>241</v>
      </c>
      <c r="AU403" s="14" t="s">
        <v>84</v>
      </c>
    </row>
    <row r="404" spans="1:65" s="12" customFormat="1" ht="25.9" customHeight="1">
      <c r="B404" s="191"/>
      <c r="C404" s="192"/>
      <c r="D404" s="193" t="s">
        <v>74</v>
      </c>
      <c r="E404" s="194" t="s">
        <v>555</v>
      </c>
      <c r="F404" s="194" t="s">
        <v>623</v>
      </c>
      <c r="G404" s="192"/>
      <c r="H404" s="192"/>
      <c r="I404" s="195"/>
      <c r="J404" s="196">
        <f>BK404</f>
        <v>0</v>
      </c>
      <c r="K404" s="192"/>
      <c r="L404" s="197"/>
      <c r="M404" s="198"/>
      <c r="N404" s="199"/>
      <c r="O404" s="199"/>
      <c r="P404" s="200">
        <f>P405+P416+P427+P438+P449+P460+P471+P482</f>
        <v>0</v>
      </c>
      <c r="Q404" s="199"/>
      <c r="R404" s="200">
        <f>R405+R416+R427+R438+R449+R460+R471+R482</f>
        <v>0</v>
      </c>
      <c r="S404" s="199"/>
      <c r="T404" s="201">
        <f>T405+T416+T427+T438+T449+T460+T471+T482</f>
        <v>0</v>
      </c>
      <c r="AR404" s="202" t="s">
        <v>82</v>
      </c>
      <c r="AT404" s="203" t="s">
        <v>74</v>
      </c>
      <c r="AU404" s="203" t="s">
        <v>75</v>
      </c>
      <c r="AY404" s="202" t="s">
        <v>233</v>
      </c>
      <c r="BK404" s="204">
        <f>BK405+BK416+BK427+BK438+BK449+BK460+BK471+BK482</f>
        <v>0</v>
      </c>
    </row>
    <row r="405" spans="1:65" s="12" customFormat="1" ht="22.9" customHeight="1">
      <c r="B405" s="191"/>
      <c r="C405" s="192"/>
      <c r="D405" s="193" t="s">
        <v>74</v>
      </c>
      <c r="E405" s="205" t="s">
        <v>562</v>
      </c>
      <c r="F405" s="205" t="s">
        <v>942</v>
      </c>
      <c r="G405" s="192"/>
      <c r="H405" s="192"/>
      <c r="I405" s="195"/>
      <c r="J405" s="206">
        <f>BK405</f>
        <v>0</v>
      </c>
      <c r="K405" s="192"/>
      <c r="L405" s="197"/>
      <c r="M405" s="198"/>
      <c r="N405" s="199"/>
      <c r="O405" s="199"/>
      <c r="P405" s="200">
        <f>SUM(P406:P415)</f>
        <v>0</v>
      </c>
      <c r="Q405" s="199"/>
      <c r="R405" s="200">
        <f>SUM(R406:R415)</f>
        <v>0</v>
      </c>
      <c r="S405" s="199"/>
      <c r="T405" s="201">
        <f>SUM(T406:T415)</f>
        <v>0</v>
      </c>
      <c r="AR405" s="202" t="s">
        <v>82</v>
      </c>
      <c r="AT405" s="203" t="s">
        <v>74</v>
      </c>
      <c r="AU405" s="203" t="s">
        <v>82</v>
      </c>
      <c r="AY405" s="202" t="s">
        <v>233</v>
      </c>
      <c r="BK405" s="204">
        <f>SUM(BK406:BK415)</f>
        <v>0</v>
      </c>
    </row>
    <row r="406" spans="1:65" s="2" customFormat="1" ht="44.25" customHeight="1">
      <c r="A406" s="32"/>
      <c r="B406" s="33"/>
      <c r="C406" s="207" t="s">
        <v>566</v>
      </c>
      <c r="D406" s="207" t="s">
        <v>236</v>
      </c>
      <c r="E406" s="208" t="s">
        <v>567</v>
      </c>
      <c r="F406" s="209" t="s">
        <v>943</v>
      </c>
      <c r="G406" s="210" t="s">
        <v>239</v>
      </c>
      <c r="H406" s="211">
        <v>17</v>
      </c>
      <c r="I406" s="212"/>
      <c r="J406" s="213">
        <f>ROUND(I406*H406,2)</f>
        <v>0</v>
      </c>
      <c r="K406" s="214"/>
      <c r="L406" s="35"/>
      <c r="M406" s="215" t="s">
        <v>1</v>
      </c>
      <c r="N406" s="216" t="s">
        <v>40</v>
      </c>
      <c r="O406" s="69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219" t="s">
        <v>240</v>
      </c>
      <c r="AT406" s="219" t="s">
        <v>236</v>
      </c>
      <c r="AU406" s="219" t="s">
        <v>84</v>
      </c>
      <c r="AY406" s="14" t="s">
        <v>233</v>
      </c>
      <c r="BE406" s="112">
        <f>IF(N406="základní",J406,0)</f>
        <v>0</v>
      </c>
      <c r="BF406" s="112">
        <f>IF(N406="snížená",J406,0)</f>
        <v>0</v>
      </c>
      <c r="BG406" s="112">
        <f>IF(N406="zákl. přenesená",J406,0)</f>
        <v>0</v>
      </c>
      <c r="BH406" s="112">
        <f>IF(N406="sníž. přenesená",J406,0)</f>
        <v>0</v>
      </c>
      <c r="BI406" s="112">
        <f>IF(N406="nulová",J406,0)</f>
        <v>0</v>
      </c>
      <c r="BJ406" s="14" t="s">
        <v>82</v>
      </c>
      <c r="BK406" s="112">
        <f>ROUND(I406*H406,2)</f>
        <v>0</v>
      </c>
      <c r="BL406" s="14" t="s">
        <v>240</v>
      </c>
      <c r="BM406" s="219" t="s">
        <v>568</v>
      </c>
    </row>
    <row r="407" spans="1:65" s="2" customFormat="1" ht="29.25">
      <c r="A407" s="32"/>
      <c r="B407" s="33"/>
      <c r="C407" s="34"/>
      <c r="D407" s="220" t="s">
        <v>241</v>
      </c>
      <c r="E407" s="34"/>
      <c r="F407" s="221" t="s">
        <v>943</v>
      </c>
      <c r="G407" s="34"/>
      <c r="H407" s="34"/>
      <c r="I407" s="176"/>
      <c r="J407" s="34"/>
      <c r="K407" s="34"/>
      <c r="L407" s="35"/>
      <c r="M407" s="222"/>
      <c r="N407" s="223"/>
      <c r="O407" s="69"/>
      <c r="P407" s="69"/>
      <c r="Q407" s="69"/>
      <c r="R407" s="69"/>
      <c r="S407" s="69"/>
      <c r="T407" s="70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T407" s="14" t="s">
        <v>241</v>
      </c>
      <c r="AU407" s="14" t="s">
        <v>84</v>
      </c>
    </row>
    <row r="408" spans="1:65" s="2" customFormat="1" ht="16.5" customHeight="1">
      <c r="A408" s="32"/>
      <c r="B408" s="33"/>
      <c r="C408" s="207" t="s">
        <v>402</v>
      </c>
      <c r="D408" s="207" t="s">
        <v>236</v>
      </c>
      <c r="E408" s="208" t="s">
        <v>571</v>
      </c>
      <c r="F408" s="209" t="s">
        <v>874</v>
      </c>
      <c r="G408" s="210" t="s">
        <v>239</v>
      </c>
      <c r="H408" s="211">
        <v>6</v>
      </c>
      <c r="I408" s="212"/>
      <c r="J408" s="213">
        <f>ROUND(I408*H408,2)</f>
        <v>0</v>
      </c>
      <c r="K408" s="214"/>
      <c r="L408" s="35"/>
      <c r="M408" s="215" t="s">
        <v>1</v>
      </c>
      <c r="N408" s="216" t="s">
        <v>40</v>
      </c>
      <c r="O408" s="69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219" t="s">
        <v>240</v>
      </c>
      <c r="AT408" s="219" t="s">
        <v>236</v>
      </c>
      <c r="AU408" s="219" t="s">
        <v>84</v>
      </c>
      <c r="AY408" s="14" t="s">
        <v>233</v>
      </c>
      <c r="BE408" s="112">
        <f>IF(N408="základní",J408,0)</f>
        <v>0</v>
      </c>
      <c r="BF408" s="112">
        <f>IF(N408="snížená",J408,0)</f>
        <v>0</v>
      </c>
      <c r="BG408" s="112">
        <f>IF(N408="zákl. přenesená",J408,0)</f>
        <v>0</v>
      </c>
      <c r="BH408" s="112">
        <f>IF(N408="sníž. přenesená",J408,0)</f>
        <v>0</v>
      </c>
      <c r="BI408" s="112">
        <f>IF(N408="nulová",J408,0)</f>
        <v>0</v>
      </c>
      <c r="BJ408" s="14" t="s">
        <v>82</v>
      </c>
      <c r="BK408" s="112">
        <f>ROUND(I408*H408,2)</f>
        <v>0</v>
      </c>
      <c r="BL408" s="14" t="s">
        <v>240</v>
      </c>
      <c r="BM408" s="219" t="s">
        <v>572</v>
      </c>
    </row>
    <row r="409" spans="1:65" s="2" customFormat="1" ht="11.25">
      <c r="A409" s="32"/>
      <c r="B409" s="33"/>
      <c r="C409" s="34"/>
      <c r="D409" s="220" t="s">
        <v>241</v>
      </c>
      <c r="E409" s="34"/>
      <c r="F409" s="221" t="s">
        <v>874</v>
      </c>
      <c r="G409" s="34"/>
      <c r="H409" s="34"/>
      <c r="I409" s="176"/>
      <c r="J409" s="34"/>
      <c r="K409" s="34"/>
      <c r="L409" s="35"/>
      <c r="M409" s="222"/>
      <c r="N409" s="223"/>
      <c r="O409" s="69"/>
      <c r="P409" s="69"/>
      <c r="Q409" s="69"/>
      <c r="R409" s="69"/>
      <c r="S409" s="69"/>
      <c r="T409" s="70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T409" s="14" t="s">
        <v>241</v>
      </c>
      <c r="AU409" s="14" t="s">
        <v>84</v>
      </c>
    </row>
    <row r="410" spans="1:65" s="2" customFormat="1" ht="24.2" customHeight="1">
      <c r="A410" s="32"/>
      <c r="B410" s="33"/>
      <c r="C410" s="207" t="s">
        <v>573</v>
      </c>
      <c r="D410" s="207" t="s">
        <v>236</v>
      </c>
      <c r="E410" s="208" t="s">
        <v>574</v>
      </c>
      <c r="F410" s="209" t="s">
        <v>638</v>
      </c>
      <c r="G410" s="210" t="s">
        <v>239</v>
      </c>
      <c r="H410" s="211">
        <v>7</v>
      </c>
      <c r="I410" s="212"/>
      <c r="J410" s="213">
        <f>ROUND(I410*H410,2)</f>
        <v>0</v>
      </c>
      <c r="K410" s="214"/>
      <c r="L410" s="35"/>
      <c r="M410" s="215" t="s">
        <v>1</v>
      </c>
      <c r="N410" s="216" t="s">
        <v>40</v>
      </c>
      <c r="O410" s="69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219" t="s">
        <v>240</v>
      </c>
      <c r="AT410" s="219" t="s">
        <v>236</v>
      </c>
      <c r="AU410" s="219" t="s">
        <v>84</v>
      </c>
      <c r="AY410" s="14" t="s">
        <v>233</v>
      </c>
      <c r="BE410" s="112">
        <f>IF(N410="základní",J410,0)</f>
        <v>0</v>
      </c>
      <c r="BF410" s="112">
        <f>IF(N410="snížená",J410,0)</f>
        <v>0</v>
      </c>
      <c r="BG410" s="112">
        <f>IF(N410="zákl. přenesená",J410,0)</f>
        <v>0</v>
      </c>
      <c r="BH410" s="112">
        <f>IF(N410="sníž. přenesená",J410,0)</f>
        <v>0</v>
      </c>
      <c r="BI410" s="112">
        <f>IF(N410="nulová",J410,0)</f>
        <v>0</v>
      </c>
      <c r="BJ410" s="14" t="s">
        <v>82</v>
      </c>
      <c r="BK410" s="112">
        <f>ROUND(I410*H410,2)</f>
        <v>0</v>
      </c>
      <c r="BL410" s="14" t="s">
        <v>240</v>
      </c>
      <c r="BM410" s="219" t="s">
        <v>575</v>
      </c>
    </row>
    <row r="411" spans="1:65" s="2" customFormat="1" ht="19.5">
      <c r="A411" s="32"/>
      <c r="B411" s="33"/>
      <c r="C411" s="34"/>
      <c r="D411" s="220" t="s">
        <v>241</v>
      </c>
      <c r="E411" s="34"/>
      <c r="F411" s="221" t="s">
        <v>638</v>
      </c>
      <c r="G411" s="34"/>
      <c r="H411" s="34"/>
      <c r="I411" s="176"/>
      <c r="J411" s="34"/>
      <c r="K411" s="34"/>
      <c r="L411" s="35"/>
      <c r="M411" s="222"/>
      <c r="N411" s="223"/>
      <c r="O411" s="69"/>
      <c r="P411" s="69"/>
      <c r="Q411" s="69"/>
      <c r="R411" s="69"/>
      <c r="S411" s="69"/>
      <c r="T411" s="70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T411" s="14" t="s">
        <v>241</v>
      </c>
      <c r="AU411" s="14" t="s">
        <v>84</v>
      </c>
    </row>
    <row r="412" spans="1:65" s="2" customFormat="1" ht="24.2" customHeight="1">
      <c r="A412" s="32"/>
      <c r="B412" s="33"/>
      <c r="C412" s="207" t="s">
        <v>404</v>
      </c>
      <c r="D412" s="207" t="s">
        <v>236</v>
      </c>
      <c r="E412" s="208" t="s">
        <v>578</v>
      </c>
      <c r="F412" s="209" t="s">
        <v>645</v>
      </c>
      <c r="G412" s="210" t="s">
        <v>239</v>
      </c>
      <c r="H412" s="211">
        <v>7</v>
      </c>
      <c r="I412" s="212"/>
      <c r="J412" s="213">
        <f>ROUND(I412*H412,2)</f>
        <v>0</v>
      </c>
      <c r="K412" s="214"/>
      <c r="L412" s="35"/>
      <c r="M412" s="215" t="s">
        <v>1</v>
      </c>
      <c r="N412" s="216" t="s">
        <v>40</v>
      </c>
      <c r="O412" s="69"/>
      <c r="P412" s="217">
        <f>O412*H412</f>
        <v>0</v>
      </c>
      <c r="Q412" s="217">
        <v>0</v>
      </c>
      <c r="R412" s="217">
        <f>Q412*H412</f>
        <v>0</v>
      </c>
      <c r="S412" s="217">
        <v>0</v>
      </c>
      <c r="T412" s="218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219" t="s">
        <v>240</v>
      </c>
      <c r="AT412" s="219" t="s">
        <v>236</v>
      </c>
      <c r="AU412" s="219" t="s">
        <v>84</v>
      </c>
      <c r="AY412" s="14" t="s">
        <v>233</v>
      </c>
      <c r="BE412" s="112">
        <f>IF(N412="základní",J412,0)</f>
        <v>0</v>
      </c>
      <c r="BF412" s="112">
        <f>IF(N412="snížená",J412,0)</f>
        <v>0</v>
      </c>
      <c r="BG412" s="112">
        <f>IF(N412="zákl. přenesená",J412,0)</f>
        <v>0</v>
      </c>
      <c r="BH412" s="112">
        <f>IF(N412="sníž. přenesená",J412,0)</f>
        <v>0</v>
      </c>
      <c r="BI412" s="112">
        <f>IF(N412="nulová",J412,0)</f>
        <v>0</v>
      </c>
      <c r="BJ412" s="14" t="s">
        <v>82</v>
      </c>
      <c r="BK412" s="112">
        <f>ROUND(I412*H412,2)</f>
        <v>0</v>
      </c>
      <c r="BL412" s="14" t="s">
        <v>240</v>
      </c>
      <c r="BM412" s="219" t="s">
        <v>579</v>
      </c>
    </row>
    <row r="413" spans="1:65" s="2" customFormat="1" ht="11.25">
      <c r="A413" s="32"/>
      <c r="B413" s="33"/>
      <c r="C413" s="34"/>
      <c r="D413" s="220" t="s">
        <v>241</v>
      </c>
      <c r="E413" s="34"/>
      <c r="F413" s="221" t="s">
        <v>645</v>
      </c>
      <c r="G413" s="34"/>
      <c r="H413" s="34"/>
      <c r="I413" s="176"/>
      <c r="J413" s="34"/>
      <c r="K413" s="34"/>
      <c r="L413" s="35"/>
      <c r="M413" s="222"/>
      <c r="N413" s="223"/>
      <c r="O413" s="69"/>
      <c r="P413" s="69"/>
      <c r="Q413" s="69"/>
      <c r="R413" s="69"/>
      <c r="S413" s="69"/>
      <c r="T413" s="70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T413" s="14" t="s">
        <v>241</v>
      </c>
      <c r="AU413" s="14" t="s">
        <v>84</v>
      </c>
    </row>
    <row r="414" spans="1:65" s="2" customFormat="1" ht="16.5" customHeight="1">
      <c r="A414" s="32"/>
      <c r="B414" s="33"/>
      <c r="C414" s="207" t="s">
        <v>580</v>
      </c>
      <c r="D414" s="207" t="s">
        <v>236</v>
      </c>
      <c r="E414" s="208" t="s">
        <v>581</v>
      </c>
      <c r="F414" s="209" t="s">
        <v>649</v>
      </c>
      <c r="G414" s="210" t="s">
        <v>239</v>
      </c>
      <c r="H414" s="211">
        <v>17</v>
      </c>
      <c r="I414" s="212"/>
      <c r="J414" s="213">
        <f>ROUND(I414*H414,2)</f>
        <v>0</v>
      </c>
      <c r="K414" s="214"/>
      <c r="L414" s="35"/>
      <c r="M414" s="215" t="s">
        <v>1</v>
      </c>
      <c r="N414" s="216" t="s">
        <v>40</v>
      </c>
      <c r="O414" s="69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219" t="s">
        <v>240</v>
      </c>
      <c r="AT414" s="219" t="s">
        <v>236</v>
      </c>
      <c r="AU414" s="219" t="s">
        <v>84</v>
      </c>
      <c r="AY414" s="14" t="s">
        <v>233</v>
      </c>
      <c r="BE414" s="112">
        <f>IF(N414="základní",J414,0)</f>
        <v>0</v>
      </c>
      <c r="BF414" s="112">
        <f>IF(N414="snížená",J414,0)</f>
        <v>0</v>
      </c>
      <c r="BG414" s="112">
        <f>IF(N414="zákl. přenesená",J414,0)</f>
        <v>0</v>
      </c>
      <c r="BH414" s="112">
        <f>IF(N414="sníž. přenesená",J414,0)</f>
        <v>0</v>
      </c>
      <c r="BI414" s="112">
        <f>IF(N414="nulová",J414,0)</f>
        <v>0</v>
      </c>
      <c r="BJ414" s="14" t="s">
        <v>82</v>
      </c>
      <c r="BK414" s="112">
        <f>ROUND(I414*H414,2)</f>
        <v>0</v>
      </c>
      <c r="BL414" s="14" t="s">
        <v>240</v>
      </c>
      <c r="BM414" s="219" t="s">
        <v>582</v>
      </c>
    </row>
    <row r="415" spans="1:65" s="2" customFormat="1" ht="11.25">
      <c r="A415" s="32"/>
      <c r="B415" s="33"/>
      <c r="C415" s="34"/>
      <c r="D415" s="220" t="s">
        <v>241</v>
      </c>
      <c r="E415" s="34"/>
      <c r="F415" s="221" t="s">
        <v>649</v>
      </c>
      <c r="G415" s="34"/>
      <c r="H415" s="34"/>
      <c r="I415" s="176"/>
      <c r="J415" s="34"/>
      <c r="K415" s="34"/>
      <c r="L415" s="35"/>
      <c r="M415" s="222"/>
      <c r="N415" s="223"/>
      <c r="O415" s="69"/>
      <c r="P415" s="69"/>
      <c r="Q415" s="69"/>
      <c r="R415" s="69"/>
      <c r="S415" s="69"/>
      <c r="T415" s="70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T415" s="14" t="s">
        <v>241</v>
      </c>
      <c r="AU415" s="14" t="s">
        <v>84</v>
      </c>
    </row>
    <row r="416" spans="1:65" s="12" customFormat="1" ht="22.9" customHeight="1">
      <c r="B416" s="191"/>
      <c r="C416" s="192"/>
      <c r="D416" s="193" t="s">
        <v>74</v>
      </c>
      <c r="E416" s="205" t="s">
        <v>569</v>
      </c>
      <c r="F416" s="205" t="s">
        <v>944</v>
      </c>
      <c r="G416" s="192"/>
      <c r="H416" s="192"/>
      <c r="I416" s="195"/>
      <c r="J416" s="206">
        <f>BK416</f>
        <v>0</v>
      </c>
      <c r="K416" s="192"/>
      <c r="L416" s="197"/>
      <c r="M416" s="198"/>
      <c r="N416" s="199"/>
      <c r="O416" s="199"/>
      <c r="P416" s="200">
        <f>SUM(P417:P426)</f>
        <v>0</v>
      </c>
      <c r="Q416" s="199"/>
      <c r="R416" s="200">
        <f>SUM(R417:R426)</f>
        <v>0</v>
      </c>
      <c r="S416" s="199"/>
      <c r="T416" s="201">
        <f>SUM(T417:T426)</f>
        <v>0</v>
      </c>
      <c r="AR416" s="202" t="s">
        <v>82</v>
      </c>
      <c r="AT416" s="203" t="s">
        <v>74</v>
      </c>
      <c r="AU416" s="203" t="s">
        <v>82</v>
      </c>
      <c r="AY416" s="202" t="s">
        <v>233</v>
      </c>
      <c r="BK416" s="204">
        <f>SUM(BK417:BK426)</f>
        <v>0</v>
      </c>
    </row>
    <row r="417" spans="1:65" s="2" customFormat="1" ht="44.25" customHeight="1">
      <c r="A417" s="32"/>
      <c r="B417" s="33"/>
      <c r="C417" s="207" t="s">
        <v>407</v>
      </c>
      <c r="D417" s="207" t="s">
        <v>236</v>
      </c>
      <c r="E417" s="208" t="s">
        <v>585</v>
      </c>
      <c r="F417" s="209" t="s">
        <v>943</v>
      </c>
      <c r="G417" s="210" t="s">
        <v>239</v>
      </c>
      <c r="H417" s="211">
        <v>10</v>
      </c>
      <c r="I417" s="212"/>
      <c r="J417" s="213">
        <f>ROUND(I417*H417,2)</f>
        <v>0</v>
      </c>
      <c r="K417" s="214"/>
      <c r="L417" s="35"/>
      <c r="M417" s="215" t="s">
        <v>1</v>
      </c>
      <c r="N417" s="216" t="s">
        <v>40</v>
      </c>
      <c r="O417" s="69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219" t="s">
        <v>240</v>
      </c>
      <c r="AT417" s="219" t="s">
        <v>236</v>
      </c>
      <c r="AU417" s="219" t="s">
        <v>84</v>
      </c>
      <c r="AY417" s="14" t="s">
        <v>233</v>
      </c>
      <c r="BE417" s="112">
        <f>IF(N417="základní",J417,0)</f>
        <v>0</v>
      </c>
      <c r="BF417" s="112">
        <f>IF(N417="snížená",J417,0)</f>
        <v>0</v>
      </c>
      <c r="BG417" s="112">
        <f>IF(N417="zákl. přenesená",J417,0)</f>
        <v>0</v>
      </c>
      <c r="BH417" s="112">
        <f>IF(N417="sníž. přenesená",J417,0)</f>
        <v>0</v>
      </c>
      <c r="BI417" s="112">
        <f>IF(N417="nulová",J417,0)</f>
        <v>0</v>
      </c>
      <c r="BJ417" s="14" t="s">
        <v>82</v>
      </c>
      <c r="BK417" s="112">
        <f>ROUND(I417*H417,2)</f>
        <v>0</v>
      </c>
      <c r="BL417" s="14" t="s">
        <v>240</v>
      </c>
      <c r="BM417" s="219" t="s">
        <v>586</v>
      </c>
    </row>
    <row r="418" spans="1:65" s="2" customFormat="1" ht="29.25">
      <c r="A418" s="32"/>
      <c r="B418" s="33"/>
      <c r="C418" s="34"/>
      <c r="D418" s="220" t="s">
        <v>241</v>
      </c>
      <c r="E418" s="34"/>
      <c r="F418" s="221" t="s">
        <v>943</v>
      </c>
      <c r="G418" s="34"/>
      <c r="H418" s="34"/>
      <c r="I418" s="176"/>
      <c r="J418" s="34"/>
      <c r="K418" s="34"/>
      <c r="L418" s="35"/>
      <c r="M418" s="222"/>
      <c r="N418" s="223"/>
      <c r="O418" s="69"/>
      <c r="P418" s="69"/>
      <c r="Q418" s="69"/>
      <c r="R418" s="69"/>
      <c r="S418" s="69"/>
      <c r="T418" s="70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T418" s="14" t="s">
        <v>241</v>
      </c>
      <c r="AU418" s="14" t="s">
        <v>84</v>
      </c>
    </row>
    <row r="419" spans="1:65" s="2" customFormat="1" ht="16.5" customHeight="1">
      <c r="A419" s="32"/>
      <c r="B419" s="33"/>
      <c r="C419" s="207" t="s">
        <v>587</v>
      </c>
      <c r="D419" s="207" t="s">
        <v>236</v>
      </c>
      <c r="E419" s="208" t="s">
        <v>588</v>
      </c>
      <c r="F419" s="209" t="s">
        <v>874</v>
      </c>
      <c r="G419" s="210" t="s">
        <v>239</v>
      </c>
      <c r="H419" s="211">
        <v>4</v>
      </c>
      <c r="I419" s="212"/>
      <c r="J419" s="213">
        <f>ROUND(I419*H419,2)</f>
        <v>0</v>
      </c>
      <c r="K419" s="214"/>
      <c r="L419" s="35"/>
      <c r="M419" s="215" t="s">
        <v>1</v>
      </c>
      <c r="N419" s="216" t="s">
        <v>40</v>
      </c>
      <c r="O419" s="69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219" t="s">
        <v>240</v>
      </c>
      <c r="AT419" s="219" t="s">
        <v>236</v>
      </c>
      <c r="AU419" s="219" t="s">
        <v>84</v>
      </c>
      <c r="AY419" s="14" t="s">
        <v>233</v>
      </c>
      <c r="BE419" s="112">
        <f>IF(N419="základní",J419,0)</f>
        <v>0</v>
      </c>
      <c r="BF419" s="112">
        <f>IF(N419="snížená",J419,0)</f>
        <v>0</v>
      </c>
      <c r="BG419" s="112">
        <f>IF(N419="zákl. přenesená",J419,0)</f>
        <v>0</v>
      </c>
      <c r="BH419" s="112">
        <f>IF(N419="sníž. přenesená",J419,0)</f>
        <v>0</v>
      </c>
      <c r="BI419" s="112">
        <f>IF(N419="nulová",J419,0)</f>
        <v>0</v>
      </c>
      <c r="BJ419" s="14" t="s">
        <v>82</v>
      </c>
      <c r="BK419" s="112">
        <f>ROUND(I419*H419,2)</f>
        <v>0</v>
      </c>
      <c r="BL419" s="14" t="s">
        <v>240</v>
      </c>
      <c r="BM419" s="219" t="s">
        <v>589</v>
      </c>
    </row>
    <row r="420" spans="1:65" s="2" customFormat="1" ht="11.25">
      <c r="A420" s="32"/>
      <c r="B420" s="33"/>
      <c r="C420" s="34"/>
      <c r="D420" s="220" t="s">
        <v>241</v>
      </c>
      <c r="E420" s="34"/>
      <c r="F420" s="221" t="s">
        <v>874</v>
      </c>
      <c r="G420" s="34"/>
      <c r="H420" s="34"/>
      <c r="I420" s="176"/>
      <c r="J420" s="34"/>
      <c r="K420" s="34"/>
      <c r="L420" s="35"/>
      <c r="M420" s="222"/>
      <c r="N420" s="223"/>
      <c r="O420" s="69"/>
      <c r="P420" s="69"/>
      <c r="Q420" s="69"/>
      <c r="R420" s="69"/>
      <c r="S420" s="69"/>
      <c r="T420" s="70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T420" s="14" t="s">
        <v>241</v>
      </c>
      <c r="AU420" s="14" t="s">
        <v>84</v>
      </c>
    </row>
    <row r="421" spans="1:65" s="2" customFormat="1" ht="24.2" customHeight="1">
      <c r="A421" s="32"/>
      <c r="B421" s="33"/>
      <c r="C421" s="207" t="s">
        <v>411</v>
      </c>
      <c r="D421" s="207" t="s">
        <v>236</v>
      </c>
      <c r="E421" s="208" t="s">
        <v>592</v>
      </c>
      <c r="F421" s="209" t="s">
        <v>638</v>
      </c>
      <c r="G421" s="210" t="s">
        <v>239</v>
      </c>
      <c r="H421" s="211">
        <v>7</v>
      </c>
      <c r="I421" s="212"/>
      <c r="J421" s="213">
        <f>ROUND(I421*H421,2)</f>
        <v>0</v>
      </c>
      <c r="K421" s="214"/>
      <c r="L421" s="35"/>
      <c r="M421" s="215" t="s">
        <v>1</v>
      </c>
      <c r="N421" s="216" t="s">
        <v>40</v>
      </c>
      <c r="O421" s="69"/>
      <c r="P421" s="217">
        <f>O421*H421</f>
        <v>0</v>
      </c>
      <c r="Q421" s="217">
        <v>0</v>
      </c>
      <c r="R421" s="217">
        <f>Q421*H421</f>
        <v>0</v>
      </c>
      <c r="S421" s="217">
        <v>0</v>
      </c>
      <c r="T421" s="218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219" t="s">
        <v>240</v>
      </c>
      <c r="AT421" s="219" t="s">
        <v>236</v>
      </c>
      <c r="AU421" s="219" t="s">
        <v>84</v>
      </c>
      <c r="AY421" s="14" t="s">
        <v>233</v>
      </c>
      <c r="BE421" s="112">
        <f>IF(N421="základní",J421,0)</f>
        <v>0</v>
      </c>
      <c r="BF421" s="112">
        <f>IF(N421="snížená",J421,0)</f>
        <v>0</v>
      </c>
      <c r="BG421" s="112">
        <f>IF(N421="zákl. přenesená",J421,0)</f>
        <v>0</v>
      </c>
      <c r="BH421" s="112">
        <f>IF(N421="sníž. přenesená",J421,0)</f>
        <v>0</v>
      </c>
      <c r="BI421" s="112">
        <f>IF(N421="nulová",J421,0)</f>
        <v>0</v>
      </c>
      <c r="BJ421" s="14" t="s">
        <v>82</v>
      </c>
      <c r="BK421" s="112">
        <f>ROUND(I421*H421,2)</f>
        <v>0</v>
      </c>
      <c r="BL421" s="14" t="s">
        <v>240</v>
      </c>
      <c r="BM421" s="219" t="s">
        <v>593</v>
      </c>
    </row>
    <row r="422" spans="1:65" s="2" customFormat="1" ht="19.5">
      <c r="A422" s="32"/>
      <c r="B422" s="33"/>
      <c r="C422" s="34"/>
      <c r="D422" s="220" t="s">
        <v>241</v>
      </c>
      <c r="E422" s="34"/>
      <c r="F422" s="221" t="s">
        <v>638</v>
      </c>
      <c r="G422" s="34"/>
      <c r="H422" s="34"/>
      <c r="I422" s="176"/>
      <c r="J422" s="34"/>
      <c r="K422" s="34"/>
      <c r="L422" s="35"/>
      <c r="M422" s="222"/>
      <c r="N422" s="223"/>
      <c r="O422" s="69"/>
      <c r="P422" s="69"/>
      <c r="Q422" s="69"/>
      <c r="R422" s="69"/>
      <c r="S422" s="69"/>
      <c r="T422" s="70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T422" s="14" t="s">
        <v>241</v>
      </c>
      <c r="AU422" s="14" t="s">
        <v>84</v>
      </c>
    </row>
    <row r="423" spans="1:65" s="2" customFormat="1" ht="24.2" customHeight="1">
      <c r="A423" s="32"/>
      <c r="B423" s="33"/>
      <c r="C423" s="207" t="s">
        <v>594</v>
      </c>
      <c r="D423" s="207" t="s">
        <v>236</v>
      </c>
      <c r="E423" s="208" t="s">
        <v>595</v>
      </c>
      <c r="F423" s="209" t="s">
        <v>645</v>
      </c>
      <c r="G423" s="210" t="s">
        <v>239</v>
      </c>
      <c r="H423" s="211">
        <v>7</v>
      </c>
      <c r="I423" s="212"/>
      <c r="J423" s="213">
        <f>ROUND(I423*H423,2)</f>
        <v>0</v>
      </c>
      <c r="K423" s="214"/>
      <c r="L423" s="35"/>
      <c r="M423" s="215" t="s">
        <v>1</v>
      </c>
      <c r="N423" s="216" t="s">
        <v>40</v>
      </c>
      <c r="O423" s="69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219" t="s">
        <v>240</v>
      </c>
      <c r="AT423" s="219" t="s">
        <v>236</v>
      </c>
      <c r="AU423" s="219" t="s">
        <v>84</v>
      </c>
      <c r="AY423" s="14" t="s">
        <v>233</v>
      </c>
      <c r="BE423" s="112">
        <f>IF(N423="základní",J423,0)</f>
        <v>0</v>
      </c>
      <c r="BF423" s="112">
        <f>IF(N423="snížená",J423,0)</f>
        <v>0</v>
      </c>
      <c r="BG423" s="112">
        <f>IF(N423="zákl. přenesená",J423,0)</f>
        <v>0</v>
      </c>
      <c r="BH423" s="112">
        <f>IF(N423="sníž. přenesená",J423,0)</f>
        <v>0</v>
      </c>
      <c r="BI423" s="112">
        <f>IF(N423="nulová",J423,0)</f>
        <v>0</v>
      </c>
      <c r="BJ423" s="14" t="s">
        <v>82</v>
      </c>
      <c r="BK423" s="112">
        <f>ROUND(I423*H423,2)</f>
        <v>0</v>
      </c>
      <c r="BL423" s="14" t="s">
        <v>240</v>
      </c>
      <c r="BM423" s="219" t="s">
        <v>596</v>
      </c>
    </row>
    <row r="424" spans="1:65" s="2" customFormat="1" ht="11.25">
      <c r="A424" s="32"/>
      <c r="B424" s="33"/>
      <c r="C424" s="34"/>
      <c r="D424" s="220" t="s">
        <v>241</v>
      </c>
      <c r="E424" s="34"/>
      <c r="F424" s="221" t="s">
        <v>645</v>
      </c>
      <c r="G424" s="34"/>
      <c r="H424" s="34"/>
      <c r="I424" s="176"/>
      <c r="J424" s="34"/>
      <c r="K424" s="34"/>
      <c r="L424" s="35"/>
      <c r="M424" s="222"/>
      <c r="N424" s="223"/>
      <c r="O424" s="69"/>
      <c r="P424" s="69"/>
      <c r="Q424" s="69"/>
      <c r="R424" s="69"/>
      <c r="S424" s="69"/>
      <c r="T424" s="70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T424" s="14" t="s">
        <v>241</v>
      </c>
      <c r="AU424" s="14" t="s">
        <v>84</v>
      </c>
    </row>
    <row r="425" spans="1:65" s="2" customFormat="1" ht="16.5" customHeight="1">
      <c r="A425" s="32"/>
      <c r="B425" s="33"/>
      <c r="C425" s="207" t="s">
        <v>414</v>
      </c>
      <c r="D425" s="207" t="s">
        <v>236</v>
      </c>
      <c r="E425" s="208" t="s">
        <v>599</v>
      </c>
      <c r="F425" s="209" t="s">
        <v>649</v>
      </c>
      <c r="G425" s="210" t="s">
        <v>239</v>
      </c>
      <c r="H425" s="211">
        <v>10</v>
      </c>
      <c r="I425" s="212"/>
      <c r="J425" s="213">
        <f>ROUND(I425*H425,2)</f>
        <v>0</v>
      </c>
      <c r="K425" s="214"/>
      <c r="L425" s="35"/>
      <c r="M425" s="215" t="s">
        <v>1</v>
      </c>
      <c r="N425" s="216" t="s">
        <v>40</v>
      </c>
      <c r="O425" s="69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219" t="s">
        <v>240</v>
      </c>
      <c r="AT425" s="219" t="s">
        <v>236</v>
      </c>
      <c r="AU425" s="219" t="s">
        <v>84</v>
      </c>
      <c r="AY425" s="14" t="s">
        <v>233</v>
      </c>
      <c r="BE425" s="112">
        <f>IF(N425="základní",J425,0)</f>
        <v>0</v>
      </c>
      <c r="BF425" s="112">
        <f>IF(N425="snížená",J425,0)</f>
        <v>0</v>
      </c>
      <c r="BG425" s="112">
        <f>IF(N425="zákl. přenesená",J425,0)</f>
        <v>0</v>
      </c>
      <c r="BH425" s="112">
        <f>IF(N425="sníž. přenesená",J425,0)</f>
        <v>0</v>
      </c>
      <c r="BI425" s="112">
        <f>IF(N425="nulová",J425,0)</f>
        <v>0</v>
      </c>
      <c r="BJ425" s="14" t="s">
        <v>82</v>
      </c>
      <c r="BK425" s="112">
        <f>ROUND(I425*H425,2)</f>
        <v>0</v>
      </c>
      <c r="BL425" s="14" t="s">
        <v>240</v>
      </c>
      <c r="BM425" s="219" t="s">
        <v>600</v>
      </c>
    </row>
    <row r="426" spans="1:65" s="2" customFormat="1" ht="11.25">
      <c r="A426" s="32"/>
      <c r="B426" s="33"/>
      <c r="C426" s="34"/>
      <c r="D426" s="220" t="s">
        <v>241</v>
      </c>
      <c r="E426" s="34"/>
      <c r="F426" s="221" t="s">
        <v>649</v>
      </c>
      <c r="G426" s="34"/>
      <c r="H426" s="34"/>
      <c r="I426" s="176"/>
      <c r="J426" s="34"/>
      <c r="K426" s="34"/>
      <c r="L426" s="35"/>
      <c r="M426" s="222"/>
      <c r="N426" s="223"/>
      <c r="O426" s="69"/>
      <c r="P426" s="69"/>
      <c r="Q426" s="69"/>
      <c r="R426" s="69"/>
      <c r="S426" s="69"/>
      <c r="T426" s="70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T426" s="14" t="s">
        <v>241</v>
      </c>
      <c r="AU426" s="14" t="s">
        <v>84</v>
      </c>
    </row>
    <row r="427" spans="1:65" s="12" customFormat="1" ht="22.9" customHeight="1">
      <c r="B427" s="191"/>
      <c r="C427" s="192"/>
      <c r="D427" s="193" t="s">
        <v>74</v>
      </c>
      <c r="E427" s="205" t="s">
        <v>576</v>
      </c>
      <c r="F427" s="205" t="s">
        <v>945</v>
      </c>
      <c r="G427" s="192"/>
      <c r="H427" s="192"/>
      <c r="I427" s="195"/>
      <c r="J427" s="206">
        <f>BK427</f>
        <v>0</v>
      </c>
      <c r="K427" s="192"/>
      <c r="L427" s="197"/>
      <c r="M427" s="198"/>
      <c r="N427" s="199"/>
      <c r="O427" s="199"/>
      <c r="P427" s="200">
        <f>SUM(P428:P437)</f>
        <v>0</v>
      </c>
      <c r="Q427" s="199"/>
      <c r="R427" s="200">
        <f>SUM(R428:R437)</f>
        <v>0</v>
      </c>
      <c r="S427" s="199"/>
      <c r="T427" s="201">
        <f>SUM(T428:T437)</f>
        <v>0</v>
      </c>
      <c r="AR427" s="202" t="s">
        <v>82</v>
      </c>
      <c r="AT427" s="203" t="s">
        <v>74</v>
      </c>
      <c r="AU427" s="203" t="s">
        <v>82</v>
      </c>
      <c r="AY427" s="202" t="s">
        <v>233</v>
      </c>
      <c r="BK427" s="204">
        <f>SUM(BK428:BK437)</f>
        <v>0</v>
      </c>
    </row>
    <row r="428" spans="1:65" s="2" customFormat="1" ht="44.25" customHeight="1">
      <c r="A428" s="32"/>
      <c r="B428" s="33"/>
      <c r="C428" s="207" t="s">
        <v>601</v>
      </c>
      <c r="D428" s="207" t="s">
        <v>236</v>
      </c>
      <c r="E428" s="208" t="s">
        <v>602</v>
      </c>
      <c r="F428" s="209" t="s">
        <v>943</v>
      </c>
      <c r="G428" s="210" t="s">
        <v>239</v>
      </c>
      <c r="H428" s="211">
        <v>11</v>
      </c>
      <c r="I428" s="212"/>
      <c r="J428" s="213">
        <f>ROUND(I428*H428,2)</f>
        <v>0</v>
      </c>
      <c r="K428" s="214"/>
      <c r="L428" s="35"/>
      <c r="M428" s="215" t="s">
        <v>1</v>
      </c>
      <c r="N428" s="216" t="s">
        <v>40</v>
      </c>
      <c r="O428" s="69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219" t="s">
        <v>240</v>
      </c>
      <c r="AT428" s="219" t="s">
        <v>236</v>
      </c>
      <c r="AU428" s="219" t="s">
        <v>84</v>
      </c>
      <c r="AY428" s="14" t="s">
        <v>233</v>
      </c>
      <c r="BE428" s="112">
        <f>IF(N428="základní",J428,0)</f>
        <v>0</v>
      </c>
      <c r="BF428" s="112">
        <f>IF(N428="snížená",J428,0)</f>
        <v>0</v>
      </c>
      <c r="BG428" s="112">
        <f>IF(N428="zákl. přenesená",J428,0)</f>
        <v>0</v>
      </c>
      <c r="BH428" s="112">
        <f>IF(N428="sníž. přenesená",J428,0)</f>
        <v>0</v>
      </c>
      <c r="BI428" s="112">
        <f>IF(N428="nulová",J428,0)</f>
        <v>0</v>
      </c>
      <c r="BJ428" s="14" t="s">
        <v>82</v>
      </c>
      <c r="BK428" s="112">
        <f>ROUND(I428*H428,2)</f>
        <v>0</v>
      </c>
      <c r="BL428" s="14" t="s">
        <v>240</v>
      </c>
      <c r="BM428" s="219" t="s">
        <v>603</v>
      </c>
    </row>
    <row r="429" spans="1:65" s="2" customFormat="1" ht="29.25">
      <c r="A429" s="32"/>
      <c r="B429" s="33"/>
      <c r="C429" s="34"/>
      <c r="D429" s="220" t="s">
        <v>241</v>
      </c>
      <c r="E429" s="34"/>
      <c r="F429" s="221" t="s">
        <v>943</v>
      </c>
      <c r="G429" s="34"/>
      <c r="H429" s="34"/>
      <c r="I429" s="176"/>
      <c r="J429" s="34"/>
      <c r="K429" s="34"/>
      <c r="L429" s="35"/>
      <c r="M429" s="222"/>
      <c r="N429" s="223"/>
      <c r="O429" s="69"/>
      <c r="P429" s="69"/>
      <c r="Q429" s="69"/>
      <c r="R429" s="69"/>
      <c r="S429" s="69"/>
      <c r="T429" s="70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T429" s="14" t="s">
        <v>241</v>
      </c>
      <c r="AU429" s="14" t="s">
        <v>84</v>
      </c>
    </row>
    <row r="430" spans="1:65" s="2" customFormat="1" ht="16.5" customHeight="1">
      <c r="A430" s="32"/>
      <c r="B430" s="33"/>
      <c r="C430" s="207" t="s">
        <v>416</v>
      </c>
      <c r="D430" s="207" t="s">
        <v>236</v>
      </c>
      <c r="E430" s="208" t="s">
        <v>606</v>
      </c>
      <c r="F430" s="209" t="s">
        <v>874</v>
      </c>
      <c r="G430" s="210" t="s">
        <v>239</v>
      </c>
      <c r="H430" s="211">
        <v>4</v>
      </c>
      <c r="I430" s="212"/>
      <c r="J430" s="213">
        <f>ROUND(I430*H430,2)</f>
        <v>0</v>
      </c>
      <c r="K430" s="214"/>
      <c r="L430" s="35"/>
      <c r="M430" s="215" t="s">
        <v>1</v>
      </c>
      <c r="N430" s="216" t="s">
        <v>40</v>
      </c>
      <c r="O430" s="69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219" t="s">
        <v>240</v>
      </c>
      <c r="AT430" s="219" t="s">
        <v>236</v>
      </c>
      <c r="AU430" s="219" t="s">
        <v>84</v>
      </c>
      <c r="AY430" s="14" t="s">
        <v>233</v>
      </c>
      <c r="BE430" s="112">
        <f>IF(N430="základní",J430,0)</f>
        <v>0</v>
      </c>
      <c r="BF430" s="112">
        <f>IF(N430="snížená",J430,0)</f>
        <v>0</v>
      </c>
      <c r="BG430" s="112">
        <f>IF(N430="zákl. přenesená",J430,0)</f>
        <v>0</v>
      </c>
      <c r="BH430" s="112">
        <f>IF(N430="sníž. přenesená",J430,0)</f>
        <v>0</v>
      </c>
      <c r="BI430" s="112">
        <f>IF(N430="nulová",J430,0)</f>
        <v>0</v>
      </c>
      <c r="BJ430" s="14" t="s">
        <v>82</v>
      </c>
      <c r="BK430" s="112">
        <f>ROUND(I430*H430,2)</f>
        <v>0</v>
      </c>
      <c r="BL430" s="14" t="s">
        <v>240</v>
      </c>
      <c r="BM430" s="219" t="s">
        <v>607</v>
      </c>
    </row>
    <row r="431" spans="1:65" s="2" customFormat="1" ht="11.25">
      <c r="A431" s="32"/>
      <c r="B431" s="33"/>
      <c r="C431" s="34"/>
      <c r="D431" s="220" t="s">
        <v>241</v>
      </c>
      <c r="E431" s="34"/>
      <c r="F431" s="221" t="s">
        <v>874</v>
      </c>
      <c r="G431" s="34"/>
      <c r="H431" s="34"/>
      <c r="I431" s="176"/>
      <c r="J431" s="34"/>
      <c r="K431" s="34"/>
      <c r="L431" s="35"/>
      <c r="M431" s="222"/>
      <c r="N431" s="223"/>
      <c r="O431" s="69"/>
      <c r="P431" s="69"/>
      <c r="Q431" s="69"/>
      <c r="R431" s="69"/>
      <c r="S431" s="69"/>
      <c r="T431" s="70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T431" s="14" t="s">
        <v>241</v>
      </c>
      <c r="AU431" s="14" t="s">
        <v>84</v>
      </c>
    </row>
    <row r="432" spans="1:65" s="2" customFormat="1" ht="24.2" customHeight="1">
      <c r="A432" s="32"/>
      <c r="B432" s="33"/>
      <c r="C432" s="207" t="s">
        <v>608</v>
      </c>
      <c r="D432" s="207" t="s">
        <v>236</v>
      </c>
      <c r="E432" s="208" t="s">
        <v>609</v>
      </c>
      <c r="F432" s="209" t="s">
        <v>638</v>
      </c>
      <c r="G432" s="210" t="s">
        <v>239</v>
      </c>
      <c r="H432" s="211">
        <v>7</v>
      </c>
      <c r="I432" s="212"/>
      <c r="J432" s="213">
        <f>ROUND(I432*H432,2)</f>
        <v>0</v>
      </c>
      <c r="K432" s="214"/>
      <c r="L432" s="35"/>
      <c r="M432" s="215" t="s">
        <v>1</v>
      </c>
      <c r="N432" s="216" t="s">
        <v>40</v>
      </c>
      <c r="O432" s="69"/>
      <c r="P432" s="217">
        <f>O432*H432</f>
        <v>0</v>
      </c>
      <c r="Q432" s="217">
        <v>0</v>
      </c>
      <c r="R432" s="217">
        <f>Q432*H432</f>
        <v>0</v>
      </c>
      <c r="S432" s="217">
        <v>0</v>
      </c>
      <c r="T432" s="218">
        <f>S432*H432</f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219" t="s">
        <v>240</v>
      </c>
      <c r="AT432" s="219" t="s">
        <v>236</v>
      </c>
      <c r="AU432" s="219" t="s">
        <v>84</v>
      </c>
      <c r="AY432" s="14" t="s">
        <v>233</v>
      </c>
      <c r="BE432" s="112">
        <f>IF(N432="základní",J432,0)</f>
        <v>0</v>
      </c>
      <c r="BF432" s="112">
        <f>IF(N432="snížená",J432,0)</f>
        <v>0</v>
      </c>
      <c r="BG432" s="112">
        <f>IF(N432="zákl. přenesená",J432,0)</f>
        <v>0</v>
      </c>
      <c r="BH432" s="112">
        <f>IF(N432="sníž. přenesená",J432,0)</f>
        <v>0</v>
      </c>
      <c r="BI432" s="112">
        <f>IF(N432="nulová",J432,0)</f>
        <v>0</v>
      </c>
      <c r="BJ432" s="14" t="s">
        <v>82</v>
      </c>
      <c r="BK432" s="112">
        <f>ROUND(I432*H432,2)</f>
        <v>0</v>
      </c>
      <c r="BL432" s="14" t="s">
        <v>240</v>
      </c>
      <c r="BM432" s="219" t="s">
        <v>610</v>
      </c>
    </row>
    <row r="433" spans="1:65" s="2" customFormat="1" ht="19.5">
      <c r="A433" s="32"/>
      <c r="B433" s="33"/>
      <c r="C433" s="34"/>
      <c r="D433" s="220" t="s">
        <v>241</v>
      </c>
      <c r="E433" s="34"/>
      <c r="F433" s="221" t="s">
        <v>638</v>
      </c>
      <c r="G433" s="34"/>
      <c r="H433" s="34"/>
      <c r="I433" s="176"/>
      <c r="J433" s="34"/>
      <c r="K433" s="34"/>
      <c r="L433" s="35"/>
      <c r="M433" s="222"/>
      <c r="N433" s="223"/>
      <c r="O433" s="69"/>
      <c r="P433" s="69"/>
      <c r="Q433" s="69"/>
      <c r="R433" s="69"/>
      <c r="S433" s="69"/>
      <c r="T433" s="70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T433" s="14" t="s">
        <v>241</v>
      </c>
      <c r="AU433" s="14" t="s">
        <v>84</v>
      </c>
    </row>
    <row r="434" spans="1:65" s="2" customFormat="1" ht="24.2" customHeight="1">
      <c r="A434" s="32"/>
      <c r="B434" s="33"/>
      <c r="C434" s="207" t="s">
        <v>419</v>
      </c>
      <c r="D434" s="207" t="s">
        <v>236</v>
      </c>
      <c r="E434" s="208" t="s">
        <v>613</v>
      </c>
      <c r="F434" s="209" t="s">
        <v>645</v>
      </c>
      <c r="G434" s="210" t="s">
        <v>239</v>
      </c>
      <c r="H434" s="211">
        <v>7</v>
      </c>
      <c r="I434" s="212"/>
      <c r="J434" s="213">
        <f>ROUND(I434*H434,2)</f>
        <v>0</v>
      </c>
      <c r="K434" s="214"/>
      <c r="L434" s="35"/>
      <c r="M434" s="215" t="s">
        <v>1</v>
      </c>
      <c r="N434" s="216" t="s">
        <v>40</v>
      </c>
      <c r="O434" s="69"/>
      <c r="P434" s="217">
        <f>O434*H434</f>
        <v>0</v>
      </c>
      <c r="Q434" s="217">
        <v>0</v>
      </c>
      <c r="R434" s="217">
        <f>Q434*H434</f>
        <v>0</v>
      </c>
      <c r="S434" s="217">
        <v>0</v>
      </c>
      <c r="T434" s="218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219" t="s">
        <v>240</v>
      </c>
      <c r="AT434" s="219" t="s">
        <v>236</v>
      </c>
      <c r="AU434" s="219" t="s">
        <v>84</v>
      </c>
      <c r="AY434" s="14" t="s">
        <v>233</v>
      </c>
      <c r="BE434" s="112">
        <f>IF(N434="základní",J434,0)</f>
        <v>0</v>
      </c>
      <c r="BF434" s="112">
        <f>IF(N434="snížená",J434,0)</f>
        <v>0</v>
      </c>
      <c r="BG434" s="112">
        <f>IF(N434="zákl. přenesená",J434,0)</f>
        <v>0</v>
      </c>
      <c r="BH434" s="112">
        <f>IF(N434="sníž. přenesená",J434,0)</f>
        <v>0</v>
      </c>
      <c r="BI434" s="112">
        <f>IF(N434="nulová",J434,0)</f>
        <v>0</v>
      </c>
      <c r="BJ434" s="14" t="s">
        <v>82</v>
      </c>
      <c r="BK434" s="112">
        <f>ROUND(I434*H434,2)</f>
        <v>0</v>
      </c>
      <c r="BL434" s="14" t="s">
        <v>240</v>
      </c>
      <c r="BM434" s="219" t="s">
        <v>614</v>
      </c>
    </row>
    <row r="435" spans="1:65" s="2" customFormat="1" ht="11.25">
      <c r="A435" s="32"/>
      <c r="B435" s="33"/>
      <c r="C435" s="34"/>
      <c r="D435" s="220" t="s">
        <v>241</v>
      </c>
      <c r="E435" s="34"/>
      <c r="F435" s="221" t="s">
        <v>645</v>
      </c>
      <c r="G435" s="34"/>
      <c r="H435" s="34"/>
      <c r="I435" s="176"/>
      <c r="J435" s="34"/>
      <c r="K435" s="34"/>
      <c r="L435" s="35"/>
      <c r="M435" s="222"/>
      <c r="N435" s="223"/>
      <c r="O435" s="69"/>
      <c r="P435" s="69"/>
      <c r="Q435" s="69"/>
      <c r="R435" s="69"/>
      <c r="S435" s="69"/>
      <c r="T435" s="70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T435" s="14" t="s">
        <v>241</v>
      </c>
      <c r="AU435" s="14" t="s">
        <v>84</v>
      </c>
    </row>
    <row r="436" spans="1:65" s="2" customFormat="1" ht="16.5" customHeight="1">
      <c r="A436" s="32"/>
      <c r="B436" s="33"/>
      <c r="C436" s="207" t="s">
        <v>615</v>
      </c>
      <c r="D436" s="207" t="s">
        <v>236</v>
      </c>
      <c r="E436" s="208" t="s">
        <v>616</v>
      </c>
      <c r="F436" s="209" t="s">
        <v>649</v>
      </c>
      <c r="G436" s="210" t="s">
        <v>239</v>
      </c>
      <c r="H436" s="211">
        <v>11</v>
      </c>
      <c r="I436" s="212"/>
      <c r="J436" s="213">
        <f>ROUND(I436*H436,2)</f>
        <v>0</v>
      </c>
      <c r="K436" s="214"/>
      <c r="L436" s="35"/>
      <c r="M436" s="215" t="s">
        <v>1</v>
      </c>
      <c r="N436" s="216" t="s">
        <v>40</v>
      </c>
      <c r="O436" s="69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219" t="s">
        <v>240</v>
      </c>
      <c r="AT436" s="219" t="s">
        <v>236</v>
      </c>
      <c r="AU436" s="219" t="s">
        <v>84</v>
      </c>
      <c r="AY436" s="14" t="s">
        <v>233</v>
      </c>
      <c r="BE436" s="112">
        <f>IF(N436="základní",J436,0)</f>
        <v>0</v>
      </c>
      <c r="BF436" s="112">
        <f>IF(N436="snížená",J436,0)</f>
        <v>0</v>
      </c>
      <c r="BG436" s="112">
        <f>IF(N436="zákl. přenesená",J436,0)</f>
        <v>0</v>
      </c>
      <c r="BH436" s="112">
        <f>IF(N436="sníž. přenesená",J436,0)</f>
        <v>0</v>
      </c>
      <c r="BI436" s="112">
        <f>IF(N436="nulová",J436,0)</f>
        <v>0</v>
      </c>
      <c r="BJ436" s="14" t="s">
        <v>82</v>
      </c>
      <c r="BK436" s="112">
        <f>ROUND(I436*H436,2)</f>
        <v>0</v>
      </c>
      <c r="BL436" s="14" t="s">
        <v>240</v>
      </c>
      <c r="BM436" s="219" t="s">
        <v>617</v>
      </c>
    </row>
    <row r="437" spans="1:65" s="2" customFormat="1" ht="11.25">
      <c r="A437" s="32"/>
      <c r="B437" s="33"/>
      <c r="C437" s="34"/>
      <c r="D437" s="220" t="s">
        <v>241</v>
      </c>
      <c r="E437" s="34"/>
      <c r="F437" s="221" t="s">
        <v>649</v>
      </c>
      <c r="G437" s="34"/>
      <c r="H437" s="34"/>
      <c r="I437" s="176"/>
      <c r="J437" s="34"/>
      <c r="K437" s="34"/>
      <c r="L437" s="35"/>
      <c r="M437" s="222"/>
      <c r="N437" s="223"/>
      <c r="O437" s="69"/>
      <c r="P437" s="69"/>
      <c r="Q437" s="69"/>
      <c r="R437" s="69"/>
      <c r="S437" s="69"/>
      <c r="T437" s="70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T437" s="14" t="s">
        <v>241</v>
      </c>
      <c r="AU437" s="14" t="s">
        <v>84</v>
      </c>
    </row>
    <row r="438" spans="1:65" s="12" customFormat="1" ht="22.9" customHeight="1">
      <c r="B438" s="191"/>
      <c r="C438" s="192"/>
      <c r="D438" s="193" t="s">
        <v>74</v>
      </c>
      <c r="E438" s="205" t="s">
        <v>583</v>
      </c>
      <c r="F438" s="205" t="s">
        <v>946</v>
      </c>
      <c r="G438" s="192"/>
      <c r="H438" s="192"/>
      <c r="I438" s="195"/>
      <c r="J438" s="206">
        <f>BK438</f>
        <v>0</v>
      </c>
      <c r="K438" s="192"/>
      <c r="L438" s="197"/>
      <c r="M438" s="198"/>
      <c r="N438" s="199"/>
      <c r="O438" s="199"/>
      <c r="P438" s="200">
        <f>SUM(P439:P448)</f>
        <v>0</v>
      </c>
      <c r="Q438" s="199"/>
      <c r="R438" s="200">
        <f>SUM(R439:R448)</f>
        <v>0</v>
      </c>
      <c r="S438" s="199"/>
      <c r="T438" s="201">
        <f>SUM(T439:T448)</f>
        <v>0</v>
      </c>
      <c r="AR438" s="202" t="s">
        <v>82</v>
      </c>
      <c r="AT438" s="203" t="s">
        <v>74</v>
      </c>
      <c r="AU438" s="203" t="s">
        <v>82</v>
      </c>
      <c r="AY438" s="202" t="s">
        <v>233</v>
      </c>
      <c r="BK438" s="204">
        <f>SUM(BK439:BK448)</f>
        <v>0</v>
      </c>
    </row>
    <row r="439" spans="1:65" s="2" customFormat="1" ht="44.25" customHeight="1">
      <c r="A439" s="32"/>
      <c r="B439" s="33"/>
      <c r="C439" s="207" t="s">
        <v>615</v>
      </c>
      <c r="D439" s="207" t="s">
        <v>236</v>
      </c>
      <c r="E439" s="208" t="s">
        <v>947</v>
      </c>
      <c r="F439" s="209" t="s">
        <v>943</v>
      </c>
      <c r="G439" s="210" t="s">
        <v>239</v>
      </c>
      <c r="H439" s="211">
        <v>8</v>
      </c>
      <c r="I439" s="212"/>
      <c r="J439" s="213">
        <f>ROUND(I439*H439,2)</f>
        <v>0</v>
      </c>
      <c r="K439" s="214"/>
      <c r="L439" s="35"/>
      <c r="M439" s="215" t="s">
        <v>1</v>
      </c>
      <c r="N439" s="216" t="s">
        <v>40</v>
      </c>
      <c r="O439" s="69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219" t="s">
        <v>240</v>
      </c>
      <c r="AT439" s="219" t="s">
        <v>236</v>
      </c>
      <c r="AU439" s="219" t="s">
        <v>84</v>
      </c>
      <c r="AY439" s="14" t="s">
        <v>233</v>
      </c>
      <c r="BE439" s="112">
        <f>IF(N439="základní",J439,0)</f>
        <v>0</v>
      </c>
      <c r="BF439" s="112">
        <f>IF(N439="snížená",J439,0)</f>
        <v>0</v>
      </c>
      <c r="BG439" s="112">
        <f>IF(N439="zákl. přenesená",J439,0)</f>
        <v>0</v>
      </c>
      <c r="BH439" s="112">
        <f>IF(N439="sníž. přenesená",J439,0)</f>
        <v>0</v>
      </c>
      <c r="BI439" s="112">
        <f>IF(N439="nulová",J439,0)</f>
        <v>0</v>
      </c>
      <c r="BJ439" s="14" t="s">
        <v>82</v>
      </c>
      <c r="BK439" s="112">
        <f>ROUND(I439*H439,2)</f>
        <v>0</v>
      </c>
      <c r="BL439" s="14" t="s">
        <v>240</v>
      </c>
      <c r="BM439" s="219" t="s">
        <v>621</v>
      </c>
    </row>
    <row r="440" spans="1:65" s="2" customFormat="1" ht="29.25">
      <c r="A440" s="32"/>
      <c r="B440" s="33"/>
      <c r="C440" s="34"/>
      <c r="D440" s="220" t="s">
        <v>241</v>
      </c>
      <c r="E440" s="34"/>
      <c r="F440" s="221" t="s">
        <v>943</v>
      </c>
      <c r="G440" s="34"/>
      <c r="H440" s="34"/>
      <c r="I440" s="176"/>
      <c r="J440" s="34"/>
      <c r="K440" s="34"/>
      <c r="L440" s="35"/>
      <c r="M440" s="222"/>
      <c r="N440" s="223"/>
      <c r="O440" s="69"/>
      <c r="P440" s="69"/>
      <c r="Q440" s="69"/>
      <c r="R440" s="69"/>
      <c r="S440" s="69"/>
      <c r="T440" s="70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T440" s="14" t="s">
        <v>241</v>
      </c>
      <c r="AU440" s="14" t="s">
        <v>84</v>
      </c>
    </row>
    <row r="441" spans="1:65" s="2" customFormat="1" ht="16.5" customHeight="1">
      <c r="A441" s="32"/>
      <c r="B441" s="33"/>
      <c r="C441" s="207" t="s">
        <v>423</v>
      </c>
      <c r="D441" s="207" t="s">
        <v>236</v>
      </c>
      <c r="E441" s="208" t="s">
        <v>618</v>
      </c>
      <c r="F441" s="209" t="s">
        <v>874</v>
      </c>
      <c r="G441" s="210" t="s">
        <v>239</v>
      </c>
      <c r="H441" s="211">
        <v>3</v>
      </c>
      <c r="I441" s="212"/>
      <c r="J441" s="213">
        <f>ROUND(I441*H441,2)</f>
        <v>0</v>
      </c>
      <c r="K441" s="214"/>
      <c r="L441" s="35"/>
      <c r="M441" s="215" t="s">
        <v>1</v>
      </c>
      <c r="N441" s="216" t="s">
        <v>40</v>
      </c>
      <c r="O441" s="69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219" t="s">
        <v>240</v>
      </c>
      <c r="AT441" s="219" t="s">
        <v>236</v>
      </c>
      <c r="AU441" s="219" t="s">
        <v>84</v>
      </c>
      <c r="AY441" s="14" t="s">
        <v>233</v>
      </c>
      <c r="BE441" s="112">
        <f>IF(N441="základní",J441,0)</f>
        <v>0</v>
      </c>
      <c r="BF441" s="112">
        <f>IF(N441="snížená",J441,0)</f>
        <v>0</v>
      </c>
      <c r="BG441" s="112">
        <f>IF(N441="zákl. přenesená",J441,0)</f>
        <v>0</v>
      </c>
      <c r="BH441" s="112">
        <f>IF(N441="sníž. přenesená",J441,0)</f>
        <v>0</v>
      </c>
      <c r="BI441" s="112">
        <f>IF(N441="nulová",J441,0)</f>
        <v>0</v>
      </c>
      <c r="BJ441" s="14" t="s">
        <v>82</v>
      </c>
      <c r="BK441" s="112">
        <f>ROUND(I441*H441,2)</f>
        <v>0</v>
      </c>
      <c r="BL441" s="14" t="s">
        <v>240</v>
      </c>
      <c r="BM441" s="219" t="s">
        <v>629</v>
      </c>
    </row>
    <row r="442" spans="1:65" s="2" customFormat="1" ht="11.25">
      <c r="A442" s="32"/>
      <c r="B442" s="33"/>
      <c r="C442" s="34"/>
      <c r="D442" s="220" t="s">
        <v>241</v>
      </c>
      <c r="E442" s="34"/>
      <c r="F442" s="221" t="s">
        <v>874</v>
      </c>
      <c r="G442" s="34"/>
      <c r="H442" s="34"/>
      <c r="I442" s="176"/>
      <c r="J442" s="34"/>
      <c r="K442" s="34"/>
      <c r="L442" s="35"/>
      <c r="M442" s="222"/>
      <c r="N442" s="223"/>
      <c r="O442" s="69"/>
      <c r="P442" s="69"/>
      <c r="Q442" s="69"/>
      <c r="R442" s="69"/>
      <c r="S442" s="69"/>
      <c r="T442" s="70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T442" s="14" t="s">
        <v>241</v>
      </c>
      <c r="AU442" s="14" t="s">
        <v>84</v>
      </c>
    </row>
    <row r="443" spans="1:65" s="2" customFormat="1" ht="24.2" customHeight="1">
      <c r="A443" s="32"/>
      <c r="B443" s="33"/>
      <c r="C443" s="207" t="s">
        <v>626</v>
      </c>
      <c r="D443" s="207" t="s">
        <v>236</v>
      </c>
      <c r="E443" s="208" t="s">
        <v>627</v>
      </c>
      <c r="F443" s="209" t="s">
        <v>638</v>
      </c>
      <c r="G443" s="210" t="s">
        <v>239</v>
      </c>
      <c r="H443" s="211">
        <v>5</v>
      </c>
      <c r="I443" s="212"/>
      <c r="J443" s="213">
        <f>ROUND(I443*H443,2)</f>
        <v>0</v>
      </c>
      <c r="K443" s="214"/>
      <c r="L443" s="35"/>
      <c r="M443" s="215" t="s">
        <v>1</v>
      </c>
      <c r="N443" s="216" t="s">
        <v>40</v>
      </c>
      <c r="O443" s="69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219" t="s">
        <v>240</v>
      </c>
      <c r="AT443" s="219" t="s">
        <v>236</v>
      </c>
      <c r="AU443" s="219" t="s">
        <v>84</v>
      </c>
      <c r="AY443" s="14" t="s">
        <v>233</v>
      </c>
      <c r="BE443" s="112">
        <f>IF(N443="základní",J443,0)</f>
        <v>0</v>
      </c>
      <c r="BF443" s="112">
        <f>IF(N443="snížená",J443,0)</f>
        <v>0</v>
      </c>
      <c r="BG443" s="112">
        <f>IF(N443="zákl. přenesená",J443,0)</f>
        <v>0</v>
      </c>
      <c r="BH443" s="112">
        <f>IF(N443="sníž. přenesená",J443,0)</f>
        <v>0</v>
      </c>
      <c r="BI443" s="112">
        <f>IF(N443="nulová",J443,0)</f>
        <v>0</v>
      </c>
      <c r="BJ443" s="14" t="s">
        <v>82</v>
      </c>
      <c r="BK443" s="112">
        <f>ROUND(I443*H443,2)</f>
        <v>0</v>
      </c>
      <c r="BL443" s="14" t="s">
        <v>240</v>
      </c>
      <c r="BM443" s="219" t="s">
        <v>632</v>
      </c>
    </row>
    <row r="444" spans="1:65" s="2" customFormat="1" ht="19.5">
      <c r="A444" s="32"/>
      <c r="B444" s="33"/>
      <c r="C444" s="34"/>
      <c r="D444" s="220" t="s">
        <v>241</v>
      </c>
      <c r="E444" s="34"/>
      <c r="F444" s="221" t="s">
        <v>638</v>
      </c>
      <c r="G444" s="34"/>
      <c r="H444" s="34"/>
      <c r="I444" s="176"/>
      <c r="J444" s="34"/>
      <c r="K444" s="34"/>
      <c r="L444" s="35"/>
      <c r="M444" s="222"/>
      <c r="N444" s="223"/>
      <c r="O444" s="69"/>
      <c r="P444" s="69"/>
      <c r="Q444" s="69"/>
      <c r="R444" s="69"/>
      <c r="S444" s="69"/>
      <c r="T444" s="70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T444" s="14" t="s">
        <v>241</v>
      </c>
      <c r="AU444" s="14" t="s">
        <v>84</v>
      </c>
    </row>
    <row r="445" spans="1:65" s="2" customFormat="1" ht="24.2" customHeight="1">
      <c r="A445" s="32"/>
      <c r="B445" s="33"/>
      <c r="C445" s="207" t="s">
        <v>426</v>
      </c>
      <c r="D445" s="207" t="s">
        <v>236</v>
      </c>
      <c r="E445" s="208" t="s">
        <v>630</v>
      </c>
      <c r="F445" s="209" t="s">
        <v>645</v>
      </c>
      <c r="G445" s="210" t="s">
        <v>239</v>
      </c>
      <c r="H445" s="211">
        <v>5</v>
      </c>
      <c r="I445" s="212"/>
      <c r="J445" s="213">
        <f>ROUND(I445*H445,2)</f>
        <v>0</v>
      </c>
      <c r="K445" s="214"/>
      <c r="L445" s="35"/>
      <c r="M445" s="215" t="s">
        <v>1</v>
      </c>
      <c r="N445" s="216" t="s">
        <v>40</v>
      </c>
      <c r="O445" s="69"/>
      <c r="P445" s="217">
        <f>O445*H445</f>
        <v>0</v>
      </c>
      <c r="Q445" s="217">
        <v>0</v>
      </c>
      <c r="R445" s="217">
        <f>Q445*H445</f>
        <v>0</v>
      </c>
      <c r="S445" s="217">
        <v>0</v>
      </c>
      <c r="T445" s="218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219" t="s">
        <v>240</v>
      </c>
      <c r="AT445" s="219" t="s">
        <v>236</v>
      </c>
      <c r="AU445" s="219" t="s">
        <v>84</v>
      </c>
      <c r="AY445" s="14" t="s">
        <v>233</v>
      </c>
      <c r="BE445" s="112">
        <f>IF(N445="základní",J445,0)</f>
        <v>0</v>
      </c>
      <c r="BF445" s="112">
        <f>IF(N445="snížená",J445,0)</f>
        <v>0</v>
      </c>
      <c r="BG445" s="112">
        <f>IF(N445="zákl. přenesená",J445,0)</f>
        <v>0</v>
      </c>
      <c r="BH445" s="112">
        <f>IF(N445="sníž. přenesená",J445,0)</f>
        <v>0</v>
      </c>
      <c r="BI445" s="112">
        <f>IF(N445="nulová",J445,0)</f>
        <v>0</v>
      </c>
      <c r="BJ445" s="14" t="s">
        <v>82</v>
      </c>
      <c r="BK445" s="112">
        <f>ROUND(I445*H445,2)</f>
        <v>0</v>
      </c>
      <c r="BL445" s="14" t="s">
        <v>240</v>
      </c>
      <c r="BM445" s="219" t="s">
        <v>636</v>
      </c>
    </row>
    <row r="446" spans="1:65" s="2" customFormat="1" ht="11.25">
      <c r="A446" s="32"/>
      <c r="B446" s="33"/>
      <c r="C446" s="34"/>
      <c r="D446" s="220" t="s">
        <v>241</v>
      </c>
      <c r="E446" s="34"/>
      <c r="F446" s="221" t="s">
        <v>645</v>
      </c>
      <c r="G446" s="34"/>
      <c r="H446" s="34"/>
      <c r="I446" s="176"/>
      <c r="J446" s="34"/>
      <c r="K446" s="34"/>
      <c r="L446" s="35"/>
      <c r="M446" s="222"/>
      <c r="N446" s="223"/>
      <c r="O446" s="69"/>
      <c r="P446" s="69"/>
      <c r="Q446" s="69"/>
      <c r="R446" s="69"/>
      <c r="S446" s="69"/>
      <c r="T446" s="70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T446" s="14" t="s">
        <v>241</v>
      </c>
      <c r="AU446" s="14" t="s">
        <v>84</v>
      </c>
    </row>
    <row r="447" spans="1:65" s="2" customFormat="1" ht="16.5" customHeight="1">
      <c r="A447" s="32"/>
      <c r="B447" s="33"/>
      <c r="C447" s="207" t="s">
        <v>633</v>
      </c>
      <c r="D447" s="207" t="s">
        <v>236</v>
      </c>
      <c r="E447" s="208" t="s">
        <v>634</v>
      </c>
      <c r="F447" s="209" t="s">
        <v>649</v>
      </c>
      <c r="G447" s="210" t="s">
        <v>239</v>
      </c>
      <c r="H447" s="211">
        <v>8</v>
      </c>
      <c r="I447" s="212"/>
      <c r="J447" s="213">
        <f>ROUND(I447*H447,2)</f>
        <v>0</v>
      </c>
      <c r="K447" s="214"/>
      <c r="L447" s="35"/>
      <c r="M447" s="215" t="s">
        <v>1</v>
      </c>
      <c r="N447" s="216" t="s">
        <v>40</v>
      </c>
      <c r="O447" s="69"/>
      <c r="P447" s="217">
        <f>O447*H447</f>
        <v>0</v>
      </c>
      <c r="Q447" s="217">
        <v>0</v>
      </c>
      <c r="R447" s="217">
        <f>Q447*H447</f>
        <v>0</v>
      </c>
      <c r="S447" s="217">
        <v>0</v>
      </c>
      <c r="T447" s="218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219" t="s">
        <v>240</v>
      </c>
      <c r="AT447" s="219" t="s">
        <v>236</v>
      </c>
      <c r="AU447" s="219" t="s">
        <v>84</v>
      </c>
      <c r="AY447" s="14" t="s">
        <v>233</v>
      </c>
      <c r="BE447" s="112">
        <f>IF(N447="základní",J447,0)</f>
        <v>0</v>
      </c>
      <c r="BF447" s="112">
        <f>IF(N447="snížená",J447,0)</f>
        <v>0</v>
      </c>
      <c r="BG447" s="112">
        <f>IF(N447="zákl. přenesená",J447,0)</f>
        <v>0</v>
      </c>
      <c r="BH447" s="112">
        <f>IF(N447="sníž. přenesená",J447,0)</f>
        <v>0</v>
      </c>
      <c r="BI447" s="112">
        <f>IF(N447="nulová",J447,0)</f>
        <v>0</v>
      </c>
      <c r="BJ447" s="14" t="s">
        <v>82</v>
      </c>
      <c r="BK447" s="112">
        <f>ROUND(I447*H447,2)</f>
        <v>0</v>
      </c>
      <c r="BL447" s="14" t="s">
        <v>240</v>
      </c>
      <c r="BM447" s="219" t="s">
        <v>639</v>
      </c>
    </row>
    <row r="448" spans="1:65" s="2" customFormat="1" ht="11.25">
      <c r="A448" s="32"/>
      <c r="B448" s="33"/>
      <c r="C448" s="34"/>
      <c r="D448" s="220" t="s">
        <v>241</v>
      </c>
      <c r="E448" s="34"/>
      <c r="F448" s="221" t="s">
        <v>649</v>
      </c>
      <c r="G448" s="34"/>
      <c r="H448" s="34"/>
      <c r="I448" s="176"/>
      <c r="J448" s="34"/>
      <c r="K448" s="34"/>
      <c r="L448" s="35"/>
      <c r="M448" s="222"/>
      <c r="N448" s="223"/>
      <c r="O448" s="69"/>
      <c r="P448" s="69"/>
      <c r="Q448" s="69"/>
      <c r="R448" s="69"/>
      <c r="S448" s="69"/>
      <c r="T448" s="70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T448" s="14" t="s">
        <v>241</v>
      </c>
      <c r="AU448" s="14" t="s">
        <v>84</v>
      </c>
    </row>
    <row r="449" spans="1:65" s="12" customFormat="1" ht="22.9" customHeight="1">
      <c r="B449" s="191"/>
      <c r="C449" s="192"/>
      <c r="D449" s="193" t="s">
        <v>74</v>
      </c>
      <c r="E449" s="205" t="s">
        <v>590</v>
      </c>
      <c r="F449" s="205" t="s">
        <v>948</v>
      </c>
      <c r="G449" s="192"/>
      <c r="H449" s="192"/>
      <c r="I449" s="195"/>
      <c r="J449" s="206">
        <f>BK449</f>
        <v>0</v>
      </c>
      <c r="K449" s="192"/>
      <c r="L449" s="197"/>
      <c r="M449" s="198"/>
      <c r="N449" s="199"/>
      <c r="O449" s="199"/>
      <c r="P449" s="200">
        <f>SUM(P450:P459)</f>
        <v>0</v>
      </c>
      <c r="Q449" s="199"/>
      <c r="R449" s="200">
        <f>SUM(R450:R459)</f>
        <v>0</v>
      </c>
      <c r="S449" s="199"/>
      <c r="T449" s="201">
        <f>SUM(T450:T459)</f>
        <v>0</v>
      </c>
      <c r="AR449" s="202" t="s">
        <v>82</v>
      </c>
      <c r="AT449" s="203" t="s">
        <v>74</v>
      </c>
      <c r="AU449" s="203" t="s">
        <v>82</v>
      </c>
      <c r="AY449" s="202" t="s">
        <v>233</v>
      </c>
      <c r="BK449" s="204">
        <f>SUM(BK450:BK459)</f>
        <v>0</v>
      </c>
    </row>
    <row r="450" spans="1:65" s="2" customFormat="1" ht="44.25" customHeight="1">
      <c r="A450" s="32"/>
      <c r="B450" s="33"/>
      <c r="C450" s="207" t="s">
        <v>633</v>
      </c>
      <c r="D450" s="207" t="s">
        <v>236</v>
      </c>
      <c r="E450" s="208" t="s">
        <v>949</v>
      </c>
      <c r="F450" s="209" t="s">
        <v>943</v>
      </c>
      <c r="G450" s="210" t="s">
        <v>239</v>
      </c>
      <c r="H450" s="211">
        <v>11</v>
      </c>
      <c r="I450" s="212"/>
      <c r="J450" s="213">
        <f>ROUND(I450*H450,2)</f>
        <v>0</v>
      </c>
      <c r="K450" s="214"/>
      <c r="L450" s="35"/>
      <c r="M450" s="215" t="s">
        <v>1</v>
      </c>
      <c r="N450" s="216" t="s">
        <v>40</v>
      </c>
      <c r="O450" s="69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219" t="s">
        <v>240</v>
      </c>
      <c r="AT450" s="219" t="s">
        <v>236</v>
      </c>
      <c r="AU450" s="219" t="s">
        <v>84</v>
      </c>
      <c r="AY450" s="14" t="s">
        <v>233</v>
      </c>
      <c r="BE450" s="112">
        <f>IF(N450="základní",J450,0)</f>
        <v>0</v>
      </c>
      <c r="BF450" s="112">
        <f>IF(N450="snížená",J450,0)</f>
        <v>0</v>
      </c>
      <c r="BG450" s="112">
        <f>IF(N450="zákl. přenesená",J450,0)</f>
        <v>0</v>
      </c>
      <c r="BH450" s="112">
        <f>IF(N450="sníž. přenesená",J450,0)</f>
        <v>0</v>
      </c>
      <c r="BI450" s="112">
        <f>IF(N450="nulová",J450,0)</f>
        <v>0</v>
      </c>
      <c r="BJ450" s="14" t="s">
        <v>82</v>
      </c>
      <c r="BK450" s="112">
        <f>ROUND(I450*H450,2)</f>
        <v>0</v>
      </c>
      <c r="BL450" s="14" t="s">
        <v>240</v>
      </c>
      <c r="BM450" s="219" t="s">
        <v>643</v>
      </c>
    </row>
    <row r="451" spans="1:65" s="2" customFormat="1" ht="29.25">
      <c r="A451" s="32"/>
      <c r="B451" s="33"/>
      <c r="C451" s="34"/>
      <c r="D451" s="220" t="s">
        <v>241</v>
      </c>
      <c r="E451" s="34"/>
      <c r="F451" s="221" t="s">
        <v>943</v>
      </c>
      <c r="G451" s="34"/>
      <c r="H451" s="34"/>
      <c r="I451" s="176"/>
      <c r="J451" s="34"/>
      <c r="K451" s="34"/>
      <c r="L451" s="35"/>
      <c r="M451" s="222"/>
      <c r="N451" s="223"/>
      <c r="O451" s="69"/>
      <c r="P451" s="69"/>
      <c r="Q451" s="69"/>
      <c r="R451" s="69"/>
      <c r="S451" s="69"/>
      <c r="T451" s="70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T451" s="14" t="s">
        <v>241</v>
      </c>
      <c r="AU451" s="14" t="s">
        <v>84</v>
      </c>
    </row>
    <row r="452" spans="1:65" s="2" customFormat="1" ht="16.5" customHeight="1">
      <c r="A452" s="32"/>
      <c r="B452" s="33"/>
      <c r="C452" s="207" t="s">
        <v>428</v>
      </c>
      <c r="D452" s="207" t="s">
        <v>236</v>
      </c>
      <c r="E452" s="208" t="s">
        <v>637</v>
      </c>
      <c r="F452" s="209" t="s">
        <v>874</v>
      </c>
      <c r="G452" s="210" t="s">
        <v>239</v>
      </c>
      <c r="H452" s="211">
        <v>4</v>
      </c>
      <c r="I452" s="212"/>
      <c r="J452" s="213">
        <f>ROUND(I452*H452,2)</f>
        <v>0</v>
      </c>
      <c r="K452" s="214"/>
      <c r="L452" s="35"/>
      <c r="M452" s="215" t="s">
        <v>1</v>
      </c>
      <c r="N452" s="216" t="s">
        <v>40</v>
      </c>
      <c r="O452" s="69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R452" s="219" t="s">
        <v>240</v>
      </c>
      <c r="AT452" s="219" t="s">
        <v>236</v>
      </c>
      <c r="AU452" s="219" t="s">
        <v>84</v>
      </c>
      <c r="AY452" s="14" t="s">
        <v>233</v>
      </c>
      <c r="BE452" s="112">
        <f>IF(N452="základní",J452,0)</f>
        <v>0</v>
      </c>
      <c r="BF452" s="112">
        <f>IF(N452="snížená",J452,0)</f>
        <v>0</v>
      </c>
      <c r="BG452" s="112">
        <f>IF(N452="zákl. přenesená",J452,0)</f>
        <v>0</v>
      </c>
      <c r="BH452" s="112">
        <f>IF(N452="sníž. přenesená",J452,0)</f>
        <v>0</v>
      </c>
      <c r="BI452" s="112">
        <f>IF(N452="nulová",J452,0)</f>
        <v>0</v>
      </c>
      <c r="BJ452" s="14" t="s">
        <v>82</v>
      </c>
      <c r="BK452" s="112">
        <f>ROUND(I452*H452,2)</f>
        <v>0</v>
      </c>
      <c r="BL452" s="14" t="s">
        <v>240</v>
      </c>
      <c r="BM452" s="219" t="s">
        <v>646</v>
      </c>
    </row>
    <row r="453" spans="1:65" s="2" customFormat="1" ht="11.25">
      <c r="A453" s="32"/>
      <c r="B453" s="33"/>
      <c r="C453" s="34"/>
      <c r="D453" s="220" t="s">
        <v>241</v>
      </c>
      <c r="E453" s="34"/>
      <c r="F453" s="221" t="s">
        <v>874</v>
      </c>
      <c r="G453" s="34"/>
      <c r="H453" s="34"/>
      <c r="I453" s="176"/>
      <c r="J453" s="34"/>
      <c r="K453" s="34"/>
      <c r="L453" s="35"/>
      <c r="M453" s="222"/>
      <c r="N453" s="223"/>
      <c r="O453" s="69"/>
      <c r="P453" s="69"/>
      <c r="Q453" s="69"/>
      <c r="R453" s="69"/>
      <c r="S453" s="69"/>
      <c r="T453" s="70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T453" s="14" t="s">
        <v>241</v>
      </c>
      <c r="AU453" s="14" t="s">
        <v>84</v>
      </c>
    </row>
    <row r="454" spans="1:65" s="2" customFormat="1" ht="24.2" customHeight="1">
      <c r="A454" s="32"/>
      <c r="B454" s="33"/>
      <c r="C454" s="207" t="s">
        <v>640</v>
      </c>
      <c r="D454" s="207" t="s">
        <v>236</v>
      </c>
      <c r="E454" s="208" t="s">
        <v>641</v>
      </c>
      <c r="F454" s="209" t="s">
        <v>638</v>
      </c>
      <c r="G454" s="210" t="s">
        <v>239</v>
      </c>
      <c r="H454" s="211">
        <v>7</v>
      </c>
      <c r="I454" s="212"/>
      <c r="J454" s="213">
        <f>ROUND(I454*H454,2)</f>
        <v>0</v>
      </c>
      <c r="K454" s="214"/>
      <c r="L454" s="35"/>
      <c r="M454" s="215" t="s">
        <v>1</v>
      </c>
      <c r="N454" s="216" t="s">
        <v>40</v>
      </c>
      <c r="O454" s="69"/>
      <c r="P454" s="217">
        <f>O454*H454</f>
        <v>0</v>
      </c>
      <c r="Q454" s="217">
        <v>0</v>
      </c>
      <c r="R454" s="217">
        <f>Q454*H454</f>
        <v>0</v>
      </c>
      <c r="S454" s="217">
        <v>0</v>
      </c>
      <c r="T454" s="218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219" t="s">
        <v>240</v>
      </c>
      <c r="AT454" s="219" t="s">
        <v>236</v>
      </c>
      <c r="AU454" s="219" t="s">
        <v>84</v>
      </c>
      <c r="AY454" s="14" t="s">
        <v>233</v>
      </c>
      <c r="BE454" s="112">
        <f>IF(N454="základní",J454,0)</f>
        <v>0</v>
      </c>
      <c r="BF454" s="112">
        <f>IF(N454="snížená",J454,0)</f>
        <v>0</v>
      </c>
      <c r="BG454" s="112">
        <f>IF(N454="zákl. přenesená",J454,0)</f>
        <v>0</v>
      </c>
      <c r="BH454" s="112">
        <f>IF(N454="sníž. přenesená",J454,0)</f>
        <v>0</v>
      </c>
      <c r="BI454" s="112">
        <f>IF(N454="nulová",J454,0)</f>
        <v>0</v>
      </c>
      <c r="BJ454" s="14" t="s">
        <v>82</v>
      </c>
      <c r="BK454" s="112">
        <f>ROUND(I454*H454,2)</f>
        <v>0</v>
      </c>
      <c r="BL454" s="14" t="s">
        <v>240</v>
      </c>
      <c r="BM454" s="219" t="s">
        <v>650</v>
      </c>
    </row>
    <row r="455" spans="1:65" s="2" customFormat="1" ht="19.5">
      <c r="A455" s="32"/>
      <c r="B455" s="33"/>
      <c r="C455" s="34"/>
      <c r="D455" s="220" t="s">
        <v>241</v>
      </c>
      <c r="E455" s="34"/>
      <c r="F455" s="221" t="s">
        <v>638</v>
      </c>
      <c r="G455" s="34"/>
      <c r="H455" s="34"/>
      <c r="I455" s="176"/>
      <c r="J455" s="34"/>
      <c r="K455" s="34"/>
      <c r="L455" s="35"/>
      <c r="M455" s="222"/>
      <c r="N455" s="223"/>
      <c r="O455" s="69"/>
      <c r="P455" s="69"/>
      <c r="Q455" s="69"/>
      <c r="R455" s="69"/>
      <c r="S455" s="69"/>
      <c r="T455" s="70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T455" s="14" t="s">
        <v>241</v>
      </c>
      <c r="AU455" s="14" t="s">
        <v>84</v>
      </c>
    </row>
    <row r="456" spans="1:65" s="2" customFormat="1" ht="24.2" customHeight="1">
      <c r="A456" s="32"/>
      <c r="B456" s="33"/>
      <c r="C456" s="207" t="s">
        <v>431</v>
      </c>
      <c r="D456" s="207" t="s">
        <v>236</v>
      </c>
      <c r="E456" s="208" t="s">
        <v>644</v>
      </c>
      <c r="F456" s="209" t="s">
        <v>645</v>
      </c>
      <c r="G456" s="210" t="s">
        <v>239</v>
      </c>
      <c r="H456" s="211">
        <v>7</v>
      </c>
      <c r="I456" s="212"/>
      <c r="J456" s="213">
        <f>ROUND(I456*H456,2)</f>
        <v>0</v>
      </c>
      <c r="K456" s="214"/>
      <c r="L456" s="35"/>
      <c r="M456" s="215" t="s">
        <v>1</v>
      </c>
      <c r="N456" s="216" t="s">
        <v>40</v>
      </c>
      <c r="O456" s="69"/>
      <c r="P456" s="217">
        <f>O456*H456</f>
        <v>0</v>
      </c>
      <c r="Q456" s="217">
        <v>0</v>
      </c>
      <c r="R456" s="217">
        <f>Q456*H456</f>
        <v>0</v>
      </c>
      <c r="S456" s="217">
        <v>0</v>
      </c>
      <c r="T456" s="218">
        <f>S456*H456</f>
        <v>0</v>
      </c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R456" s="219" t="s">
        <v>240</v>
      </c>
      <c r="AT456" s="219" t="s">
        <v>236</v>
      </c>
      <c r="AU456" s="219" t="s">
        <v>84</v>
      </c>
      <c r="AY456" s="14" t="s">
        <v>233</v>
      </c>
      <c r="BE456" s="112">
        <f>IF(N456="základní",J456,0)</f>
        <v>0</v>
      </c>
      <c r="BF456" s="112">
        <f>IF(N456="snížená",J456,0)</f>
        <v>0</v>
      </c>
      <c r="BG456" s="112">
        <f>IF(N456="zákl. přenesená",J456,0)</f>
        <v>0</v>
      </c>
      <c r="BH456" s="112">
        <f>IF(N456="sníž. přenesená",J456,0)</f>
        <v>0</v>
      </c>
      <c r="BI456" s="112">
        <f>IF(N456="nulová",J456,0)</f>
        <v>0</v>
      </c>
      <c r="BJ456" s="14" t="s">
        <v>82</v>
      </c>
      <c r="BK456" s="112">
        <f>ROUND(I456*H456,2)</f>
        <v>0</v>
      </c>
      <c r="BL456" s="14" t="s">
        <v>240</v>
      </c>
      <c r="BM456" s="219" t="s">
        <v>654</v>
      </c>
    </row>
    <row r="457" spans="1:65" s="2" customFormat="1" ht="11.25">
      <c r="A457" s="32"/>
      <c r="B457" s="33"/>
      <c r="C457" s="34"/>
      <c r="D457" s="220" t="s">
        <v>241</v>
      </c>
      <c r="E457" s="34"/>
      <c r="F457" s="221" t="s">
        <v>645</v>
      </c>
      <c r="G457" s="34"/>
      <c r="H457" s="34"/>
      <c r="I457" s="176"/>
      <c r="J457" s="34"/>
      <c r="K457" s="34"/>
      <c r="L457" s="35"/>
      <c r="M457" s="222"/>
      <c r="N457" s="223"/>
      <c r="O457" s="69"/>
      <c r="P457" s="69"/>
      <c r="Q457" s="69"/>
      <c r="R457" s="69"/>
      <c r="S457" s="69"/>
      <c r="T457" s="70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T457" s="14" t="s">
        <v>241</v>
      </c>
      <c r="AU457" s="14" t="s">
        <v>84</v>
      </c>
    </row>
    <row r="458" spans="1:65" s="2" customFormat="1" ht="16.5" customHeight="1">
      <c r="A458" s="32"/>
      <c r="B458" s="33"/>
      <c r="C458" s="207" t="s">
        <v>647</v>
      </c>
      <c r="D458" s="207" t="s">
        <v>236</v>
      </c>
      <c r="E458" s="208" t="s">
        <v>648</v>
      </c>
      <c r="F458" s="209" t="s">
        <v>649</v>
      </c>
      <c r="G458" s="210" t="s">
        <v>239</v>
      </c>
      <c r="H458" s="211">
        <v>11</v>
      </c>
      <c r="I458" s="212"/>
      <c r="J458" s="213">
        <f>ROUND(I458*H458,2)</f>
        <v>0</v>
      </c>
      <c r="K458" s="214"/>
      <c r="L458" s="35"/>
      <c r="M458" s="215" t="s">
        <v>1</v>
      </c>
      <c r="N458" s="216" t="s">
        <v>40</v>
      </c>
      <c r="O458" s="69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219" t="s">
        <v>240</v>
      </c>
      <c r="AT458" s="219" t="s">
        <v>236</v>
      </c>
      <c r="AU458" s="219" t="s">
        <v>84</v>
      </c>
      <c r="AY458" s="14" t="s">
        <v>233</v>
      </c>
      <c r="BE458" s="112">
        <f>IF(N458="základní",J458,0)</f>
        <v>0</v>
      </c>
      <c r="BF458" s="112">
        <f>IF(N458="snížená",J458,0)</f>
        <v>0</v>
      </c>
      <c r="BG458" s="112">
        <f>IF(N458="zákl. přenesená",J458,0)</f>
        <v>0</v>
      </c>
      <c r="BH458" s="112">
        <f>IF(N458="sníž. přenesená",J458,0)</f>
        <v>0</v>
      </c>
      <c r="BI458" s="112">
        <f>IF(N458="nulová",J458,0)</f>
        <v>0</v>
      </c>
      <c r="BJ458" s="14" t="s">
        <v>82</v>
      </c>
      <c r="BK458" s="112">
        <f>ROUND(I458*H458,2)</f>
        <v>0</v>
      </c>
      <c r="BL458" s="14" t="s">
        <v>240</v>
      </c>
      <c r="BM458" s="219" t="s">
        <v>657</v>
      </c>
    </row>
    <row r="459" spans="1:65" s="2" customFormat="1" ht="11.25">
      <c r="A459" s="32"/>
      <c r="B459" s="33"/>
      <c r="C459" s="34"/>
      <c r="D459" s="220" t="s">
        <v>241</v>
      </c>
      <c r="E459" s="34"/>
      <c r="F459" s="221" t="s">
        <v>649</v>
      </c>
      <c r="G459" s="34"/>
      <c r="H459" s="34"/>
      <c r="I459" s="176"/>
      <c r="J459" s="34"/>
      <c r="K459" s="34"/>
      <c r="L459" s="35"/>
      <c r="M459" s="222"/>
      <c r="N459" s="223"/>
      <c r="O459" s="69"/>
      <c r="P459" s="69"/>
      <c r="Q459" s="69"/>
      <c r="R459" s="69"/>
      <c r="S459" s="69"/>
      <c r="T459" s="70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T459" s="14" t="s">
        <v>241</v>
      </c>
      <c r="AU459" s="14" t="s">
        <v>84</v>
      </c>
    </row>
    <row r="460" spans="1:65" s="12" customFormat="1" ht="22.9" customHeight="1">
      <c r="B460" s="191"/>
      <c r="C460" s="192"/>
      <c r="D460" s="193" t="s">
        <v>74</v>
      </c>
      <c r="E460" s="205" t="s">
        <v>597</v>
      </c>
      <c r="F460" s="205" t="s">
        <v>950</v>
      </c>
      <c r="G460" s="192"/>
      <c r="H460" s="192"/>
      <c r="I460" s="195"/>
      <c r="J460" s="206">
        <f>BK460</f>
        <v>0</v>
      </c>
      <c r="K460" s="192"/>
      <c r="L460" s="197"/>
      <c r="M460" s="198"/>
      <c r="N460" s="199"/>
      <c r="O460" s="199"/>
      <c r="P460" s="200">
        <f>SUM(P461:P470)</f>
        <v>0</v>
      </c>
      <c r="Q460" s="199"/>
      <c r="R460" s="200">
        <f>SUM(R461:R470)</f>
        <v>0</v>
      </c>
      <c r="S460" s="199"/>
      <c r="T460" s="201">
        <f>SUM(T461:T470)</f>
        <v>0</v>
      </c>
      <c r="AR460" s="202" t="s">
        <v>82</v>
      </c>
      <c r="AT460" s="203" t="s">
        <v>74</v>
      </c>
      <c r="AU460" s="203" t="s">
        <v>82</v>
      </c>
      <c r="AY460" s="202" t="s">
        <v>233</v>
      </c>
      <c r="BK460" s="204">
        <f>SUM(BK461:BK470)</f>
        <v>0</v>
      </c>
    </row>
    <row r="461" spans="1:65" s="2" customFormat="1" ht="44.25" customHeight="1">
      <c r="A461" s="32"/>
      <c r="B461" s="33"/>
      <c r="C461" s="207" t="s">
        <v>647</v>
      </c>
      <c r="D461" s="207" t="s">
        <v>236</v>
      </c>
      <c r="E461" s="208" t="s">
        <v>951</v>
      </c>
      <c r="F461" s="209" t="s">
        <v>943</v>
      </c>
      <c r="G461" s="210" t="s">
        <v>239</v>
      </c>
      <c r="H461" s="211">
        <v>12</v>
      </c>
      <c r="I461" s="212"/>
      <c r="J461" s="213">
        <f>ROUND(I461*H461,2)</f>
        <v>0</v>
      </c>
      <c r="K461" s="214"/>
      <c r="L461" s="35"/>
      <c r="M461" s="215" t="s">
        <v>1</v>
      </c>
      <c r="N461" s="216" t="s">
        <v>40</v>
      </c>
      <c r="O461" s="69"/>
      <c r="P461" s="217">
        <f>O461*H461</f>
        <v>0</v>
      </c>
      <c r="Q461" s="217">
        <v>0</v>
      </c>
      <c r="R461" s="217">
        <f>Q461*H461</f>
        <v>0</v>
      </c>
      <c r="S461" s="217">
        <v>0</v>
      </c>
      <c r="T461" s="218">
        <f>S461*H461</f>
        <v>0</v>
      </c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R461" s="219" t="s">
        <v>240</v>
      </c>
      <c r="AT461" s="219" t="s">
        <v>236</v>
      </c>
      <c r="AU461" s="219" t="s">
        <v>84</v>
      </c>
      <c r="AY461" s="14" t="s">
        <v>233</v>
      </c>
      <c r="BE461" s="112">
        <f>IF(N461="základní",J461,0)</f>
        <v>0</v>
      </c>
      <c r="BF461" s="112">
        <f>IF(N461="snížená",J461,0)</f>
        <v>0</v>
      </c>
      <c r="BG461" s="112">
        <f>IF(N461="zákl. přenesená",J461,0)</f>
        <v>0</v>
      </c>
      <c r="BH461" s="112">
        <f>IF(N461="sníž. přenesená",J461,0)</f>
        <v>0</v>
      </c>
      <c r="BI461" s="112">
        <f>IF(N461="nulová",J461,0)</f>
        <v>0</v>
      </c>
      <c r="BJ461" s="14" t="s">
        <v>82</v>
      </c>
      <c r="BK461" s="112">
        <f>ROUND(I461*H461,2)</f>
        <v>0</v>
      </c>
      <c r="BL461" s="14" t="s">
        <v>240</v>
      </c>
      <c r="BM461" s="219" t="s">
        <v>659</v>
      </c>
    </row>
    <row r="462" spans="1:65" s="2" customFormat="1" ht="29.25">
      <c r="A462" s="32"/>
      <c r="B462" s="33"/>
      <c r="C462" s="34"/>
      <c r="D462" s="220" t="s">
        <v>241</v>
      </c>
      <c r="E462" s="34"/>
      <c r="F462" s="221" t="s">
        <v>943</v>
      </c>
      <c r="G462" s="34"/>
      <c r="H462" s="34"/>
      <c r="I462" s="176"/>
      <c r="J462" s="34"/>
      <c r="K462" s="34"/>
      <c r="L462" s="35"/>
      <c r="M462" s="222"/>
      <c r="N462" s="223"/>
      <c r="O462" s="69"/>
      <c r="P462" s="69"/>
      <c r="Q462" s="69"/>
      <c r="R462" s="69"/>
      <c r="S462" s="69"/>
      <c r="T462" s="70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T462" s="14" t="s">
        <v>241</v>
      </c>
      <c r="AU462" s="14" t="s">
        <v>84</v>
      </c>
    </row>
    <row r="463" spans="1:65" s="2" customFormat="1" ht="16.5" customHeight="1">
      <c r="A463" s="32"/>
      <c r="B463" s="33"/>
      <c r="C463" s="207" t="s">
        <v>435</v>
      </c>
      <c r="D463" s="207" t="s">
        <v>236</v>
      </c>
      <c r="E463" s="208" t="s">
        <v>653</v>
      </c>
      <c r="F463" s="209" t="s">
        <v>874</v>
      </c>
      <c r="G463" s="210" t="s">
        <v>239</v>
      </c>
      <c r="H463" s="211">
        <v>5</v>
      </c>
      <c r="I463" s="212"/>
      <c r="J463" s="213">
        <f>ROUND(I463*H463,2)</f>
        <v>0</v>
      </c>
      <c r="K463" s="214"/>
      <c r="L463" s="35"/>
      <c r="M463" s="215" t="s">
        <v>1</v>
      </c>
      <c r="N463" s="216" t="s">
        <v>40</v>
      </c>
      <c r="O463" s="69"/>
      <c r="P463" s="217">
        <f>O463*H463</f>
        <v>0</v>
      </c>
      <c r="Q463" s="217">
        <v>0</v>
      </c>
      <c r="R463" s="217">
        <f>Q463*H463</f>
        <v>0</v>
      </c>
      <c r="S463" s="217">
        <v>0</v>
      </c>
      <c r="T463" s="218">
        <f>S463*H463</f>
        <v>0</v>
      </c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R463" s="219" t="s">
        <v>240</v>
      </c>
      <c r="AT463" s="219" t="s">
        <v>236</v>
      </c>
      <c r="AU463" s="219" t="s">
        <v>84</v>
      </c>
      <c r="AY463" s="14" t="s">
        <v>233</v>
      </c>
      <c r="BE463" s="112">
        <f>IF(N463="základní",J463,0)</f>
        <v>0</v>
      </c>
      <c r="BF463" s="112">
        <f>IF(N463="snížená",J463,0)</f>
        <v>0</v>
      </c>
      <c r="BG463" s="112">
        <f>IF(N463="zákl. přenesená",J463,0)</f>
        <v>0</v>
      </c>
      <c r="BH463" s="112">
        <f>IF(N463="sníž. přenesená",J463,0)</f>
        <v>0</v>
      </c>
      <c r="BI463" s="112">
        <f>IF(N463="nulová",J463,0)</f>
        <v>0</v>
      </c>
      <c r="BJ463" s="14" t="s">
        <v>82</v>
      </c>
      <c r="BK463" s="112">
        <f>ROUND(I463*H463,2)</f>
        <v>0</v>
      </c>
      <c r="BL463" s="14" t="s">
        <v>240</v>
      </c>
      <c r="BM463" s="219" t="s">
        <v>662</v>
      </c>
    </row>
    <row r="464" spans="1:65" s="2" customFormat="1" ht="11.25">
      <c r="A464" s="32"/>
      <c r="B464" s="33"/>
      <c r="C464" s="34"/>
      <c r="D464" s="220" t="s">
        <v>241</v>
      </c>
      <c r="E464" s="34"/>
      <c r="F464" s="221" t="s">
        <v>874</v>
      </c>
      <c r="G464" s="34"/>
      <c r="H464" s="34"/>
      <c r="I464" s="176"/>
      <c r="J464" s="34"/>
      <c r="K464" s="34"/>
      <c r="L464" s="35"/>
      <c r="M464" s="222"/>
      <c r="N464" s="223"/>
      <c r="O464" s="69"/>
      <c r="P464" s="69"/>
      <c r="Q464" s="69"/>
      <c r="R464" s="69"/>
      <c r="S464" s="69"/>
      <c r="T464" s="70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T464" s="14" t="s">
        <v>241</v>
      </c>
      <c r="AU464" s="14" t="s">
        <v>84</v>
      </c>
    </row>
    <row r="465" spans="1:65" s="2" customFormat="1" ht="24.2" customHeight="1">
      <c r="A465" s="32"/>
      <c r="B465" s="33"/>
      <c r="C465" s="207" t="s">
        <v>655</v>
      </c>
      <c r="D465" s="207" t="s">
        <v>236</v>
      </c>
      <c r="E465" s="208" t="s">
        <v>656</v>
      </c>
      <c r="F465" s="209" t="s">
        <v>638</v>
      </c>
      <c r="G465" s="210" t="s">
        <v>239</v>
      </c>
      <c r="H465" s="211">
        <v>6</v>
      </c>
      <c r="I465" s="212"/>
      <c r="J465" s="213">
        <f>ROUND(I465*H465,2)</f>
        <v>0</v>
      </c>
      <c r="K465" s="214"/>
      <c r="L465" s="35"/>
      <c r="M465" s="215" t="s">
        <v>1</v>
      </c>
      <c r="N465" s="216" t="s">
        <v>40</v>
      </c>
      <c r="O465" s="69"/>
      <c r="P465" s="217">
        <f>O465*H465</f>
        <v>0</v>
      </c>
      <c r="Q465" s="217">
        <v>0</v>
      </c>
      <c r="R465" s="217">
        <f>Q465*H465</f>
        <v>0</v>
      </c>
      <c r="S465" s="217">
        <v>0</v>
      </c>
      <c r="T465" s="218">
        <f>S465*H465</f>
        <v>0</v>
      </c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R465" s="219" t="s">
        <v>240</v>
      </c>
      <c r="AT465" s="219" t="s">
        <v>236</v>
      </c>
      <c r="AU465" s="219" t="s">
        <v>84</v>
      </c>
      <c r="AY465" s="14" t="s">
        <v>233</v>
      </c>
      <c r="BE465" s="112">
        <f>IF(N465="základní",J465,0)</f>
        <v>0</v>
      </c>
      <c r="BF465" s="112">
        <f>IF(N465="snížená",J465,0)</f>
        <v>0</v>
      </c>
      <c r="BG465" s="112">
        <f>IF(N465="zákl. přenesená",J465,0)</f>
        <v>0</v>
      </c>
      <c r="BH465" s="112">
        <f>IF(N465="sníž. přenesená",J465,0)</f>
        <v>0</v>
      </c>
      <c r="BI465" s="112">
        <f>IF(N465="nulová",J465,0)</f>
        <v>0</v>
      </c>
      <c r="BJ465" s="14" t="s">
        <v>82</v>
      </c>
      <c r="BK465" s="112">
        <f>ROUND(I465*H465,2)</f>
        <v>0</v>
      </c>
      <c r="BL465" s="14" t="s">
        <v>240</v>
      </c>
      <c r="BM465" s="219" t="s">
        <v>664</v>
      </c>
    </row>
    <row r="466" spans="1:65" s="2" customFormat="1" ht="19.5">
      <c r="A466" s="32"/>
      <c r="B466" s="33"/>
      <c r="C466" s="34"/>
      <c r="D466" s="220" t="s">
        <v>241</v>
      </c>
      <c r="E466" s="34"/>
      <c r="F466" s="221" t="s">
        <v>638</v>
      </c>
      <c r="G466" s="34"/>
      <c r="H466" s="34"/>
      <c r="I466" s="176"/>
      <c r="J466" s="34"/>
      <c r="K466" s="34"/>
      <c r="L466" s="35"/>
      <c r="M466" s="222"/>
      <c r="N466" s="223"/>
      <c r="O466" s="69"/>
      <c r="P466" s="69"/>
      <c r="Q466" s="69"/>
      <c r="R466" s="69"/>
      <c r="S466" s="69"/>
      <c r="T466" s="70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T466" s="14" t="s">
        <v>241</v>
      </c>
      <c r="AU466" s="14" t="s">
        <v>84</v>
      </c>
    </row>
    <row r="467" spans="1:65" s="2" customFormat="1" ht="24.2" customHeight="1">
      <c r="A467" s="32"/>
      <c r="B467" s="33"/>
      <c r="C467" s="207" t="s">
        <v>438</v>
      </c>
      <c r="D467" s="207" t="s">
        <v>236</v>
      </c>
      <c r="E467" s="208" t="s">
        <v>658</v>
      </c>
      <c r="F467" s="209" t="s">
        <v>645</v>
      </c>
      <c r="G467" s="210" t="s">
        <v>239</v>
      </c>
      <c r="H467" s="211">
        <v>6</v>
      </c>
      <c r="I467" s="212"/>
      <c r="J467" s="213">
        <f>ROUND(I467*H467,2)</f>
        <v>0</v>
      </c>
      <c r="K467" s="214"/>
      <c r="L467" s="35"/>
      <c r="M467" s="215" t="s">
        <v>1</v>
      </c>
      <c r="N467" s="216" t="s">
        <v>40</v>
      </c>
      <c r="O467" s="69"/>
      <c r="P467" s="217">
        <f>O467*H467</f>
        <v>0</v>
      </c>
      <c r="Q467" s="217">
        <v>0</v>
      </c>
      <c r="R467" s="217">
        <f>Q467*H467</f>
        <v>0</v>
      </c>
      <c r="S467" s="217">
        <v>0</v>
      </c>
      <c r="T467" s="218">
        <f>S467*H467</f>
        <v>0</v>
      </c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R467" s="219" t="s">
        <v>240</v>
      </c>
      <c r="AT467" s="219" t="s">
        <v>236</v>
      </c>
      <c r="AU467" s="219" t="s">
        <v>84</v>
      </c>
      <c r="AY467" s="14" t="s">
        <v>233</v>
      </c>
      <c r="BE467" s="112">
        <f>IF(N467="základní",J467,0)</f>
        <v>0</v>
      </c>
      <c r="BF467" s="112">
        <f>IF(N467="snížená",J467,0)</f>
        <v>0</v>
      </c>
      <c r="BG467" s="112">
        <f>IF(N467="zákl. přenesená",J467,0)</f>
        <v>0</v>
      </c>
      <c r="BH467" s="112">
        <f>IF(N467="sníž. přenesená",J467,0)</f>
        <v>0</v>
      </c>
      <c r="BI467" s="112">
        <f>IF(N467="nulová",J467,0)</f>
        <v>0</v>
      </c>
      <c r="BJ467" s="14" t="s">
        <v>82</v>
      </c>
      <c r="BK467" s="112">
        <f>ROUND(I467*H467,2)</f>
        <v>0</v>
      </c>
      <c r="BL467" s="14" t="s">
        <v>240</v>
      </c>
      <c r="BM467" s="219" t="s">
        <v>667</v>
      </c>
    </row>
    <row r="468" spans="1:65" s="2" customFormat="1" ht="11.25">
      <c r="A468" s="32"/>
      <c r="B468" s="33"/>
      <c r="C468" s="34"/>
      <c r="D468" s="220" t="s">
        <v>241</v>
      </c>
      <c r="E468" s="34"/>
      <c r="F468" s="221" t="s">
        <v>645</v>
      </c>
      <c r="G468" s="34"/>
      <c r="H468" s="34"/>
      <c r="I468" s="176"/>
      <c r="J468" s="34"/>
      <c r="K468" s="34"/>
      <c r="L468" s="35"/>
      <c r="M468" s="222"/>
      <c r="N468" s="223"/>
      <c r="O468" s="69"/>
      <c r="P468" s="69"/>
      <c r="Q468" s="69"/>
      <c r="R468" s="69"/>
      <c r="S468" s="69"/>
      <c r="T468" s="70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T468" s="14" t="s">
        <v>241</v>
      </c>
      <c r="AU468" s="14" t="s">
        <v>84</v>
      </c>
    </row>
    <row r="469" spans="1:65" s="2" customFormat="1" ht="16.5" customHeight="1">
      <c r="A469" s="32"/>
      <c r="B469" s="33"/>
      <c r="C469" s="207" t="s">
        <v>660</v>
      </c>
      <c r="D469" s="207" t="s">
        <v>236</v>
      </c>
      <c r="E469" s="208" t="s">
        <v>661</v>
      </c>
      <c r="F469" s="209" t="s">
        <v>649</v>
      </c>
      <c r="G469" s="210" t="s">
        <v>239</v>
      </c>
      <c r="H469" s="211">
        <v>12</v>
      </c>
      <c r="I469" s="212"/>
      <c r="J469" s="213">
        <f>ROUND(I469*H469,2)</f>
        <v>0</v>
      </c>
      <c r="K469" s="214"/>
      <c r="L469" s="35"/>
      <c r="M469" s="215" t="s">
        <v>1</v>
      </c>
      <c r="N469" s="216" t="s">
        <v>40</v>
      </c>
      <c r="O469" s="69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R469" s="219" t="s">
        <v>240</v>
      </c>
      <c r="AT469" s="219" t="s">
        <v>236</v>
      </c>
      <c r="AU469" s="219" t="s">
        <v>84</v>
      </c>
      <c r="AY469" s="14" t="s">
        <v>233</v>
      </c>
      <c r="BE469" s="112">
        <f>IF(N469="základní",J469,0)</f>
        <v>0</v>
      </c>
      <c r="BF469" s="112">
        <f>IF(N469="snížená",J469,0)</f>
        <v>0</v>
      </c>
      <c r="BG469" s="112">
        <f>IF(N469="zákl. přenesená",J469,0)</f>
        <v>0</v>
      </c>
      <c r="BH469" s="112">
        <f>IF(N469="sníž. přenesená",J469,0)</f>
        <v>0</v>
      </c>
      <c r="BI469" s="112">
        <f>IF(N469="nulová",J469,0)</f>
        <v>0</v>
      </c>
      <c r="BJ469" s="14" t="s">
        <v>82</v>
      </c>
      <c r="BK469" s="112">
        <f>ROUND(I469*H469,2)</f>
        <v>0</v>
      </c>
      <c r="BL469" s="14" t="s">
        <v>240</v>
      </c>
      <c r="BM469" s="219" t="s">
        <v>670</v>
      </c>
    </row>
    <row r="470" spans="1:65" s="2" customFormat="1" ht="11.25">
      <c r="A470" s="32"/>
      <c r="B470" s="33"/>
      <c r="C470" s="34"/>
      <c r="D470" s="220" t="s">
        <v>241</v>
      </c>
      <c r="E470" s="34"/>
      <c r="F470" s="221" t="s">
        <v>649</v>
      </c>
      <c r="G470" s="34"/>
      <c r="H470" s="34"/>
      <c r="I470" s="176"/>
      <c r="J470" s="34"/>
      <c r="K470" s="34"/>
      <c r="L470" s="35"/>
      <c r="M470" s="222"/>
      <c r="N470" s="223"/>
      <c r="O470" s="69"/>
      <c r="P470" s="69"/>
      <c r="Q470" s="69"/>
      <c r="R470" s="69"/>
      <c r="S470" s="69"/>
      <c r="T470" s="70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T470" s="14" t="s">
        <v>241</v>
      </c>
      <c r="AU470" s="14" t="s">
        <v>84</v>
      </c>
    </row>
    <row r="471" spans="1:65" s="12" customFormat="1" ht="22.9" customHeight="1">
      <c r="B471" s="191"/>
      <c r="C471" s="192"/>
      <c r="D471" s="193" t="s">
        <v>74</v>
      </c>
      <c r="E471" s="205" t="s">
        <v>604</v>
      </c>
      <c r="F471" s="205" t="s">
        <v>952</v>
      </c>
      <c r="G471" s="192"/>
      <c r="H471" s="192"/>
      <c r="I471" s="195"/>
      <c r="J471" s="206">
        <f>BK471</f>
        <v>0</v>
      </c>
      <c r="K471" s="192"/>
      <c r="L471" s="197"/>
      <c r="M471" s="198"/>
      <c r="N471" s="199"/>
      <c r="O471" s="199"/>
      <c r="P471" s="200">
        <f>SUM(P472:P481)</f>
        <v>0</v>
      </c>
      <c r="Q471" s="199"/>
      <c r="R471" s="200">
        <f>SUM(R472:R481)</f>
        <v>0</v>
      </c>
      <c r="S471" s="199"/>
      <c r="T471" s="201">
        <f>SUM(T472:T481)</f>
        <v>0</v>
      </c>
      <c r="AR471" s="202" t="s">
        <v>82</v>
      </c>
      <c r="AT471" s="203" t="s">
        <v>74</v>
      </c>
      <c r="AU471" s="203" t="s">
        <v>82</v>
      </c>
      <c r="AY471" s="202" t="s">
        <v>233</v>
      </c>
      <c r="BK471" s="204">
        <f>SUM(BK472:BK481)</f>
        <v>0</v>
      </c>
    </row>
    <row r="472" spans="1:65" s="2" customFormat="1" ht="44.25" customHeight="1">
      <c r="A472" s="32"/>
      <c r="B472" s="33"/>
      <c r="C472" s="207" t="s">
        <v>660</v>
      </c>
      <c r="D472" s="207" t="s">
        <v>236</v>
      </c>
      <c r="E472" s="208" t="s">
        <v>953</v>
      </c>
      <c r="F472" s="209" t="s">
        <v>943</v>
      </c>
      <c r="G472" s="210" t="s">
        <v>239</v>
      </c>
      <c r="H472" s="211">
        <v>11</v>
      </c>
      <c r="I472" s="212"/>
      <c r="J472" s="213">
        <f>ROUND(I472*H472,2)</f>
        <v>0</v>
      </c>
      <c r="K472" s="214"/>
      <c r="L472" s="35"/>
      <c r="M472" s="215" t="s">
        <v>1</v>
      </c>
      <c r="N472" s="216" t="s">
        <v>40</v>
      </c>
      <c r="O472" s="69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R472" s="219" t="s">
        <v>240</v>
      </c>
      <c r="AT472" s="219" t="s">
        <v>236</v>
      </c>
      <c r="AU472" s="219" t="s">
        <v>84</v>
      </c>
      <c r="AY472" s="14" t="s">
        <v>233</v>
      </c>
      <c r="BE472" s="112">
        <f>IF(N472="základní",J472,0)</f>
        <v>0</v>
      </c>
      <c r="BF472" s="112">
        <f>IF(N472="snížená",J472,0)</f>
        <v>0</v>
      </c>
      <c r="BG472" s="112">
        <f>IF(N472="zákl. přenesená",J472,0)</f>
        <v>0</v>
      </c>
      <c r="BH472" s="112">
        <f>IF(N472="sníž. přenesená",J472,0)</f>
        <v>0</v>
      </c>
      <c r="BI472" s="112">
        <f>IF(N472="nulová",J472,0)</f>
        <v>0</v>
      </c>
      <c r="BJ472" s="14" t="s">
        <v>82</v>
      </c>
      <c r="BK472" s="112">
        <f>ROUND(I472*H472,2)</f>
        <v>0</v>
      </c>
      <c r="BL472" s="14" t="s">
        <v>240</v>
      </c>
      <c r="BM472" s="219" t="s">
        <v>674</v>
      </c>
    </row>
    <row r="473" spans="1:65" s="2" customFormat="1" ht="29.25">
      <c r="A473" s="32"/>
      <c r="B473" s="33"/>
      <c r="C473" s="34"/>
      <c r="D473" s="220" t="s">
        <v>241</v>
      </c>
      <c r="E473" s="34"/>
      <c r="F473" s="221" t="s">
        <v>943</v>
      </c>
      <c r="G473" s="34"/>
      <c r="H473" s="34"/>
      <c r="I473" s="176"/>
      <c r="J473" s="34"/>
      <c r="K473" s="34"/>
      <c r="L473" s="35"/>
      <c r="M473" s="222"/>
      <c r="N473" s="223"/>
      <c r="O473" s="69"/>
      <c r="P473" s="69"/>
      <c r="Q473" s="69"/>
      <c r="R473" s="69"/>
      <c r="S473" s="69"/>
      <c r="T473" s="70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T473" s="14" t="s">
        <v>241</v>
      </c>
      <c r="AU473" s="14" t="s">
        <v>84</v>
      </c>
    </row>
    <row r="474" spans="1:65" s="2" customFormat="1" ht="16.5" customHeight="1">
      <c r="A474" s="32"/>
      <c r="B474" s="33"/>
      <c r="C474" s="207" t="s">
        <v>440</v>
      </c>
      <c r="D474" s="207" t="s">
        <v>236</v>
      </c>
      <c r="E474" s="208" t="s">
        <v>663</v>
      </c>
      <c r="F474" s="209" t="s">
        <v>874</v>
      </c>
      <c r="G474" s="210" t="s">
        <v>239</v>
      </c>
      <c r="H474" s="211">
        <v>4</v>
      </c>
      <c r="I474" s="212"/>
      <c r="J474" s="213">
        <f>ROUND(I474*H474,2)</f>
        <v>0</v>
      </c>
      <c r="K474" s="214"/>
      <c r="L474" s="35"/>
      <c r="M474" s="215" t="s">
        <v>1</v>
      </c>
      <c r="N474" s="216" t="s">
        <v>40</v>
      </c>
      <c r="O474" s="69"/>
      <c r="P474" s="217">
        <f>O474*H474</f>
        <v>0</v>
      </c>
      <c r="Q474" s="217">
        <v>0</v>
      </c>
      <c r="R474" s="217">
        <f>Q474*H474</f>
        <v>0</v>
      </c>
      <c r="S474" s="217">
        <v>0</v>
      </c>
      <c r="T474" s="218">
        <f>S474*H474</f>
        <v>0</v>
      </c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R474" s="219" t="s">
        <v>240</v>
      </c>
      <c r="AT474" s="219" t="s">
        <v>236</v>
      </c>
      <c r="AU474" s="219" t="s">
        <v>84</v>
      </c>
      <c r="AY474" s="14" t="s">
        <v>233</v>
      </c>
      <c r="BE474" s="112">
        <f>IF(N474="základní",J474,0)</f>
        <v>0</v>
      </c>
      <c r="BF474" s="112">
        <f>IF(N474="snížená",J474,0)</f>
        <v>0</v>
      </c>
      <c r="BG474" s="112">
        <f>IF(N474="zákl. přenesená",J474,0)</f>
        <v>0</v>
      </c>
      <c r="BH474" s="112">
        <f>IF(N474="sníž. přenesená",J474,0)</f>
        <v>0</v>
      </c>
      <c r="BI474" s="112">
        <f>IF(N474="nulová",J474,0)</f>
        <v>0</v>
      </c>
      <c r="BJ474" s="14" t="s">
        <v>82</v>
      </c>
      <c r="BK474" s="112">
        <f>ROUND(I474*H474,2)</f>
        <v>0</v>
      </c>
      <c r="BL474" s="14" t="s">
        <v>240</v>
      </c>
      <c r="BM474" s="219" t="s">
        <v>678</v>
      </c>
    </row>
    <row r="475" spans="1:65" s="2" customFormat="1" ht="11.25">
      <c r="A475" s="32"/>
      <c r="B475" s="33"/>
      <c r="C475" s="34"/>
      <c r="D475" s="220" t="s">
        <v>241</v>
      </c>
      <c r="E475" s="34"/>
      <c r="F475" s="221" t="s">
        <v>874</v>
      </c>
      <c r="G475" s="34"/>
      <c r="H475" s="34"/>
      <c r="I475" s="176"/>
      <c r="J475" s="34"/>
      <c r="K475" s="34"/>
      <c r="L475" s="35"/>
      <c r="M475" s="222"/>
      <c r="N475" s="223"/>
      <c r="O475" s="69"/>
      <c r="P475" s="69"/>
      <c r="Q475" s="69"/>
      <c r="R475" s="69"/>
      <c r="S475" s="69"/>
      <c r="T475" s="70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T475" s="14" t="s">
        <v>241</v>
      </c>
      <c r="AU475" s="14" t="s">
        <v>84</v>
      </c>
    </row>
    <row r="476" spans="1:65" s="2" customFormat="1" ht="24.2" customHeight="1">
      <c r="A476" s="32"/>
      <c r="B476" s="33"/>
      <c r="C476" s="207" t="s">
        <v>665</v>
      </c>
      <c r="D476" s="207" t="s">
        <v>236</v>
      </c>
      <c r="E476" s="208" t="s">
        <v>666</v>
      </c>
      <c r="F476" s="209" t="s">
        <v>638</v>
      </c>
      <c r="G476" s="210" t="s">
        <v>239</v>
      </c>
      <c r="H476" s="211">
        <v>7</v>
      </c>
      <c r="I476" s="212"/>
      <c r="J476" s="213">
        <f>ROUND(I476*H476,2)</f>
        <v>0</v>
      </c>
      <c r="K476" s="214"/>
      <c r="L476" s="35"/>
      <c r="M476" s="215" t="s">
        <v>1</v>
      </c>
      <c r="N476" s="216" t="s">
        <v>40</v>
      </c>
      <c r="O476" s="69"/>
      <c r="P476" s="217">
        <f>O476*H476</f>
        <v>0</v>
      </c>
      <c r="Q476" s="217">
        <v>0</v>
      </c>
      <c r="R476" s="217">
        <f>Q476*H476</f>
        <v>0</v>
      </c>
      <c r="S476" s="217">
        <v>0</v>
      </c>
      <c r="T476" s="218">
        <f>S476*H476</f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219" t="s">
        <v>240</v>
      </c>
      <c r="AT476" s="219" t="s">
        <v>236</v>
      </c>
      <c r="AU476" s="219" t="s">
        <v>84</v>
      </c>
      <c r="AY476" s="14" t="s">
        <v>233</v>
      </c>
      <c r="BE476" s="112">
        <f>IF(N476="základní",J476,0)</f>
        <v>0</v>
      </c>
      <c r="BF476" s="112">
        <f>IF(N476="snížená",J476,0)</f>
        <v>0</v>
      </c>
      <c r="BG476" s="112">
        <f>IF(N476="zákl. přenesená",J476,0)</f>
        <v>0</v>
      </c>
      <c r="BH476" s="112">
        <f>IF(N476="sníž. přenesená",J476,0)</f>
        <v>0</v>
      </c>
      <c r="BI476" s="112">
        <f>IF(N476="nulová",J476,0)</f>
        <v>0</v>
      </c>
      <c r="BJ476" s="14" t="s">
        <v>82</v>
      </c>
      <c r="BK476" s="112">
        <f>ROUND(I476*H476,2)</f>
        <v>0</v>
      </c>
      <c r="BL476" s="14" t="s">
        <v>240</v>
      </c>
      <c r="BM476" s="219" t="s">
        <v>681</v>
      </c>
    </row>
    <row r="477" spans="1:65" s="2" customFormat="1" ht="19.5">
      <c r="A477" s="32"/>
      <c r="B477" s="33"/>
      <c r="C477" s="34"/>
      <c r="D477" s="220" t="s">
        <v>241</v>
      </c>
      <c r="E477" s="34"/>
      <c r="F477" s="221" t="s">
        <v>638</v>
      </c>
      <c r="G477" s="34"/>
      <c r="H477" s="34"/>
      <c r="I477" s="176"/>
      <c r="J477" s="34"/>
      <c r="K477" s="34"/>
      <c r="L477" s="35"/>
      <c r="M477" s="222"/>
      <c r="N477" s="223"/>
      <c r="O477" s="69"/>
      <c r="P477" s="69"/>
      <c r="Q477" s="69"/>
      <c r="R477" s="69"/>
      <c r="S477" s="69"/>
      <c r="T477" s="70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T477" s="14" t="s">
        <v>241</v>
      </c>
      <c r="AU477" s="14" t="s">
        <v>84</v>
      </c>
    </row>
    <row r="478" spans="1:65" s="2" customFormat="1" ht="24.2" customHeight="1">
      <c r="A478" s="32"/>
      <c r="B478" s="33"/>
      <c r="C478" s="207" t="s">
        <v>443</v>
      </c>
      <c r="D478" s="207" t="s">
        <v>236</v>
      </c>
      <c r="E478" s="208" t="s">
        <v>668</v>
      </c>
      <c r="F478" s="209" t="s">
        <v>645</v>
      </c>
      <c r="G478" s="210" t="s">
        <v>239</v>
      </c>
      <c r="H478" s="211">
        <v>7</v>
      </c>
      <c r="I478" s="212"/>
      <c r="J478" s="213">
        <f>ROUND(I478*H478,2)</f>
        <v>0</v>
      </c>
      <c r="K478" s="214"/>
      <c r="L478" s="35"/>
      <c r="M478" s="215" t="s">
        <v>1</v>
      </c>
      <c r="N478" s="216" t="s">
        <v>40</v>
      </c>
      <c r="O478" s="69"/>
      <c r="P478" s="217">
        <f>O478*H478</f>
        <v>0</v>
      </c>
      <c r="Q478" s="217">
        <v>0</v>
      </c>
      <c r="R478" s="217">
        <f>Q478*H478</f>
        <v>0</v>
      </c>
      <c r="S478" s="217">
        <v>0</v>
      </c>
      <c r="T478" s="218">
        <f>S478*H478</f>
        <v>0</v>
      </c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R478" s="219" t="s">
        <v>240</v>
      </c>
      <c r="AT478" s="219" t="s">
        <v>236</v>
      </c>
      <c r="AU478" s="219" t="s">
        <v>84</v>
      </c>
      <c r="AY478" s="14" t="s">
        <v>233</v>
      </c>
      <c r="BE478" s="112">
        <f>IF(N478="základní",J478,0)</f>
        <v>0</v>
      </c>
      <c r="BF478" s="112">
        <f>IF(N478="snížená",J478,0)</f>
        <v>0</v>
      </c>
      <c r="BG478" s="112">
        <f>IF(N478="zákl. přenesená",J478,0)</f>
        <v>0</v>
      </c>
      <c r="BH478" s="112">
        <f>IF(N478="sníž. přenesená",J478,0)</f>
        <v>0</v>
      </c>
      <c r="BI478" s="112">
        <f>IF(N478="nulová",J478,0)</f>
        <v>0</v>
      </c>
      <c r="BJ478" s="14" t="s">
        <v>82</v>
      </c>
      <c r="BK478" s="112">
        <f>ROUND(I478*H478,2)</f>
        <v>0</v>
      </c>
      <c r="BL478" s="14" t="s">
        <v>240</v>
      </c>
      <c r="BM478" s="219" t="s">
        <v>684</v>
      </c>
    </row>
    <row r="479" spans="1:65" s="2" customFormat="1" ht="11.25">
      <c r="A479" s="32"/>
      <c r="B479" s="33"/>
      <c r="C479" s="34"/>
      <c r="D479" s="220" t="s">
        <v>241</v>
      </c>
      <c r="E479" s="34"/>
      <c r="F479" s="221" t="s">
        <v>645</v>
      </c>
      <c r="G479" s="34"/>
      <c r="H479" s="34"/>
      <c r="I479" s="176"/>
      <c r="J479" s="34"/>
      <c r="K479" s="34"/>
      <c r="L479" s="35"/>
      <c r="M479" s="222"/>
      <c r="N479" s="223"/>
      <c r="O479" s="69"/>
      <c r="P479" s="69"/>
      <c r="Q479" s="69"/>
      <c r="R479" s="69"/>
      <c r="S479" s="69"/>
      <c r="T479" s="70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T479" s="14" t="s">
        <v>241</v>
      </c>
      <c r="AU479" s="14" t="s">
        <v>84</v>
      </c>
    </row>
    <row r="480" spans="1:65" s="2" customFormat="1" ht="16.5" customHeight="1">
      <c r="A480" s="32"/>
      <c r="B480" s="33"/>
      <c r="C480" s="207" t="s">
        <v>671</v>
      </c>
      <c r="D480" s="207" t="s">
        <v>236</v>
      </c>
      <c r="E480" s="208" t="s">
        <v>672</v>
      </c>
      <c r="F480" s="209" t="s">
        <v>649</v>
      </c>
      <c r="G480" s="210" t="s">
        <v>239</v>
      </c>
      <c r="H480" s="211">
        <v>11</v>
      </c>
      <c r="I480" s="212"/>
      <c r="J480" s="213">
        <f>ROUND(I480*H480,2)</f>
        <v>0</v>
      </c>
      <c r="K480" s="214"/>
      <c r="L480" s="35"/>
      <c r="M480" s="215" t="s">
        <v>1</v>
      </c>
      <c r="N480" s="216" t="s">
        <v>40</v>
      </c>
      <c r="O480" s="69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R480" s="219" t="s">
        <v>240</v>
      </c>
      <c r="AT480" s="219" t="s">
        <v>236</v>
      </c>
      <c r="AU480" s="219" t="s">
        <v>84</v>
      </c>
      <c r="AY480" s="14" t="s">
        <v>233</v>
      </c>
      <c r="BE480" s="112">
        <f>IF(N480="základní",J480,0)</f>
        <v>0</v>
      </c>
      <c r="BF480" s="112">
        <f>IF(N480="snížená",J480,0)</f>
        <v>0</v>
      </c>
      <c r="BG480" s="112">
        <f>IF(N480="zákl. přenesená",J480,0)</f>
        <v>0</v>
      </c>
      <c r="BH480" s="112">
        <f>IF(N480="sníž. přenesená",J480,0)</f>
        <v>0</v>
      </c>
      <c r="BI480" s="112">
        <f>IF(N480="nulová",J480,0)</f>
        <v>0</v>
      </c>
      <c r="BJ480" s="14" t="s">
        <v>82</v>
      </c>
      <c r="BK480" s="112">
        <f>ROUND(I480*H480,2)</f>
        <v>0</v>
      </c>
      <c r="BL480" s="14" t="s">
        <v>240</v>
      </c>
      <c r="BM480" s="219" t="s">
        <v>687</v>
      </c>
    </row>
    <row r="481" spans="1:65" s="2" customFormat="1" ht="11.25">
      <c r="A481" s="32"/>
      <c r="B481" s="33"/>
      <c r="C481" s="34"/>
      <c r="D481" s="220" t="s">
        <v>241</v>
      </c>
      <c r="E481" s="34"/>
      <c r="F481" s="221" t="s">
        <v>649</v>
      </c>
      <c r="G481" s="34"/>
      <c r="H481" s="34"/>
      <c r="I481" s="176"/>
      <c r="J481" s="34"/>
      <c r="K481" s="34"/>
      <c r="L481" s="35"/>
      <c r="M481" s="222"/>
      <c r="N481" s="223"/>
      <c r="O481" s="69"/>
      <c r="P481" s="69"/>
      <c r="Q481" s="69"/>
      <c r="R481" s="69"/>
      <c r="S481" s="69"/>
      <c r="T481" s="70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T481" s="14" t="s">
        <v>241</v>
      </c>
      <c r="AU481" s="14" t="s">
        <v>84</v>
      </c>
    </row>
    <row r="482" spans="1:65" s="12" customFormat="1" ht="22.9" customHeight="1">
      <c r="B482" s="191"/>
      <c r="C482" s="192"/>
      <c r="D482" s="193" t="s">
        <v>74</v>
      </c>
      <c r="E482" s="205" t="s">
        <v>611</v>
      </c>
      <c r="F482" s="205" t="s">
        <v>954</v>
      </c>
      <c r="G482" s="192"/>
      <c r="H482" s="192"/>
      <c r="I482" s="195"/>
      <c r="J482" s="206">
        <f>BK482</f>
        <v>0</v>
      </c>
      <c r="K482" s="192"/>
      <c r="L482" s="197"/>
      <c r="M482" s="198"/>
      <c r="N482" s="199"/>
      <c r="O482" s="199"/>
      <c r="P482" s="200">
        <f>SUM(P483:P496)</f>
        <v>0</v>
      </c>
      <c r="Q482" s="199"/>
      <c r="R482" s="200">
        <f>SUM(R483:R496)</f>
        <v>0</v>
      </c>
      <c r="S482" s="199"/>
      <c r="T482" s="201">
        <f>SUM(T483:T496)</f>
        <v>0</v>
      </c>
      <c r="AR482" s="202" t="s">
        <v>82</v>
      </c>
      <c r="AT482" s="203" t="s">
        <v>74</v>
      </c>
      <c r="AU482" s="203" t="s">
        <v>82</v>
      </c>
      <c r="AY482" s="202" t="s">
        <v>233</v>
      </c>
      <c r="BK482" s="204">
        <f>SUM(BK483:BK496)</f>
        <v>0</v>
      </c>
    </row>
    <row r="483" spans="1:65" s="2" customFormat="1" ht="44.25" customHeight="1">
      <c r="A483" s="32"/>
      <c r="B483" s="33"/>
      <c r="C483" s="207" t="s">
        <v>671</v>
      </c>
      <c r="D483" s="207" t="s">
        <v>236</v>
      </c>
      <c r="E483" s="208" t="s">
        <v>955</v>
      </c>
      <c r="F483" s="209" t="s">
        <v>943</v>
      </c>
      <c r="G483" s="210" t="s">
        <v>239</v>
      </c>
      <c r="H483" s="211">
        <v>13</v>
      </c>
      <c r="I483" s="212"/>
      <c r="J483" s="213">
        <f>ROUND(I483*H483,2)</f>
        <v>0</v>
      </c>
      <c r="K483" s="214"/>
      <c r="L483" s="35"/>
      <c r="M483" s="215" t="s">
        <v>1</v>
      </c>
      <c r="N483" s="216" t="s">
        <v>40</v>
      </c>
      <c r="O483" s="69"/>
      <c r="P483" s="217">
        <f>O483*H483</f>
        <v>0</v>
      </c>
      <c r="Q483" s="217">
        <v>0</v>
      </c>
      <c r="R483" s="217">
        <f>Q483*H483</f>
        <v>0</v>
      </c>
      <c r="S483" s="217">
        <v>0</v>
      </c>
      <c r="T483" s="218">
        <f>S483*H483</f>
        <v>0</v>
      </c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R483" s="219" t="s">
        <v>240</v>
      </c>
      <c r="AT483" s="219" t="s">
        <v>236</v>
      </c>
      <c r="AU483" s="219" t="s">
        <v>84</v>
      </c>
      <c r="AY483" s="14" t="s">
        <v>233</v>
      </c>
      <c r="BE483" s="112">
        <f>IF(N483="základní",J483,0)</f>
        <v>0</v>
      </c>
      <c r="BF483" s="112">
        <f>IF(N483="snížená",J483,0)</f>
        <v>0</v>
      </c>
      <c r="BG483" s="112">
        <f>IF(N483="zákl. přenesená",J483,0)</f>
        <v>0</v>
      </c>
      <c r="BH483" s="112">
        <f>IF(N483="sníž. přenesená",J483,0)</f>
        <v>0</v>
      </c>
      <c r="BI483" s="112">
        <f>IF(N483="nulová",J483,0)</f>
        <v>0</v>
      </c>
      <c r="BJ483" s="14" t="s">
        <v>82</v>
      </c>
      <c r="BK483" s="112">
        <f>ROUND(I483*H483,2)</f>
        <v>0</v>
      </c>
      <c r="BL483" s="14" t="s">
        <v>240</v>
      </c>
      <c r="BM483" s="219" t="s">
        <v>689</v>
      </c>
    </row>
    <row r="484" spans="1:65" s="2" customFormat="1" ht="29.25">
      <c r="A484" s="32"/>
      <c r="B484" s="33"/>
      <c r="C484" s="34"/>
      <c r="D484" s="220" t="s">
        <v>241</v>
      </c>
      <c r="E484" s="34"/>
      <c r="F484" s="221" t="s">
        <v>943</v>
      </c>
      <c r="G484" s="34"/>
      <c r="H484" s="34"/>
      <c r="I484" s="176"/>
      <c r="J484" s="34"/>
      <c r="K484" s="34"/>
      <c r="L484" s="35"/>
      <c r="M484" s="222"/>
      <c r="N484" s="223"/>
      <c r="O484" s="69"/>
      <c r="P484" s="69"/>
      <c r="Q484" s="69"/>
      <c r="R484" s="69"/>
      <c r="S484" s="69"/>
      <c r="T484" s="70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T484" s="14" t="s">
        <v>241</v>
      </c>
      <c r="AU484" s="14" t="s">
        <v>84</v>
      </c>
    </row>
    <row r="485" spans="1:65" s="2" customFormat="1" ht="16.5" customHeight="1">
      <c r="A485" s="32"/>
      <c r="B485" s="33"/>
      <c r="C485" s="207" t="s">
        <v>447</v>
      </c>
      <c r="D485" s="207" t="s">
        <v>236</v>
      </c>
      <c r="E485" s="208" t="s">
        <v>677</v>
      </c>
      <c r="F485" s="209" t="s">
        <v>874</v>
      </c>
      <c r="G485" s="210" t="s">
        <v>239</v>
      </c>
      <c r="H485" s="211">
        <v>4</v>
      </c>
      <c r="I485" s="212"/>
      <c r="J485" s="213">
        <f>ROUND(I485*H485,2)</f>
        <v>0</v>
      </c>
      <c r="K485" s="214"/>
      <c r="L485" s="35"/>
      <c r="M485" s="215" t="s">
        <v>1</v>
      </c>
      <c r="N485" s="216" t="s">
        <v>40</v>
      </c>
      <c r="O485" s="69"/>
      <c r="P485" s="217">
        <f>O485*H485</f>
        <v>0</v>
      </c>
      <c r="Q485" s="217">
        <v>0</v>
      </c>
      <c r="R485" s="217">
        <f>Q485*H485</f>
        <v>0</v>
      </c>
      <c r="S485" s="217">
        <v>0</v>
      </c>
      <c r="T485" s="218">
        <f>S485*H485</f>
        <v>0</v>
      </c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R485" s="219" t="s">
        <v>240</v>
      </c>
      <c r="AT485" s="219" t="s">
        <v>236</v>
      </c>
      <c r="AU485" s="219" t="s">
        <v>84</v>
      </c>
      <c r="AY485" s="14" t="s">
        <v>233</v>
      </c>
      <c r="BE485" s="112">
        <f>IF(N485="základní",J485,0)</f>
        <v>0</v>
      </c>
      <c r="BF485" s="112">
        <f>IF(N485="snížená",J485,0)</f>
        <v>0</v>
      </c>
      <c r="BG485" s="112">
        <f>IF(N485="zákl. přenesená",J485,0)</f>
        <v>0</v>
      </c>
      <c r="BH485" s="112">
        <f>IF(N485="sníž. přenesená",J485,0)</f>
        <v>0</v>
      </c>
      <c r="BI485" s="112">
        <f>IF(N485="nulová",J485,0)</f>
        <v>0</v>
      </c>
      <c r="BJ485" s="14" t="s">
        <v>82</v>
      </c>
      <c r="BK485" s="112">
        <f>ROUND(I485*H485,2)</f>
        <v>0</v>
      </c>
      <c r="BL485" s="14" t="s">
        <v>240</v>
      </c>
      <c r="BM485" s="219" t="s">
        <v>692</v>
      </c>
    </row>
    <row r="486" spans="1:65" s="2" customFormat="1" ht="11.25">
      <c r="A486" s="32"/>
      <c r="B486" s="33"/>
      <c r="C486" s="34"/>
      <c r="D486" s="220" t="s">
        <v>241</v>
      </c>
      <c r="E486" s="34"/>
      <c r="F486" s="221" t="s">
        <v>874</v>
      </c>
      <c r="G486" s="34"/>
      <c r="H486" s="34"/>
      <c r="I486" s="176"/>
      <c r="J486" s="34"/>
      <c r="K486" s="34"/>
      <c r="L486" s="35"/>
      <c r="M486" s="222"/>
      <c r="N486" s="223"/>
      <c r="O486" s="69"/>
      <c r="P486" s="69"/>
      <c r="Q486" s="69"/>
      <c r="R486" s="69"/>
      <c r="S486" s="69"/>
      <c r="T486" s="70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T486" s="14" t="s">
        <v>241</v>
      </c>
      <c r="AU486" s="14" t="s">
        <v>84</v>
      </c>
    </row>
    <row r="487" spans="1:65" s="2" customFormat="1" ht="24.2" customHeight="1">
      <c r="A487" s="32"/>
      <c r="B487" s="33"/>
      <c r="C487" s="207" t="s">
        <v>679</v>
      </c>
      <c r="D487" s="207" t="s">
        <v>236</v>
      </c>
      <c r="E487" s="208" t="s">
        <v>680</v>
      </c>
      <c r="F487" s="209" t="s">
        <v>638</v>
      </c>
      <c r="G487" s="210" t="s">
        <v>239</v>
      </c>
      <c r="H487" s="211">
        <v>7</v>
      </c>
      <c r="I487" s="212"/>
      <c r="J487" s="213">
        <f>ROUND(I487*H487,2)</f>
        <v>0</v>
      </c>
      <c r="K487" s="214"/>
      <c r="L487" s="35"/>
      <c r="M487" s="215" t="s">
        <v>1</v>
      </c>
      <c r="N487" s="216" t="s">
        <v>40</v>
      </c>
      <c r="O487" s="69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R487" s="219" t="s">
        <v>240</v>
      </c>
      <c r="AT487" s="219" t="s">
        <v>236</v>
      </c>
      <c r="AU487" s="219" t="s">
        <v>84</v>
      </c>
      <c r="AY487" s="14" t="s">
        <v>233</v>
      </c>
      <c r="BE487" s="112">
        <f>IF(N487="základní",J487,0)</f>
        <v>0</v>
      </c>
      <c r="BF487" s="112">
        <f>IF(N487="snížená",J487,0)</f>
        <v>0</v>
      </c>
      <c r="BG487" s="112">
        <f>IF(N487="zákl. přenesená",J487,0)</f>
        <v>0</v>
      </c>
      <c r="BH487" s="112">
        <f>IF(N487="sníž. přenesená",J487,0)</f>
        <v>0</v>
      </c>
      <c r="BI487" s="112">
        <f>IF(N487="nulová",J487,0)</f>
        <v>0</v>
      </c>
      <c r="BJ487" s="14" t="s">
        <v>82</v>
      </c>
      <c r="BK487" s="112">
        <f>ROUND(I487*H487,2)</f>
        <v>0</v>
      </c>
      <c r="BL487" s="14" t="s">
        <v>240</v>
      </c>
      <c r="BM487" s="219" t="s">
        <v>694</v>
      </c>
    </row>
    <row r="488" spans="1:65" s="2" customFormat="1" ht="19.5">
      <c r="A488" s="32"/>
      <c r="B488" s="33"/>
      <c r="C488" s="34"/>
      <c r="D488" s="220" t="s">
        <v>241</v>
      </c>
      <c r="E488" s="34"/>
      <c r="F488" s="221" t="s">
        <v>638</v>
      </c>
      <c r="G488" s="34"/>
      <c r="H488" s="34"/>
      <c r="I488" s="176"/>
      <c r="J488" s="34"/>
      <c r="K488" s="34"/>
      <c r="L488" s="35"/>
      <c r="M488" s="222"/>
      <c r="N488" s="223"/>
      <c r="O488" s="69"/>
      <c r="P488" s="69"/>
      <c r="Q488" s="69"/>
      <c r="R488" s="69"/>
      <c r="S488" s="69"/>
      <c r="T488" s="70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T488" s="14" t="s">
        <v>241</v>
      </c>
      <c r="AU488" s="14" t="s">
        <v>84</v>
      </c>
    </row>
    <row r="489" spans="1:65" s="2" customFormat="1" ht="24.2" customHeight="1">
      <c r="A489" s="32"/>
      <c r="B489" s="33"/>
      <c r="C489" s="207" t="s">
        <v>450</v>
      </c>
      <c r="D489" s="207" t="s">
        <v>236</v>
      </c>
      <c r="E489" s="208" t="s">
        <v>682</v>
      </c>
      <c r="F489" s="209" t="s">
        <v>645</v>
      </c>
      <c r="G489" s="210" t="s">
        <v>239</v>
      </c>
      <c r="H489" s="211">
        <v>7</v>
      </c>
      <c r="I489" s="212"/>
      <c r="J489" s="213">
        <f>ROUND(I489*H489,2)</f>
        <v>0</v>
      </c>
      <c r="K489" s="214"/>
      <c r="L489" s="35"/>
      <c r="M489" s="215" t="s">
        <v>1</v>
      </c>
      <c r="N489" s="216" t="s">
        <v>40</v>
      </c>
      <c r="O489" s="69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R489" s="219" t="s">
        <v>240</v>
      </c>
      <c r="AT489" s="219" t="s">
        <v>236</v>
      </c>
      <c r="AU489" s="219" t="s">
        <v>84</v>
      </c>
      <c r="AY489" s="14" t="s">
        <v>233</v>
      </c>
      <c r="BE489" s="112">
        <f>IF(N489="základní",J489,0)</f>
        <v>0</v>
      </c>
      <c r="BF489" s="112">
        <f>IF(N489="snížená",J489,0)</f>
        <v>0</v>
      </c>
      <c r="BG489" s="112">
        <f>IF(N489="zákl. přenesená",J489,0)</f>
        <v>0</v>
      </c>
      <c r="BH489" s="112">
        <f>IF(N489="sníž. přenesená",J489,0)</f>
        <v>0</v>
      </c>
      <c r="BI489" s="112">
        <f>IF(N489="nulová",J489,0)</f>
        <v>0</v>
      </c>
      <c r="BJ489" s="14" t="s">
        <v>82</v>
      </c>
      <c r="BK489" s="112">
        <f>ROUND(I489*H489,2)</f>
        <v>0</v>
      </c>
      <c r="BL489" s="14" t="s">
        <v>240</v>
      </c>
      <c r="BM489" s="219" t="s">
        <v>699</v>
      </c>
    </row>
    <row r="490" spans="1:65" s="2" customFormat="1" ht="11.25">
      <c r="A490" s="32"/>
      <c r="B490" s="33"/>
      <c r="C490" s="34"/>
      <c r="D490" s="220" t="s">
        <v>241</v>
      </c>
      <c r="E490" s="34"/>
      <c r="F490" s="221" t="s">
        <v>645</v>
      </c>
      <c r="G490" s="34"/>
      <c r="H490" s="34"/>
      <c r="I490" s="176"/>
      <c r="J490" s="34"/>
      <c r="K490" s="34"/>
      <c r="L490" s="35"/>
      <c r="M490" s="222"/>
      <c r="N490" s="223"/>
      <c r="O490" s="69"/>
      <c r="P490" s="69"/>
      <c r="Q490" s="69"/>
      <c r="R490" s="69"/>
      <c r="S490" s="69"/>
      <c r="T490" s="70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T490" s="14" t="s">
        <v>241</v>
      </c>
      <c r="AU490" s="14" t="s">
        <v>84</v>
      </c>
    </row>
    <row r="491" spans="1:65" s="2" customFormat="1" ht="16.5" customHeight="1">
      <c r="A491" s="32"/>
      <c r="B491" s="33"/>
      <c r="C491" s="207" t="s">
        <v>685</v>
      </c>
      <c r="D491" s="207" t="s">
        <v>236</v>
      </c>
      <c r="E491" s="208" t="s">
        <v>686</v>
      </c>
      <c r="F491" s="209" t="s">
        <v>649</v>
      </c>
      <c r="G491" s="210" t="s">
        <v>239</v>
      </c>
      <c r="H491" s="211">
        <v>13</v>
      </c>
      <c r="I491" s="212"/>
      <c r="J491" s="213">
        <f>ROUND(I491*H491,2)</f>
        <v>0</v>
      </c>
      <c r="K491" s="214"/>
      <c r="L491" s="35"/>
      <c r="M491" s="215" t="s">
        <v>1</v>
      </c>
      <c r="N491" s="216" t="s">
        <v>40</v>
      </c>
      <c r="O491" s="69"/>
      <c r="P491" s="217">
        <f>O491*H491</f>
        <v>0</v>
      </c>
      <c r="Q491" s="217">
        <v>0</v>
      </c>
      <c r="R491" s="217">
        <f>Q491*H491</f>
        <v>0</v>
      </c>
      <c r="S491" s="217">
        <v>0</v>
      </c>
      <c r="T491" s="218">
        <f>S491*H491</f>
        <v>0</v>
      </c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R491" s="219" t="s">
        <v>240</v>
      </c>
      <c r="AT491" s="219" t="s">
        <v>236</v>
      </c>
      <c r="AU491" s="219" t="s">
        <v>84</v>
      </c>
      <c r="AY491" s="14" t="s">
        <v>233</v>
      </c>
      <c r="BE491" s="112">
        <f>IF(N491="základní",J491,0)</f>
        <v>0</v>
      </c>
      <c r="BF491" s="112">
        <f>IF(N491="snížená",J491,0)</f>
        <v>0</v>
      </c>
      <c r="BG491" s="112">
        <f>IF(N491="zákl. přenesená",J491,0)</f>
        <v>0</v>
      </c>
      <c r="BH491" s="112">
        <f>IF(N491="sníž. přenesená",J491,0)</f>
        <v>0</v>
      </c>
      <c r="BI491" s="112">
        <f>IF(N491="nulová",J491,0)</f>
        <v>0</v>
      </c>
      <c r="BJ491" s="14" t="s">
        <v>82</v>
      </c>
      <c r="BK491" s="112">
        <f>ROUND(I491*H491,2)</f>
        <v>0</v>
      </c>
      <c r="BL491" s="14" t="s">
        <v>240</v>
      </c>
      <c r="BM491" s="219" t="s">
        <v>701</v>
      </c>
    </row>
    <row r="492" spans="1:65" s="2" customFormat="1" ht="11.25">
      <c r="A492" s="32"/>
      <c r="B492" s="33"/>
      <c r="C492" s="34"/>
      <c r="D492" s="220" t="s">
        <v>241</v>
      </c>
      <c r="E492" s="34"/>
      <c r="F492" s="221" t="s">
        <v>649</v>
      </c>
      <c r="G492" s="34"/>
      <c r="H492" s="34"/>
      <c r="I492" s="176"/>
      <c r="J492" s="34"/>
      <c r="K492" s="34"/>
      <c r="L492" s="35"/>
      <c r="M492" s="222"/>
      <c r="N492" s="223"/>
      <c r="O492" s="69"/>
      <c r="P492" s="69"/>
      <c r="Q492" s="69"/>
      <c r="R492" s="69"/>
      <c r="S492" s="69"/>
      <c r="T492" s="70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T492" s="14" t="s">
        <v>241</v>
      </c>
      <c r="AU492" s="14" t="s">
        <v>84</v>
      </c>
    </row>
    <row r="493" spans="1:65" s="2" customFormat="1" ht="16.5" customHeight="1">
      <c r="A493" s="32"/>
      <c r="B493" s="33"/>
      <c r="C493" s="207" t="s">
        <v>452</v>
      </c>
      <c r="D493" s="207" t="s">
        <v>236</v>
      </c>
      <c r="E493" s="208" t="s">
        <v>688</v>
      </c>
      <c r="F493" s="209" t="s">
        <v>780</v>
      </c>
      <c r="G493" s="210" t="s">
        <v>239</v>
      </c>
      <c r="H493" s="211">
        <v>93</v>
      </c>
      <c r="I493" s="212"/>
      <c r="J493" s="213">
        <f>ROUND(I493*H493,2)</f>
        <v>0</v>
      </c>
      <c r="K493" s="214"/>
      <c r="L493" s="35"/>
      <c r="M493" s="215" t="s">
        <v>1</v>
      </c>
      <c r="N493" s="216" t="s">
        <v>40</v>
      </c>
      <c r="O493" s="69"/>
      <c r="P493" s="217">
        <f>O493*H493</f>
        <v>0</v>
      </c>
      <c r="Q493" s="217">
        <v>0</v>
      </c>
      <c r="R493" s="217">
        <f>Q493*H493</f>
        <v>0</v>
      </c>
      <c r="S493" s="217">
        <v>0</v>
      </c>
      <c r="T493" s="218">
        <f>S493*H493</f>
        <v>0</v>
      </c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R493" s="219" t="s">
        <v>240</v>
      </c>
      <c r="AT493" s="219" t="s">
        <v>236</v>
      </c>
      <c r="AU493" s="219" t="s">
        <v>84</v>
      </c>
      <c r="AY493" s="14" t="s">
        <v>233</v>
      </c>
      <c r="BE493" s="112">
        <f>IF(N493="základní",J493,0)</f>
        <v>0</v>
      </c>
      <c r="BF493" s="112">
        <f>IF(N493="snížená",J493,0)</f>
        <v>0</v>
      </c>
      <c r="BG493" s="112">
        <f>IF(N493="zákl. přenesená",J493,0)</f>
        <v>0</v>
      </c>
      <c r="BH493" s="112">
        <f>IF(N493="sníž. přenesená",J493,0)</f>
        <v>0</v>
      </c>
      <c r="BI493" s="112">
        <f>IF(N493="nulová",J493,0)</f>
        <v>0</v>
      </c>
      <c r="BJ493" s="14" t="s">
        <v>82</v>
      </c>
      <c r="BK493" s="112">
        <f>ROUND(I493*H493,2)</f>
        <v>0</v>
      </c>
      <c r="BL493" s="14" t="s">
        <v>240</v>
      </c>
      <c r="BM493" s="219" t="s">
        <v>705</v>
      </c>
    </row>
    <row r="494" spans="1:65" s="2" customFormat="1" ht="11.25">
      <c r="A494" s="32"/>
      <c r="B494" s="33"/>
      <c r="C494" s="34"/>
      <c r="D494" s="220" t="s">
        <v>241</v>
      </c>
      <c r="E494" s="34"/>
      <c r="F494" s="221" t="s">
        <v>780</v>
      </c>
      <c r="G494" s="34"/>
      <c r="H494" s="34"/>
      <c r="I494" s="176"/>
      <c r="J494" s="34"/>
      <c r="K494" s="34"/>
      <c r="L494" s="35"/>
      <c r="M494" s="222"/>
      <c r="N494" s="223"/>
      <c r="O494" s="69"/>
      <c r="P494" s="69"/>
      <c r="Q494" s="69"/>
      <c r="R494" s="69"/>
      <c r="S494" s="69"/>
      <c r="T494" s="70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T494" s="14" t="s">
        <v>241</v>
      </c>
      <c r="AU494" s="14" t="s">
        <v>84</v>
      </c>
    </row>
    <row r="495" spans="1:65" s="2" customFormat="1" ht="16.5" customHeight="1">
      <c r="A495" s="32"/>
      <c r="B495" s="33"/>
      <c r="C495" s="207" t="s">
        <v>690</v>
      </c>
      <c r="D495" s="207" t="s">
        <v>236</v>
      </c>
      <c r="E495" s="208" t="s">
        <v>691</v>
      </c>
      <c r="F495" s="209" t="s">
        <v>784</v>
      </c>
      <c r="G495" s="210" t="s">
        <v>239</v>
      </c>
      <c r="H495" s="211">
        <v>135</v>
      </c>
      <c r="I495" s="212"/>
      <c r="J495" s="213">
        <f>ROUND(I495*H495,2)</f>
        <v>0</v>
      </c>
      <c r="K495" s="214"/>
      <c r="L495" s="35"/>
      <c r="M495" s="215" t="s">
        <v>1</v>
      </c>
      <c r="N495" s="216" t="s">
        <v>40</v>
      </c>
      <c r="O495" s="69"/>
      <c r="P495" s="217">
        <f>O495*H495</f>
        <v>0</v>
      </c>
      <c r="Q495" s="217">
        <v>0</v>
      </c>
      <c r="R495" s="217">
        <f>Q495*H495</f>
        <v>0</v>
      </c>
      <c r="S495" s="217">
        <v>0</v>
      </c>
      <c r="T495" s="218">
        <f>S495*H495</f>
        <v>0</v>
      </c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R495" s="219" t="s">
        <v>240</v>
      </c>
      <c r="AT495" s="219" t="s">
        <v>236</v>
      </c>
      <c r="AU495" s="219" t="s">
        <v>84</v>
      </c>
      <c r="AY495" s="14" t="s">
        <v>233</v>
      </c>
      <c r="BE495" s="112">
        <f>IF(N495="základní",J495,0)</f>
        <v>0</v>
      </c>
      <c r="BF495" s="112">
        <f>IF(N495="snížená",J495,0)</f>
        <v>0</v>
      </c>
      <c r="BG495" s="112">
        <f>IF(N495="zákl. přenesená",J495,0)</f>
        <v>0</v>
      </c>
      <c r="BH495" s="112">
        <f>IF(N495="sníž. přenesená",J495,0)</f>
        <v>0</v>
      </c>
      <c r="BI495" s="112">
        <f>IF(N495="nulová",J495,0)</f>
        <v>0</v>
      </c>
      <c r="BJ495" s="14" t="s">
        <v>82</v>
      </c>
      <c r="BK495" s="112">
        <f>ROUND(I495*H495,2)</f>
        <v>0</v>
      </c>
      <c r="BL495" s="14" t="s">
        <v>240</v>
      </c>
      <c r="BM495" s="219" t="s">
        <v>707</v>
      </c>
    </row>
    <row r="496" spans="1:65" s="2" customFormat="1" ht="11.25">
      <c r="A496" s="32"/>
      <c r="B496" s="33"/>
      <c r="C496" s="34"/>
      <c r="D496" s="220" t="s">
        <v>241</v>
      </c>
      <c r="E496" s="34"/>
      <c r="F496" s="221" t="s">
        <v>784</v>
      </c>
      <c r="G496" s="34"/>
      <c r="H496" s="34"/>
      <c r="I496" s="176"/>
      <c r="J496" s="34"/>
      <c r="K496" s="34"/>
      <c r="L496" s="35"/>
      <c r="M496" s="222"/>
      <c r="N496" s="223"/>
      <c r="O496" s="69"/>
      <c r="P496" s="69"/>
      <c r="Q496" s="69"/>
      <c r="R496" s="69"/>
      <c r="S496" s="69"/>
      <c r="T496" s="70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T496" s="14" t="s">
        <v>241</v>
      </c>
      <c r="AU496" s="14" t="s">
        <v>84</v>
      </c>
    </row>
    <row r="497" spans="1:65" s="12" customFormat="1" ht="25.9" customHeight="1">
      <c r="B497" s="191"/>
      <c r="C497" s="192"/>
      <c r="D497" s="193" t="s">
        <v>74</v>
      </c>
      <c r="E497" s="194" t="s">
        <v>622</v>
      </c>
      <c r="F497" s="194" t="s">
        <v>799</v>
      </c>
      <c r="G497" s="192"/>
      <c r="H497" s="192"/>
      <c r="I497" s="195"/>
      <c r="J497" s="196">
        <f>BK497</f>
        <v>0</v>
      </c>
      <c r="K497" s="192"/>
      <c r="L497" s="197"/>
      <c r="M497" s="198"/>
      <c r="N497" s="199"/>
      <c r="O497" s="199"/>
      <c r="P497" s="200">
        <f>P498</f>
        <v>0</v>
      </c>
      <c r="Q497" s="199"/>
      <c r="R497" s="200">
        <f>R498</f>
        <v>0</v>
      </c>
      <c r="S497" s="199"/>
      <c r="T497" s="201">
        <f>T498</f>
        <v>0</v>
      </c>
      <c r="AR497" s="202" t="s">
        <v>82</v>
      </c>
      <c r="AT497" s="203" t="s">
        <v>74</v>
      </c>
      <c r="AU497" s="203" t="s">
        <v>75</v>
      </c>
      <c r="AY497" s="202" t="s">
        <v>233</v>
      </c>
      <c r="BK497" s="204">
        <f>BK498</f>
        <v>0</v>
      </c>
    </row>
    <row r="498" spans="1:65" s="12" customFormat="1" ht="22.9" customHeight="1">
      <c r="B498" s="191"/>
      <c r="C498" s="192"/>
      <c r="D498" s="193" t="s">
        <v>74</v>
      </c>
      <c r="E498" s="205" t="s">
        <v>622</v>
      </c>
      <c r="F498" s="205" t="s">
        <v>799</v>
      </c>
      <c r="G498" s="192"/>
      <c r="H498" s="192"/>
      <c r="I498" s="195"/>
      <c r="J498" s="206">
        <f>BK498</f>
        <v>0</v>
      </c>
      <c r="K498" s="192"/>
      <c r="L498" s="197"/>
      <c r="M498" s="198"/>
      <c r="N498" s="199"/>
      <c r="O498" s="199"/>
      <c r="P498" s="200">
        <f>SUM(P499:P508)</f>
        <v>0</v>
      </c>
      <c r="Q498" s="199"/>
      <c r="R498" s="200">
        <f>SUM(R499:R508)</f>
        <v>0</v>
      </c>
      <c r="S498" s="199"/>
      <c r="T498" s="201">
        <f>SUM(T499:T508)</f>
        <v>0</v>
      </c>
      <c r="AR498" s="202" t="s">
        <v>82</v>
      </c>
      <c r="AT498" s="203" t="s">
        <v>74</v>
      </c>
      <c r="AU498" s="203" t="s">
        <v>82</v>
      </c>
      <c r="AY498" s="202" t="s">
        <v>233</v>
      </c>
      <c r="BK498" s="204">
        <f>SUM(BK499:BK508)</f>
        <v>0</v>
      </c>
    </row>
    <row r="499" spans="1:65" s="2" customFormat="1" ht="16.5" customHeight="1">
      <c r="A499" s="32"/>
      <c r="B499" s="33"/>
      <c r="C499" s="207" t="s">
        <v>455</v>
      </c>
      <c r="D499" s="207" t="s">
        <v>236</v>
      </c>
      <c r="E499" s="208" t="s">
        <v>693</v>
      </c>
      <c r="F499" s="209" t="s">
        <v>802</v>
      </c>
      <c r="G499" s="210" t="s">
        <v>358</v>
      </c>
      <c r="H499" s="211">
        <v>1</v>
      </c>
      <c r="I499" s="212"/>
      <c r="J499" s="213">
        <f>ROUND(I499*H499,2)</f>
        <v>0</v>
      </c>
      <c r="K499" s="214"/>
      <c r="L499" s="35"/>
      <c r="M499" s="215" t="s">
        <v>1</v>
      </c>
      <c r="N499" s="216" t="s">
        <v>40</v>
      </c>
      <c r="O499" s="69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R499" s="219" t="s">
        <v>240</v>
      </c>
      <c r="AT499" s="219" t="s">
        <v>236</v>
      </c>
      <c r="AU499" s="219" t="s">
        <v>84</v>
      </c>
      <c r="AY499" s="14" t="s">
        <v>233</v>
      </c>
      <c r="BE499" s="112">
        <f>IF(N499="základní",J499,0)</f>
        <v>0</v>
      </c>
      <c r="BF499" s="112">
        <f>IF(N499="snížená",J499,0)</f>
        <v>0</v>
      </c>
      <c r="BG499" s="112">
        <f>IF(N499="zákl. přenesená",J499,0)</f>
        <v>0</v>
      </c>
      <c r="BH499" s="112">
        <f>IF(N499="sníž. přenesená",J499,0)</f>
        <v>0</v>
      </c>
      <c r="BI499" s="112">
        <f>IF(N499="nulová",J499,0)</f>
        <v>0</v>
      </c>
      <c r="BJ499" s="14" t="s">
        <v>82</v>
      </c>
      <c r="BK499" s="112">
        <f>ROUND(I499*H499,2)</f>
        <v>0</v>
      </c>
      <c r="BL499" s="14" t="s">
        <v>240</v>
      </c>
      <c r="BM499" s="219" t="s">
        <v>710</v>
      </c>
    </row>
    <row r="500" spans="1:65" s="2" customFormat="1" ht="11.25">
      <c r="A500" s="32"/>
      <c r="B500" s="33"/>
      <c r="C500" s="34"/>
      <c r="D500" s="220" t="s">
        <v>241</v>
      </c>
      <c r="E500" s="34"/>
      <c r="F500" s="221" t="s">
        <v>802</v>
      </c>
      <c r="G500" s="34"/>
      <c r="H500" s="34"/>
      <c r="I500" s="176"/>
      <c r="J500" s="34"/>
      <c r="K500" s="34"/>
      <c r="L500" s="35"/>
      <c r="M500" s="222"/>
      <c r="N500" s="223"/>
      <c r="O500" s="69"/>
      <c r="P500" s="69"/>
      <c r="Q500" s="69"/>
      <c r="R500" s="69"/>
      <c r="S500" s="69"/>
      <c r="T500" s="70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T500" s="14" t="s">
        <v>241</v>
      </c>
      <c r="AU500" s="14" t="s">
        <v>84</v>
      </c>
    </row>
    <row r="501" spans="1:65" s="2" customFormat="1" ht="37.9" customHeight="1">
      <c r="A501" s="32"/>
      <c r="B501" s="33"/>
      <c r="C501" s="207" t="s">
        <v>697</v>
      </c>
      <c r="D501" s="207" t="s">
        <v>236</v>
      </c>
      <c r="E501" s="208" t="s">
        <v>698</v>
      </c>
      <c r="F501" s="209" t="s">
        <v>805</v>
      </c>
      <c r="G501" s="210" t="s">
        <v>358</v>
      </c>
      <c r="H501" s="211">
        <v>1</v>
      </c>
      <c r="I501" s="212"/>
      <c r="J501" s="213">
        <f>ROUND(I501*H501,2)</f>
        <v>0</v>
      </c>
      <c r="K501" s="214"/>
      <c r="L501" s="35"/>
      <c r="M501" s="215" t="s">
        <v>1</v>
      </c>
      <c r="N501" s="216" t="s">
        <v>40</v>
      </c>
      <c r="O501" s="69"/>
      <c r="P501" s="217">
        <f>O501*H501</f>
        <v>0</v>
      </c>
      <c r="Q501" s="217">
        <v>0</v>
      </c>
      <c r="R501" s="217">
        <f>Q501*H501</f>
        <v>0</v>
      </c>
      <c r="S501" s="217">
        <v>0</v>
      </c>
      <c r="T501" s="218">
        <f>S501*H501</f>
        <v>0</v>
      </c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R501" s="219" t="s">
        <v>240</v>
      </c>
      <c r="AT501" s="219" t="s">
        <v>236</v>
      </c>
      <c r="AU501" s="219" t="s">
        <v>84</v>
      </c>
      <c r="AY501" s="14" t="s">
        <v>233</v>
      </c>
      <c r="BE501" s="112">
        <f>IF(N501="základní",J501,0)</f>
        <v>0</v>
      </c>
      <c r="BF501" s="112">
        <f>IF(N501="snížená",J501,0)</f>
        <v>0</v>
      </c>
      <c r="BG501" s="112">
        <f>IF(N501="zákl. přenesená",J501,0)</f>
        <v>0</v>
      </c>
      <c r="BH501" s="112">
        <f>IF(N501="sníž. přenesená",J501,0)</f>
        <v>0</v>
      </c>
      <c r="BI501" s="112">
        <f>IF(N501="nulová",J501,0)</f>
        <v>0</v>
      </c>
      <c r="BJ501" s="14" t="s">
        <v>82</v>
      </c>
      <c r="BK501" s="112">
        <f>ROUND(I501*H501,2)</f>
        <v>0</v>
      </c>
      <c r="BL501" s="14" t="s">
        <v>240</v>
      </c>
      <c r="BM501" s="219" t="s">
        <v>712</v>
      </c>
    </row>
    <row r="502" spans="1:65" s="2" customFormat="1" ht="19.5">
      <c r="A502" s="32"/>
      <c r="B502" s="33"/>
      <c r="C502" s="34"/>
      <c r="D502" s="220" t="s">
        <v>241</v>
      </c>
      <c r="E502" s="34"/>
      <c r="F502" s="221" t="s">
        <v>805</v>
      </c>
      <c r="G502" s="34"/>
      <c r="H502" s="34"/>
      <c r="I502" s="176"/>
      <c r="J502" s="34"/>
      <c r="K502" s="34"/>
      <c r="L502" s="35"/>
      <c r="M502" s="222"/>
      <c r="N502" s="223"/>
      <c r="O502" s="69"/>
      <c r="P502" s="69"/>
      <c r="Q502" s="69"/>
      <c r="R502" s="69"/>
      <c r="S502" s="69"/>
      <c r="T502" s="70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T502" s="14" t="s">
        <v>241</v>
      </c>
      <c r="AU502" s="14" t="s">
        <v>84</v>
      </c>
    </row>
    <row r="503" spans="1:65" s="2" customFormat="1" ht="33" customHeight="1">
      <c r="A503" s="32"/>
      <c r="B503" s="33"/>
      <c r="C503" s="207" t="s">
        <v>459</v>
      </c>
      <c r="D503" s="207" t="s">
        <v>236</v>
      </c>
      <c r="E503" s="208" t="s">
        <v>700</v>
      </c>
      <c r="F503" s="209" t="s">
        <v>817</v>
      </c>
      <c r="G503" s="210" t="s">
        <v>358</v>
      </c>
      <c r="H503" s="211">
        <v>1</v>
      </c>
      <c r="I503" s="212"/>
      <c r="J503" s="213">
        <f>ROUND(I503*H503,2)</f>
        <v>0</v>
      </c>
      <c r="K503" s="214"/>
      <c r="L503" s="35"/>
      <c r="M503" s="215" t="s">
        <v>1</v>
      </c>
      <c r="N503" s="216" t="s">
        <v>40</v>
      </c>
      <c r="O503" s="69"/>
      <c r="P503" s="217">
        <f>O503*H503</f>
        <v>0</v>
      </c>
      <c r="Q503" s="217">
        <v>0</v>
      </c>
      <c r="R503" s="217">
        <f>Q503*H503</f>
        <v>0</v>
      </c>
      <c r="S503" s="217">
        <v>0</v>
      </c>
      <c r="T503" s="218">
        <f>S503*H503</f>
        <v>0</v>
      </c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R503" s="219" t="s">
        <v>240</v>
      </c>
      <c r="AT503" s="219" t="s">
        <v>236</v>
      </c>
      <c r="AU503" s="219" t="s">
        <v>84</v>
      </c>
      <c r="AY503" s="14" t="s">
        <v>233</v>
      </c>
      <c r="BE503" s="112">
        <f>IF(N503="základní",J503,0)</f>
        <v>0</v>
      </c>
      <c r="BF503" s="112">
        <f>IF(N503="snížená",J503,0)</f>
        <v>0</v>
      </c>
      <c r="BG503" s="112">
        <f>IF(N503="zákl. přenesená",J503,0)</f>
        <v>0</v>
      </c>
      <c r="BH503" s="112">
        <f>IF(N503="sníž. přenesená",J503,0)</f>
        <v>0</v>
      </c>
      <c r="BI503" s="112">
        <f>IF(N503="nulová",J503,0)</f>
        <v>0</v>
      </c>
      <c r="BJ503" s="14" t="s">
        <v>82</v>
      </c>
      <c r="BK503" s="112">
        <f>ROUND(I503*H503,2)</f>
        <v>0</v>
      </c>
      <c r="BL503" s="14" t="s">
        <v>240</v>
      </c>
      <c r="BM503" s="219" t="s">
        <v>715</v>
      </c>
    </row>
    <row r="504" spans="1:65" s="2" customFormat="1" ht="19.5">
      <c r="A504" s="32"/>
      <c r="B504" s="33"/>
      <c r="C504" s="34"/>
      <c r="D504" s="220" t="s">
        <v>241</v>
      </c>
      <c r="E504" s="34"/>
      <c r="F504" s="221" t="s">
        <v>817</v>
      </c>
      <c r="G504" s="34"/>
      <c r="H504" s="34"/>
      <c r="I504" s="176"/>
      <c r="J504" s="34"/>
      <c r="K504" s="34"/>
      <c r="L504" s="35"/>
      <c r="M504" s="222"/>
      <c r="N504" s="223"/>
      <c r="O504" s="69"/>
      <c r="P504" s="69"/>
      <c r="Q504" s="69"/>
      <c r="R504" s="69"/>
      <c r="S504" s="69"/>
      <c r="T504" s="70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T504" s="14" t="s">
        <v>241</v>
      </c>
      <c r="AU504" s="14" t="s">
        <v>84</v>
      </c>
    </row>
    <row r="505" spans="1:65" s="2" customFormat="1" ht="24.2" customHeight="1">
      <c r="A505" s="32"/>
      <c r="B505" s="33"/>
      <c r="C505" s="207" t="s">
        <v>702</v>
      </c>
      <c r="D505" s="207" t="s">
        <v>236</v>
      </c>
      <c r="E505" s="208" t="s">
        <v>703</v>
      </c>
      <c r="F505" s="209" t="s">
        <v>809</v>
      </c>
      <c r="G505" s="210" t="s">
        <v>358</v>
      </c>
      <c r="H505" s="211">
        <v>1</v>
      </c>
      <c r="I505" s="212"/>
      <c r="J505" s="213">
        <f>ROUND(I505*H505,2)</f>
        <v>0</v>
      </c>
      <c r="K505" s="214"/>
      <c r="L505" s="35"/>
      <c r="M505" s="215" t="s">
        <v>1</v>
      </c>
      <c r="N505" s="216" t="s">
        <v>40</v>
      </c>
      <c r="O505" s="69"/>
      <c r="P505" s="217">
        <f>O505*H505</f>
        <v>0</v>
      </c>
      <c r="Q505" s="217">
        <v>0</v>
      </c>
      <c r="R505" s="217">
        <f>Q505*H505</f>
        <v>0</v>
      </c>
      <c r="S505" s="217">
        <v>0</v>
      </c>
      <c r="T505" s="218">
        <f>S505*H505</f>
        <v>0</v>
      </c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R505" s="219" t="s">
        <v>240</v>
      </c>
      <c r="AT505" s="219" t="s">
        <v>236</v>
      </c>
      <c r="AU505" s="219" t="s">
        <v>84</v>
      </c>
      <c r="AY505" s="14" t="s">
        <v>233</v>
      </c>
      <c r="BE505" s="112">
        <f>IF(N505="základní",J505,0)</f>
        <v>0</v>
      </c>
      <c r="BF505" s="112">
        <f>IF(N505="snížená",J505,0)</f>
        <v>0</v>
      </c>
      <c r="BG505" s="112">
        <f>IF(N505="zákl. přenesená",J505,0)</f>
        <v>0</v>
      </c>
      <c r="BH505" s="112">
        <f>IF(N505="sníž. přenesená",J505,0)</f>
        <v>0</v>
      </c>
      <c r="BI505" s="112">
        <f>IF(N505="nulová",J505,0)</f>
        <v>0</v>
      </c>
      <c r="BJ505" s="14" t="s">
        <v>82</v>
      </c>
      <c r="BK505" s="112">
        <f>ROUND(I505*H505,2)</f>
        <v>0</v>
      </c>
      <c r="BL505" s="14" t="s">
        <v>240</v>
      </c>
      <c r="BM505" s="219" t="s">
        <v>719</v>
      </c>
    </row>
    <row r="506" spans="1:65" s="2" customFormat="1" ht="19.5">
      <c r="A506" s="32"/>
      <c r="B506" s="33"/>
      <c r="C506" s="34"/>
      <c r="D506" s="220" t="s">
        <v>241</v>
      </c>
      <c r="E506" s="34"/>
      <c r="F506" s="221" t="s">
        <v>809</v>
      </c>
      <c r="G506" s="34"/>
      <c r="H506" s="34"/>
      <c r="I506" s="176"/>
      <c r="J506" s="34"/>
      <c r="K506" s="34"/>
      <c r="L506" s="35"/>
      <c r="M506" s="222"/>
      <c r="N506" s="223"/>
      <c r="O506" s="69"/>
      <c r="P506" s="69"/>
      <c r="Q506" s="69"/>
      <c r="R506" s="69"/>
      <c r="S506" s="69"/>
      <c r="T506" s="70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T506" s="14" t="s">
        <v>241</v>
      </c>
      <c r="AU506" s="14" t="s">
        <v>84</v>
      </c>
    </row>
    <row r="507" spans="1:65" s="2" customFormat="1" ht="16.5" customHeight="1">
      <c r="A507" s="32"/>
      <c r="B507" s="33"/>
      <c r="C507" s="207" t="s">
        <v>462</v>
      </c>
      <c r="D507" s="207" t="s">
        <v>236</v>
      </c>
      <c r="E507" s="208" t="s">
        <v>706</v>
      </c>
      <c r="F507" s="209" t="s">
        <v>820</v>
      </c>
      <c r="G507" s="210" t="s">
        <v>358</v>
      </c>
      <c r="H507" s="211">
        <v>1</v>
      </c>
      <c r="I507" s="212"/>
      <c r="J507" s="213">
        <f>ROUND(I507*H507,2)</f>
        <v>0</v>
      </c>
      <c r="K507" s="214"/>
      <c r="L507" s="35"/>
      <c r="M507" s="215" t="s">
        <v>1</v>
      </c>
      <c r="N507" s="216" t="s">
        <v>40</v>
      </c>
      <c r="O507" s="69"/>
      <c r="P507" s="217">
        <f>O507*H507</f>
        <v>0</v>
      </c>
      <c r="Q507" s="217">
        <v>0</v>
      </c>
      <c r="R507" s="217">
        <f>Q507*H507</f>
        <v>0</v>
      </c>
      <c r="S507" s="217">
        <v>0</v>
      </c>
      <c r="T507" s="218">
        <f>S507*H507</f>
        <v>0</v>
      </c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R507" s="219" t="s">
        <v>240</v>
      </c>
      <c r="AT507" s="219" t="s">
        <v>236</v>
      </c>
      <c r="AU507" s="219" t="s">
        <v>84</v>
      </c>
      <c r="AY507" s="14" t="s">
        <v>233</v>
      </c>
      <c r="BE507" s="112">
        <f>IF(N507="základní",J507,0)</f>
        <v>0</v>
      </c>
      <c r="BF507" s="112">
        <f>IF(N507="snížená",J507,0)</f>
        <v>0</v>
      </c>
      <c r="BG507" s="112">
        <f>IF(N507="zákl. přenesená",J507,0)</f>
        <v>0</v>
      </c>
      <c r="BH507" s="112">
        <f>IF(N507="sníž. přenesená",J507,0)</f>
        <v>0</v>
      </c>
      <c r="BI507" s="112">
        <f>IF(N507="nulová",J507,0)</f>
        <v>0</v>
      </c>
      <c r="BJ507" s="14" t="s">
        <v>82</v>
      </c>
      <c r="BK507" s="112">
        <f>ROUND(I507*H507,2)</f>
        <v>0</v>
      </c>
      <c r="BL507" s="14" t="s">
        <v>240</v>
      </c>
      <c r="BM507" s="219" t="s">
        <v>722</v>
      </c>
    </row>
    <row r="508" spans="1:65" s="2" customFormat="1" ht="11.25">
      <c r="A508" s="32"/>
      <c r="B508" s="33"/>
      <c r="C508" s="34"/>
      <c r="D508" s="220" t="s">
        <v>241</v>
      </c>
      <c r="E508" s="34"/>
      <c r="F508" s="221" t="s">
        <v>820</v>
      </c>
      <c r="G508" s="34"/>
      <c r="H508" s="34"/>
      <c r="I508" s="176"/>
      <c r="J508" s="34"/>
      <c r="K508" s="34"/>
      <c r="L508" s="35"/>
      <c r="M508" s="224"/>
      <c r="N508" s="225"/>
      <c r="O508" s="226"/>
      <c r="P508" s="226"/>
      <c r="Q508" s="226"/>
      <c r="R508" s="226"/>
      <c r="S508" s="226"/>
      <c r="T508" s="227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T508" s="14" t="s">
        <v>241</v>
      </c>
      <c r="AU508" s="14" t="s">
        <v>84</v>
      </c>
    </row>
    <row r="509" spans="1:65" s="2" customFormat="1" ht="6.95" customHeight="1">
      <c r="A509" s="32"/>
      <c r="B509" s="52"/>
      <c r="C509" s="53"/>
      <c r="D509" s="53"/>
      <c r="E509" s="53"/>
      <c r="F509" s="53"/>
      <c r="G509" s="53"/>
      <c r="H509" s="53"/>
      <c r="I509" s="53"/>
      <c r="J509" s="53"/>
      <c r="K509" s="53"/>
      <c r="L509" s="35"/>
      <c r="M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</row>
  </sheetData>
  <sheetProtection algorithmName="SHA-512" hashValue="pW+uTS7diqqklYn0v3MAoTqV/OYMukzmEYignx6EZaggw96P0pWTKJ9u/+4pwYp7SU+z62GFYzLo9gf+gSI09w==" saltValue="6q9ZIepj94wVz6MfTsfzSbmsvZvQUKhsxnzyNwbR6GVLpln5c2racqv+JX+pA0bEeA7l76l2s+jQ8QqLouU/6A==" spinCount="100000" sheet="1" objects="1" scenarios="1" formatColumns="0" formatRows="0" autoFilter="0"/>
  <autoFilter ref="C165:K508" xr:uid="{00000000-0009-0000-0000-000003000000}"/>
  <mergeCells count="14">
    <mergeCell ref="D144:F144"/>
    <mergeCell ref="E156:H156"/>
    <mergeCell ref="E158:H158"/>
    <mergeCell ref="L2:V2"/>
    <mergeCell ref="E87:H87"/>
    <mergeCell ref="D140:F140"/>
    <mergeCell ref="D141:F141"/>
    <mergeCell ref="D142:F142"/>
    <mergeCell ref="D143:F14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93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956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J109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ROUND((SUM(BE109:BE116) + SUM(BE136:BE332)),  2)</f>
        <v>0</v>
      </c>
      <c r="G35" s="32"/>
      <c r="H35" s="32"/>
      <c r="I35" s="137">
        <v>0.21</v>
      </c>
      <c r="J35" s="136">
        <f>ROUND(((SUM(BE109:BE116) + SUM(BE136:BE332))*I35),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ROUND((SUM(BF109:BF116) + SUM(BF136:BF332)),  2)</f>
        <v>0</v>
      </c>
      <c r="G36" s="32"/>
      <c r="H36" s="32"/>
      <c r="I36" s="137">
        <v>0.12</v>
      </c>
      <c r="J36" s="136">
        <f>ROUND(((SUM(BF109:BF116) + SUM(BF136:BF332))*I36),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ROUND((SUM(BG109:BG116) + SUM(BG136:BG332)),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ROUND((SUM(BH109:BH116) + SUM(BH136:BH332)),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ROUND((SUM(BI109:BI116) + SUM(BI136:BI332)),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 xml:space="preserve">SO 02 D.1.4.1 -      Instalace kogeneračních jednotek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J136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65" s="9" customFormat="1" ht="24.95" customHeight="1">
      <c r="B97" s="159"/>
      <c r="C97" s="160"/>
      <c r="D97" s="161" t="s">
        <v>957</v>
      </c>
      <c r="E97" s="162"/>
      <c r="F97" s="162"/>
      <c r="G97" s="162"/>
      <c r="H97" s="162"/>
      <c r="I97" s="162"/>
      <c r="J97" s="163">
        <f>J137</f>
        <v>0</v>
      </c>
      <c r="K97" s="160"/>
      <c r="L97" s="164"/>
    </row>
    <row r="98" spans="1:65" s="10" customFormat="1" ht="19.899999999999999" customHeight="1">
      <c r="B98" s="165"/>
      <c r="C98" s="166"/>
      <c r="D98" s="167" t="s">
        <v>958</v>
      </c>
      <c r="E98" s="168"/>
      <c r="F98" s="168"/>
      <c r="G98" s="168"/>
      <c r="H98" s="168"/>
      <c r="I98" s="168"/>
      <c r="J98" s="169">
        <f>J138</f>
        <v>0</v>
      </c>
      <c r="K98" s="166"/>
      <c r="L98" s="170"/>
    </row>
    <row r="99" spans="1:65" s="10" customFormat="1" ht="19.899999999999999" customHeight="1">
      <c r="B99" s="165"/>
      <c r="C99" s="166"/>
      <c r="D99" s="167" t="s">
        <v>959</v>
      </c>
      <c r="E99" s="168"/>
      <c r="F99" s="168"/>
      <c r="G99" s="168"/>
      <c r="H99" s="168"/>
      <c r="I99" s="168"/>
      <c r="J99" s="169">
        <f>J169</f>
        <v>0</v>
      </c>
      <c r="K99" s="166"/>
      <c r="L99" s="170"/>
    </row>
    <row r="100" spans="1:65" s="10" customFormat="1" ht="19.899999999999999" customHeight="1">
      <c r="B100" s="165"/>
      <c r="C100" s="166"/>
      <c r="D100" s="167" t="s">
        <v>960</v>
      </c>
      <c r="E100" s="168"/>
      <c r="F100" s="168"/>
      <c r="G100" s="168"/>
      <c r="H100" s="168"/>
      <c r="I100" s="168"/>
      <c r="J100" s="169">
        <f>J180</f>
        <v>0</v>
      </c>
      <c r="K100" s="166"/>
      <c r="L100" s="170"/>
    </row>
    <row r="101" spans="1:65" s="10" customFormat="1" ht="19.899999999999999" customHeight="1">
      <c r="B101" s="165"/>
      <c r="C101" s="166"/>
      <c r="D101" s="167" t="s">
        <v>961</v>
      </c>
      <c r="E101" s="168"/>
      <c r="F101" s="168"/>
      <c r="G101" s="168"/>
      <c r="H101" s="168"/>
      <c r="I101" s="168"/>
      <c r="J101" s="169">
        <f>J209</f>
        <v>0</v>
      </c>
      <c r="K101" s="166"/>
      <c r="L101" s="170"/>
    </row>
    <row r="102" spans="1:65" s="10" customFormat="1" ht="19.899999999999999" customHeight="1">
      <c r="B102" s="165"/>
      <c r="C102" s="166"/>
      <c r="D102" s="167" t="s">
        <v>962</v>
      </c>
      <c r="E102" s="168"/>
      <c r="F102" s="168"/>
      <c r="G102" s="168"/>
      <c r="H102" s="168"/>
      <c r="I102" s="168"/>
      <c r="J102" s="169">
        <f>J236</f>
        <v>0</v>
      </c>
      <c r="K102" s="166"/>
      <c r="L102" s="170"/>
    </row>
    <row r="103" spans="1:65" s="10" customFormat="1" ht="19.899999999999999" customHeight="1">
      <c r="B103" s="165"/>
      <c r="C103" s="166"/>
      <c r="D103" s="167" t="s">
        <v>963</v>
      </c>
      <c r="E103" s="168"/>
      <c r="F103" s="168"/>
      <c r="G103" s="168"/>
      <c r="H103" s="168"/>
      <c r="I103" s="168"/>
      <c r="J103" s="169">
        <f>J277</f>
        <v>0</v>
      </c>
      <c r="K103" s="166"/>
      <c r="L103" s="170"/>
    </row>
    <row r="104" spans="1:65" s="10" customFormat="1" ht="19.899999999999999" customHeight="1">
      <c r="B104" s="165"/>
      <c r="C104" s="166"/>
      <c r="D104" s="167" t="s">
        <v>964</v>
      </c>
      <c r="E104" s="168"/>
      <c r="F104" s="168"/>
      <c r="G104" s="168"/>
      <c r="H104" s="168"/>
      <c r="I104" s="168"/>
      <c r="J104" s="169">
        <f>J288</f>
        <v>0</v>
      </c>
      <c r="K104" s="166"/>
      <c r="L104" s="170"/>
    </row>
    <row r="105" spans="1:65" s="10" customFormat="1" ht="19.899999999999999" customHeight="1">
      <c r="B105" s="165"/>
      <c r="C105" s="166"/>
      <c r="D105" s="167" t="s">
        <v>965</v>
      </c>
      <c r="E105" s="168"/>
      <c r="F105" s="168"/>
      <c r="G105" s="168"/>
      <c r="H105" s="168"/>
      <c r="I105" s="168"/>
      <c r="J105" s="169">
        <f>J301</f>
        <v>0</v>
      </c>
      <c r="K105" s="166"/>
      <c r="L105" s="170"/>
    </row>
    <row r="106" spans="1:65" s="10" customFormat="1" ht="19.899999999999999" customHeight="1">
      <c r="B106" s="165"/>
      <c r="C106" s="166"/>
      <c r="D106" s="167" t="s">
        <v>966</v>
      </c>
      <c r="E106" s="168"/>
      <c r="F106" s="168"/>
      <c r="G106" s="168"/>
      <c r="H106" s="168"/>
      <c r="I106" s="168"/>
      <c r="J106" s="169">
        <f>J320</f>
        <v>0</v>
      </c>
      <c r="K106" s="166"/>
      <c r="L106" s="170"/>
    </row>
    <row r="107" spans="1:65" s="2" customFormat="1" ht="21.7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29.25" customHeight="1">
      <c r="A109" s="32"/>
      <c r="B109" s="33"/>
      <c r="C109" s="158" t="s">
        <v>209</v>
      </c>
      <c r="D109" s="34"/>
      <c r="E109" s="34"/>
      <c r="F109" s="34"/>
      <c r="G109" s="34"/>
      <c r="H109" s="34"/>
      <c r="I109" s="34"/>
      <c r="J109" s="171">
        <f>ROUND(J110 + J111 + J112 + J113 + J114 + J115,2)</f>
        <v>0</v>
      </c>
      <c r="K109" s="34"/>
      <c r="L109" s="49"/>
      <c r="N109" s="172" t="s">
        <v>39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18" customHeight="1">
      <c r="A110" s="32"/>
      <c r="B110" s="33"/>
      <c r="C110" s="34"/>
      <c r="D110" s="248" t="s">
        <v>210</v>
      </c>
      <c r="E110" s="247"/>
      <c r="F110" s="247"/>
      <c r="G110" s="34"/>
      <c r="H110" s="34"/>
      <c r="I110" s="34"/>
      <c r="J110" s="108">
        <v>0</v>
      </c>
      <c r="K110" s="34"/>
      <c r="L110" s="173"/>
      <c r="M110" s="174"/>
      <c r="N110" s="175" t="s">
        <v>40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211</v>
      </c>
      <c r="AZ110" s="174"/>
      <c r="BA110" s="174"/>
      <c r="BB110" s="174"/>
      <c r="BC110" s="174"/>
      <c r="BD110" s="174"/>
      <c r="BE110" s="178">
        <f t="shared" ref="BE110:BE115" si="0">IF(N110="základní",J110,0)</f>
        <v>0</v>
      </c>
      <c r="BF110" s="178">
        <f t="shared" ref="BF110:BF115" si="1">IF(N110="snížená",J110,0)</f>
        <v>0</v>
      </c>
      <c r="BG110" s="178">
        <f t="shared" ref="BG110:BG115" si="2">IF(N110="zákl. přenesená",J110,0)</f>
        <v>0</v>
      </c>
      <c r="BH110" s="178">
        <f t="shared" ref="BH110:BH115" si="3">IF(N110="sníž. přenesená",J110,0)</f>
        <v>0</v>
      </c>
      <c r="BI110" s="178">
        <f t="shared" ref="BI110:BI115" si="4">IF(N110="nulová",J110,0)</f>
        <v>0</v>
      </c>
      <c r="BJ110" s="177" t="s">
        <v>82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8" t="s">
        <v>212</v>
      </c>
      <c r="E111" s="247"/>
      <c r="F111" s="247"/>
      <c r="G111" s="34"/>
      <c r="H111" s="34"/>
      <c r="I111" s="34"/>
      <c r="J111" s="108">
        <v>0</v>
      </c>
      <c r="K111" s="34"/>
      <c r="L111" s="173"/>
      <c r="M111" s="174"/>
      <c r="N111" s="175" t="s">
        <v>40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211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82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8" t="s">
        <v>213</v>
      </c>
      <c r="E112" s="247"/>
      <c r="F112" s="247"/>
      <c r="G112" s="34"/>
      <c r="H112" s="34"/>
      <c r="I112" s="34"/>
      <c r="J112" s="108">
        <v>0</v>
      </c>
      <c r="K112" s="34"/>
      <c r="L112" s="173"/>
      <c r="M112" s="174"/>
      <c r="N112" s="175" t="s">
        <v>40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211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82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8" t="s">
        <v>214</v>
      </c>
      <c r="E113" s="247"/>
      <c r="F113" s="247"/>
      <c r="G113" s="34"/>
      <c r="H113" s="34"/>
      <c r="I113" s="34"/>
      <c r="J113" s="108">
        <v>0</v>
      </c>
      <c r="K113" s="34"/>
      <c r="L113" s="173"/>
      <c r="M113" s="174"/>
      <c r="N113" s="175" t="s">
        <v>40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211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82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8" t="s">
        <v>215</v>
      </c>
      <c r="E114" s="247"/>
      <c r="F114" s="247"/>
      <c r="G114" s="34"/>
      <c r="H114" s="34"/>
      <c r="I114" s="34"/>
      <c r="J114" s="108">
        <v>0</v>
      </c>
      <c r="K114" s="34"/>
      <c r="L114" s="173"/>
      <c r="M114" s="174"/>
      <c r="N114" s="175" t="s">
        <v>40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211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82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107" t="s">
        <v>216</v>
      </c>
      <c r="E115" s="34"/>
      <c r="F115" s="34"/>
      <c r="G115" s="34"/>
      <c r="H115" s="34"/>
      <c r="I115" s="34"/>
      <c r="J115" s="108">
        <f>ROUND(J30*T115,2)</f>
        <v>0</v>
      </c>
      <c r="K115" s="34"/>
      <c r="L115" s="173"/>
      <c r="M115" s="174"/>
      <c r="N115" s="175" t="s">
        <v>40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217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82</v>
      </c>
      <c r="BK115" s="174"/>
      <c r="BL115" s="174"/>
      <c r="BM115" s="174"/>
    </row>
    <row r="116" spans="1:65" s="2" customFormat="1" ht="11.25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9.25" customHeight="1">
      <c r="A117" s="32"/>
      <c r="B117" s="33"/>
      <c r="C117" s="116" t="s">
        <v>151</v>
      </c>
      <c r="D117" s="117"/>
      <c r="E117" s="117"/>
      <c r="F117" s="117"/>
      <c r="G117" s="117"/>
      <c r="H117" s="117"/>
      <c r="I117" s="117"/>
      <c r="J117" s="118">
        <f>ROUND(J96+J109,2)</f>
        <v>0</v>
      </c>
      <c r="K117" s="117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22" spans="1:65" s="2" customFormat="1" ht="6.95" customHeight="1">
      <c r="A122" s="32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24.95" customHeight="1">
      <c r="A123" s="32"/>
      <c r="B123" s="33"/>
      <c r="C123" s="20" t="s">
        <v>218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2" customHeight="1">
      <c r="A125" s="32"/>
      <c r="B125" s="33"/>
      <c r="C125" s="26" t="s">
        <v>16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26.25" customHeight="1">
      <c r="A126" s="32"/>
      <c r="B126" s="33"/>
      <c r="C126" s="34"/>
      <c r="D126" s="34"/>
      <c r="E126" s="294" t="str">
        <f>E7</f>
        <v>Snížení energetické náročnosti budov v areálu Slezské nemocnice Opava využitím OZE a KVET  u hlavních budov V,N</v>
      </c>
      <c r="F126" s="295"/>
      <c r="G126" s="295"/>
      <c r="H126" s="295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2" customHeight="1">
      <c r="A127" s="32"/>
      <c r="B127" s="33"/>
      <c r="C127" s="26" t="s">
        <v>153</v>
      </c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6.5" customHeight="1">
      <c r="A128" s="32"/>
      <c r="B128" s="33"/>
      <c r="C128" s="34"/>
      <c r="D128" s="34"/>
      <c r="E128" s="249" t="str">
        <f>E9</f>
        <v xml:space="preserve">SO 02 D.1.4.1 -      Instalace kogeneračních jednotek   </v>
      </c>
      <c r="F128" s="296"/>
      <c r="G128" s="296"/>
      <c r="H128" s="296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6" t="s">
        <v>20</v>
      </c>
      <c r="D130" s="34"/>
      <c r="E130" s="34"/>
      <c r="F130" s="24" t="str">
        <f>F12</f>
        <v xml:space="preserve"> </v>
      </c>
      <c r="G130" s="34"/>
      <c r="H130" s="34"/>
      <c r="I130" s="26" t="s">
        <v>22</v>
      </c>
      <c r="J130" s="64" t="str">
        <f>IF(J12="","",J12)</f>
        <v>10. 3. 2025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6.9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6" t="s">
        <v>24</v>
      </c>
      <c r="D132" s="34"/>
      <c r="E132" s="34"/>
      <c r="F132" s="24" t="str">
        <f>E15</f>
        <v xml:space="preserve"> </v>
      </c>
      <c r="G132" s="34"/>
      <c r="H132" s="34"/>
      <c r="I132" s="26" t="s">
        <v>29</v>
      </c>
      <c r="J132" s="29" t="str">
        <f>E21</f>
        <v xml:space="preserve"> 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6" t="s">
        <v>27</v>
      </c>
      <c r="D133" s="34"/>
      <c r="E133" s="34"/>
      <c r="F133" s="24" t="str">
        <f>IF(E18="","",E18)</f>
        <v>Vyplň údaj</v>
      </c>
      <c r="G133" s="34"/>
      <c r="H133" s="34"/>
      <c r="I133" s="26" t="s">
        <v>31</v>
      </c>
      <c r="J133" s="29" t="str">
        <f>E24</f>
        <v xml:space="preserve"> 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0.35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11" customFormat="1" ht="29.25" customHeight="1">
      <c r="A135" s="179"/>
      <c r="B135" s="180"/>
      <c r="C135" s="181" t="s">
        <v>219</v>
      </c>
      <c r="D135" s="182" t="s">
        <v>60</v>
      </c>
      <c r="E135" s="182" t="s">
        <v>56</v>
      </c>
      <c r="F135" s="182" t="s">
        <v>57</v>
      </c>
      <c r="G135" s="182" t="s">
        <v>220</v>
      </c>
      <c r="H135" s="182" t="s">
        <v>221</v>
      </c>
      <c r="I135" s="182" t="s">
        <v>222</v>
      </c>
      <c r="J135" s="183" t="s">
        <v>158</v>
      </c>
      <c r="K135" s="184" t="s">
        <v>223</v>
      </c>
      <c r="L135" s="185"/>
      <c r="M135" s="73" t="s">
        <v>1</v>
      </c>
      <c r="N135" s="74" t="s">
        <v>39</v>
      </c>
      <c r="O135" s="74" t="s">
        <v>224</v>
      </c>
      <c r="P135" s="74" t="s">
        <v>225</v>
      </c>
      <c r="Q135" s="74" t="s">
        <v>226</v>
      </c>
      <c r="R135" s="74" t="s">
        <v>227</v>
      </c>
      <c r="S135" s="74" t="s">
        <v>228</v>
      </c>
      <c r="T135" s="75" t="s">
        <v>229</v>
      </c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</row>
    <row r="136" spans="1:65" s="2" customFormat="1" ht="22.9" customHeight="1">
      <c r="A136" s="32"/>
      <c r="B136" s="33"/>
      <c r="C136" s="80" t="s">
        <v>230</v>
      </c>
      <c r="D136" s="34"/>
      <c r="E136" s="34"/>
      <c r="F136" s="34"/>
      <c r="G136" s="34"/>
      <c r="H136" s="34"/>
      <c r="I136" s="34"/>
      <c r="J136" s="186">
        <f>BK136</f>
        <v>0</v>
      </c>
      <c r="K136" s="34"/>
      <c r="L136" s="35"/>
      <c r="M136" s="76"/>
      <c r="N136" s="187"/>
      <c r="O136" s="77"/>
      <c r="P136" s="188">
        <f>P137</f>
        <v>0</v>
      </c>
      <c r="Q136" s="77"/>
      <c r="R136" s="188">
        <f>R137</f>
        <v>0</v>
      </c>
      <c r="S136" s="77"/>
      <c r="T136" s="189">
        <f>T137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4" t="s">
        <v>74</v>
      </c>
      <c r="AU136" s="14" t="s">
        <v>160</v>
      </c>
      <c r="BK136" s="190">
        <f>BK137</f>
        <v>0</v>
      </c>
    </row>
    <row r="137" spans="1:65" s="12" customFormat="1" ht="25.9" customHeight="1">
      <c r="B137" s="191"/>
      <c r="C137" s="192"/>
      <c r="D137" s="193" t="s">
        <v>74</v>
      </c>
      <c r="E137" s="194" t="s">
        <v>967</v>
      </c>
      <c r="F137" s="194" t="s">
        <v>968</v>
      </c>
      <c r="G137" s="192"/>
      <c r="H137" s="192"/>
      <c r="I137" s="195"/>
      <c r="J137" s="196">
        <f>BK137</f>
        <v>0</v>
      </c>
      <c r="K137" s="192"/>
      <c r="L137" s="197"/>
      <c r="M137" s="198"/>
      <c r="N137" s="199"/>
      <c r="O137" s="199"/>
      <c r="P137" s="200">
        <f>P138+P169+P180+P209+P236+P277+P288+P301+P320</f>
        <v>0</v>
      </c>
      <c r="Q137" s="199"/>
      <c r="R137" s="200">
        <f>R138+R169+R180+R209+R236+R277+R288+R301+R320</f>
        <v>0</v>
      </c>
      <c r="S137" s="199"/>
      <c r="T137" s="201">
        <f>T138+T169+T180+T209+T236+T277+T288+T301+T320</f>
        <v>0</v>
      </c>
      <c r="AR137" s="202" t="s">
        <v>84</v>
      </c>
      <c r="AT137" s="203" t="s">
        <v>74</v>
      </c>
      <c r="AU137" s="203" t="s">
        <v>75</v>
      </c>
      <c r="AY137" s="202" t="s">
        <v>233</v>
      </c>
      <c r="BK137" s="204">
        <f>BK138+BK169+BK180+BK209+BK236+BK277+BK288+BK301+BK320</f>
        <v>0</v>
      </c>
    </row>
    <row r="138" spans="1:65" s="12" customFormat="1" ht="22.9" customHeight="1">
      <c r="B138" s="191"/>
      <c r="C138" s="192"/>
      <c r="D138" s="193" t="s">
        <v>74</v>
      </c>
      <c r="E138" s="205" t="s">
        <v>969</v>
      </c>
      <c r="F138" s="205" t="s">
        <v>970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SUM(P139:P168)</f>
        <v>0</v>
      </c>
      <c r="Q138" s="199"/>
      <c r="R138" s="200">
        <f>SUM(R139:R168)</f>
        <v>0</v>
      </c>
      <c r="S138" s="199"/>
      <c r="T138" s="201">
        <f>SUM(T139:T168)</f>
        <v>0</v>
      </c>
      <c r="AR138" s="202" t="s">
        <v>84</v>
      </c>
      <c r="AT138" s="203" t="s">
        <v>74</v>
      </c>
      <c r="AU138" s="203" t="s">
        <v>82</v>
      </c>
      <c r="AY138" s="202" t="s">
        <v>233</v>
      </c>
      <c r="BK138" s="204">
        <f>SUM(BK139:BK168)</f>
        <v>0</v>
      </c>
    </row>
    <row r="139" spans="1:65" s="2" customFormat="1" ht="33" customHeight="1">
      <c r="A139" s="32"/>
      <c r="B139" s="33"/>
      <c r="C139" s="207" t="s">
        <v>82</v>
      </c>
      <c r="D139" s="207" t="s">
        <v>236</v>
      </c>
      <c r="E139" s="208" t="s">
        <v>971</v>
      </c>
      <c r="F139" s="209" t="s">
        <v>972</v>
      </c>
      <c r="G139" s="210" t="s">
        <v>244</v>
      </c>
      <c r="H139" s="211">
        <v>2</v>
      </c>
      <c r="I139" s="212"/>
      <c r="J139" s="213">
        <f>ROUND(I139*H139,2)</f>
        <v>0</v>
      </c>
      <c r="K139" s="214"/>
      <c r="L139" s="35"/>
      <c r="M139" s="215" t="s">
        <v>1</v>
      </c>
      <c r="N139" s="216" t="s">
        <v>40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263</v>
      </c>
      <c r="AT139" s="219" t="s">
        <v>236</v>
      </c>
      <c r="AU139" s="219" t="s">
        <v>84</v>
      </c>
      <c r="AY139" s="14" t="s">
        <v>233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82</v>
      </c>
      <c r="BK139" s="112">
        <f>ROUND(I139*H139,2)</f>
        <v>0</v>
      </c>
      <c r="BL139" s="14" t="s">
        <v>263</v>
      </c>
      <c r="BM139" s="219" t="s">
        <v>84</v>
      </c>
    </row>
    <row r="140" spans="1:65" s="2" customFormat="1" ht="19.5">
      <c r="A140" s="32"/>
      <c r="B140" s="33"/>
      <c r="C140" s="34"/>
      <c r="D140" s="220" t="s">
        <v>241</v>
      </c>
      <c r="E140" s="34"/>
      <c r="F140" s="221" t="s">
        <v>972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241</v>
      </c>
      <c r="AU140" s="14" t="s">
        <v>84</v>
      </c>
    </row>
    <row r="141" spans="1:65" s="2" customFormat="1" ht="24.2" customHeight="1">
      <c r="A141" s="32"/>
      <c r="B141" s="33"/>
      <c r="C141" s="228" t="s">
        <v>84</v>
      </c>
      <c r="D141" s="228" t="s">
        <v>973</v>
      </c>
      <c r="E141" s="229" t="s">
        <v>974</v>
      </c>
      <c r="F141" s="230" t="s">
        <v>975</v>
      </c>
      <c r="G141" s="231" t="s">
        <v>244</v>
      </c>
      <c r="H141" s="232">
        <v>10</v>
      </c>
      <c r="I141" s="233"/>
      <c r="J141" s="234">
        <f>ROUND(I141*H141,2)</f>
        <v>0</v>
      </c>
      <c r="K141" s="235"/>
      <c r="L141" s="236"/>
      <c r="M141" s="237" t="s">
        <v>1</v>
      </c>
      <c r="N141" s="238" t="s">
        <v>40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287</v>
      </c>
      <c r="AT141" s="219" t="s">
        <v>973</v>
      </c>
      <c r="AU141" s="219" t="s">
        <v>84</v>
      </c>
      <c r="AY141" s="14" t="s">
        <v>233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82</v>
      </c>
      <c r="BK141" s="112">
        <f>ROUND(I141*H141,2)</f>
        <v>0</v>
      </c>
      <c r="BL141" s="14" t="s">
        <v>263</v>
      </c>
      <c r="BM141" s="219" t="s">
        <v>240</v>
      </c>
    </row>
    <row r="142" spans="1:65" s="2" customFormat="1" ht="19.5">
      <c r="A142" s="32"/>
      <c r="B142" s="33"/>
      <c r="C142" s="34"/>
      <c r="D142" s="220" t="s">
        <v>241</v>
      </c>
      <c r="E142" s="34"/>
      <c r="F142" s="221" t="s">
        <v>975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241</v>
      </c>
      <c r="AU142" s="14" t="s">
        <v>84</v>
      </c>
    </row>
    <row r="143" spans="1:65" s="2" customFormat="1" ht="24.2" customHeight="1">
      <c r="A143" s="32"/>
      <c r="B143" s="33"/>
      <c r="C143" s="228" t="s">
        <v>245</v>
      </c>
      <c r="D143" s="228" t="s">
        <v>973</v>
      </c>
      <c r="E143" s="229" t="s">
        <v>976</v>
      </c>
      <c r="F143" s="230" t="s">
        <v>977</v>
      </c>
      <c r="G143" s="231" t="s">
        <v>244</v>
      </c>
      <c r="H143" s="232">
        <v>14</v>
      </c>
      <c r="I143" s="233"/>
      <c r="J143" s="234">
        <f>ROUND(I143*H143,2)</f>
        <v>0</v>
      </c>
      <c r="K143" s="235"/>
      <c r="L143" s="236"/>
      <c r="M143" s="237" t="s">
        <v>1</v>
      </c>
      <c r="N143" s="238" t="s">
        <v>40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287</v>
      </c>
      <c r="AT143" s="219" t="s">
        <v>973</v>
      </c>
      <c r="AU143" s="219" t="s">
        <v>84</v>
      </c>
      <c r="AY143" s="14" t="s">
        <v>233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82</v>
      </c>
      <c r="BK143" s="112">
        <f>ROUND(I143*H143,2)</f>
        <v>0</v>
      </c>
      <c r="BL143" s="14" t="s">
        <v>263</v>
      </c>
      <c r="BM143" s="219" t="s">
        <v>248</v>
      </c>
    </row>
    <row r="144" spans="1:65" s="2" customFormat="1" ht="19.5">
      <c r="A144" s="32"/>
      <c r="B144" s="33"/>
      <c r="C144" s="34"/>
      <c r="D144" s="220" t="s">
        <v>241</v>
      </c>
      <c r="E144" s="34"/>
      <c r="F144" s="221" t="s">
        <v>977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241</v>
      </c>
      <c r="AU144" s="14" t="s">
        <v>84</v>
      </c>
    </row>
    <row r="145" spans="1:65" s="2" customFormat="1" ht="24.2" customHeight="1">
      <c r="A145" s="32"/>
      <c r="B145" s="33"/>
      <c r="C145" s="228" t="s">
        <v>240</v>
      </c>
      <c r="D145" s="228" t="s">
        <v>973</v>
      </c>
      <c r="E145" s="229" t="s">
        <v>978</v>
      </c>
      <c r="F145" s="230" t="s">
        <v>979</v>
      </c>
      <c r="G145" s="231" t="s">
        <v>244</v>
      </c>
      <c r="H145" s="232">
        <v>33</v>
      </c>
      <c r="I145" s="233"/>
      <c r="J145" s="234">
        <f>ROUND(I145*H145,2)</f>
        <v>0</v>
      </c>
      <c r="K145" s="235"/>
      <c r="L145" s="236"/>
      <c r="M145" s="237" t="s">
        <v>1</v>
      </c>
      <c r="N145" s="238" t="s">
        <v>40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287</v>
      </c>
      <c r="AT145" s="219" t="s">
        <v>973</v>
      </c>
      <c r="AU145" s="219" t="s">
        <v>84</v>
      </c>
      <c r="AY145" s="14" t="s">
        <v>233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82</v>
      </c>
      <c r="BK145" s="112">
        <f>ROUND(I145*H145,2)</f>
        <v>0</v>
      </c>
      <c r="BL145" s="14" t="s">
        <v>263</v>
      </c>
      <c r="BM145" s="219" t="s">
        <v>251</v>
      </c>
    </row>
    <row r="146" spans="1:65" s="2" customFormat="1" ht="19.5">
      <c r="A146" s="32"/>
      <c r="B146" s="33"/>
      <c r="C146" s="34"/>
      <c r="D146" s="220" t="s">
        <v>241</v>
      </c>
      <c r="E146" s="34"/>
      <c r="F146" s="221" t="s">
        <v>979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241</v>
      </c>
      <c r="AU146" s="14" t="s">
        <v>84</v>
      </c>
    </row>
    <row r="147" spans="1:65" s="2" customFormat="1" ht="33" customHeight="1">
      <c r="A147" s="32"/>
      <c r="B147" s="33"/>
      <c r="C147" s="228" t="s">
        <v>252</v>
      </c>
      <c r="D147" s="228" t="s">
        <v>973</v>
      </c>
      <c r="E147" s="229" t="s">
        <v>980</v>
      </c>
      <c r="F147" s="230" t="s">
        <v>981</v>
      </c>
      <c r="G147" s="231" t="s">
        <v>982</v>
      </c>
      <c r="H147" s="232">
        <v>0.1</v>
      </c>
      <c r="I147" s="233"/>
      <c r="J147" s="234">
        <f>ROUND(I147*H147,2)</f>
        <v>0</v>
      </c>
      <c r="K147" s="235"/>
      <c r="L147" s="236"/>
      <c r="M147" s="237" t="s">
        <v>1</v>
      </c>
      <c r="N147" s="238" t="s">
        <v>40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287</v>
      </c>
      <c r="AT147" s="219" t="s">
        <v>973</v>
      </c>
      <c r="AU147" s="219" t="s">
        <v>84</v>
      </c>
      <c r="AY147" s="14" t="s">
        <v>233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82</v>
      </c>
      <c r="BK147" s="112">
        <f>ROUND(I147*H147,2)</f>
        <v>0</v>
      </c>
      <c r="BL147" s="14" t="s">
        <v>263</v>
      </c>
      <c r="BM147" s="219" t="s">
        <v>255</v>
      </c>
    </row>
    <row r="148" spans="1:65" s="2" customFormat="1" ht="19.5">
      <c r="A148" s="32"/>
      <c r="B148" s="33"/>
      <c r="C148" s="34"/>
      <c r="D148" s="220" t="s">
        <v>241</v>
      </c>
      <c r="E148" s="34"/>
      <c r="F148" s="221" t="s">
        <v>981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241</v>
      </c>
      <c r="AU148" s="14" t="s">
        <v>84</v>
      </c>
    </row>
    <row r="149" spans="1:65" s="2" customFormat="1" ht="33" customHeight="1">
      <c r="A149" s="32"/>
      <c r="B149" s="33"/>
      <c r="C149" s="207" t="s">
        <v>248</v>
      </c>
      <c r="D149" s="207" t="s">
        <v>236</v>
      </c>
      <c r="E149" s="208" t="s">
        <v>983</v>
      </c>
      <c r="F149" s="209" t="s">
        <v>984</v>
      </c>
      <c r="G149" s="210" t="s">
        <v>244</v>
      </c>
      <c r="H149" s="211">
        <v>10</v>
      </c>
      <c r="I149" s="212"/>
      <c r="J149" s="213">
        <f>ROUND(I149*H149,2)</f>
        <v>0</v>
      </c>
      <c r="K149" s="214"/>
      <c r="L149" s="35"/>
      <c r="M149" s="215" t="s">
        <v>1</v>
      </c>
      <c r="N149" s="216" t="s">
        <v>40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263</v>
      </c>
      <c r="AT149" s="219" t="s">
        <v>236</v>
      </c>
      <c r="AU149" s="219" t="s">
        <v>84</v>
      </c>
      <c r="AY149" s="14" t="s">
        <v>233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82</v>
      </c>
      <c r="BK149" s="112">
        <f>ROUND(I149*H149,2)</f>
        <v>0</v>
      </c>
      <c r="BL149" s="14" t="s">
        <v>263</v>
      </c>
      <c r="BM149" s="219" t="s">
        <v>8</v>
      </c>
    </row>
    <row r="150" spans="1:65" s="2" customFormat="1" ht="19.5">
      <c r="A150" s="32"/>
      <c r="B150" s="33"/>
      <c r="C150" s="34"/>
      <c r="D150" s="220" t="s">
        <v>241</v>
      </c>
      <c r="E150" s="34"/>
      <c r="F150" s="221" t="s">
        <v>984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241</v>
      </c>
      <c r="AU150" s="14" t="s">
        <v>84</v>
      </c>
    </row>
    <row r="151" spans="1:65" s="2" customFormat="1" ht="33" customHeight="1">
      <c r="A151" s="32"/>
      <c r="B151" s="33"/>
      <c r="C151" s="207" t="s">
        <v>259</v>
      </c>
      <c r="D151" s="207" t="s">
        <v>236</v>
      </c>
      <c r="E151" s="208" t="s">
        <v>985</v>
      </c>
      <c r="F151" s="209" t="s">
        <v>986</v>
      </c>
      <c r="G151" s="210" t="s">
        <v>244</v>
      </c>
      <c r="H151" s="211">
        <v>20</v>
      </c>
      <c r="I151" s="212"/>
      <c r="J151" s="213">
        <f>ROUND(I151*H151,2)</f>
        <v>0</v>
      </c>
      <c r="K151" s="214"/>
      <c r="L151" s="35"/>
      <c r="M151" s="215" t="s">
        <v>1</v>
      </c>
      <c r="N151" s="216" t="s">
        <v>40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263</v>
      </c>
      <c r="AT151" s="219" t="s">
        <v>236</v>
      </c>
      <c r="AU151" s="219" t="s">
        <v>84</v>
      </c>
      <c r="AY151" s="14" t="s">
        <v>233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82</v>
      </c>
      <c r="BK151" s="112">
        <f>ROUND(I151*H151,2)</f>
        <v>0</v>
      </c>
      <c r="BL151" s="14" t="s">
        <v>263</v>
      </c>
      <c r="BM151" s="219" t="s">
        <v>261</v>
      </c>
    </row>
    <row r="152" spans="1:65" s="2" customFormat="1" ht="19.5">
      <c r="A152" s="32"/>
      <c r="B152" s="33"/>
      <c r="C152" s="34"/>
      <c r="D152" s="220" t="s">
        <v>241</v>
      </c>
      <c r="E152" s="34"/>
      <c r="F152" s="221" t="s">
        <v>986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241</v>
      </c>
      <c r="AU152" s="14" t="s">
        <v>84</v>
      </c>
    </row>
    <row r="153" spans="1:65" s="2" customFormat="1" ht="33" customHeight="1">
      <c r="A153" s="32"/>
      <c r="B153" s="33"/>
      <c r="C153" s="207" t="s">
        <v>251</v>
      </c>
      <c r="D153" s="207" t="s">
        <v>236</v>
      </c>
      <c r="E153" s="208" t="s">
        <v>987</v>
      </c>
      <c r="F153" s="209" t="s">
        <v>988</v>
      </c>
      <c r="G153" s="210" t="s">
        <v>244</v>
      </c>
      <c r="H153" s="211">
        <v>14</v>
      </c>
      <c r="I153" s="212"/>
      <c r="J153" s="213">
        <f>ROUND(I153*H153,2)</f>
        <v>0</v>
      </c>
      <c r="K153" s="214"/>
      <c r="L153" s="35"/>
      <c r="M153" s="215" t="s">
        <v>1</v>
      </c>
      <c r="N153" s="216" t="s">
        <v>40</v>
      </c>
      <c r="O153" s="6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9" t="s">
        <v>263</v>
      </c>
      <c r="AT153" s="219" t="s">
        <v>236</v>
      </c>
      <c r="AU153" s="219" t="s">
        <v>84</v>
      </c>
      <c r="AY153" s="14" t="s">
        <v>233</v>
      </c>
      <c r="BE153" s="112">
        <f>IF(N153="základní",J153,0)</f>
        <v>0</v>
      </c>
      <c r="BF153" s="112">
        <f>IF(N153="snížená",J153,0)</f>
        <v>0</v>
      </c>
      <c r="BG153" s="112">
        <f>IF(N153="zákl. přenesená",J153,0)</f>
        <v>0</v>
      </c>
      <c r="BH153" s="112">
        <f>IF(N153="sníž. přenesená",J153,0)</f>
        <v>0</v>
      </c>
      <c r="BI153" s="112">
        <f>IF(N153="nulová",J153,0)</f>
        <v>0</v>
      </c>
      <c r="BJ153" s="14" t="s">
        <v>82</v>
      </c>
      <c r="BK153" s="112">
        <f>ROUND(I153*H153,2)</f>
        <v>0</v>
      </c>
      <c r="BL153" s="14" t="s">
        <v>263</v>
      </c>
      <c r="BM153" s="219" t="s">
        <v>263</v>
      </c>
    </row>
    <row r="154" spans="1:65" s="2" customFormat="1" ht="19.5">
      <c r="A154" s="32"/>
      <c r="B154" s="33"/>
      <c r="C154" s="34"/>
      <c r="D154" s="220" t="s">
        <v>241</v>
      </c>
      <c r="E154" s="34"/>
      <c r="F154" s="221" t="s">
        <v>988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241</v>
      </c>
      <c r="AU154" s="14" t="s">
        <v>84</v>
      </c>
    </row>
    <row r="155" spans="1:65" s="2" customFormat="1" ht="33" customHeight="1">
      <c r="A155" s="32"/>
      <c r="B155" s="33"/>
      <c r="C155" s="207" t="s">
        <v>264</v>
      </c>
      <c r="D155" s="207" t="s">
        <v>236</v>
      </c>
      <c r="E155" s="208" t="s">
        <v>989</v>
      </c>
      <c r="F155" s="209" t="s">
        <v>990</v>
      </c>
      <c r="G155" s="210" t="s">
        <v>244</v>
      </c>
      <c r="H155" s="211">
        <v>13</v>
      </c>
      <c r="I155" s="212"/>
      <c r="J155" s="213">
        <f>ROUND(I155*H155,2)</f>
        <v>0</v>
      </c>
      <c r="K155" s="214"/>
      <c r="L155" s="35"/>
      <c r="M155" s="215" t="s">
        <v>1</v>
      </c>
      <c r="N155" s="216" t="s">
        <v>40</v>
      </c>
      <c r="O155" s="69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9" t="s">
        <v>263</v>
      </c>
      <c r="AT155" s="219" t="s">
        <v>236</v>
      </c>
      <c r="AU155" s="219" t="s">
        <v>84</v>
      </c>
      <c r="AY155" s="14" t="s">
        <v>233</v>
      </c>
      <c r="BE155" s="112">
        <f>IF(N155="základní",J155,0)</f>
        <v>0</v>
      </c>
      <c r="BF155" s="112">
        <f>IF(N155="snížená",J155,0)</f>
        <v>0</v>
      </c>
      <c r="BG155" s="112">
        <f>IF(N155="zákl. přenesená",J155,0)</f>
        <v>0</v>
      </c>
      <c r="BH155" s="112">
        <f>IF(N155="sníž. přenesená",J155,0)</f>
        <v>0</v>
      </c>
      <c r="BI155" s="112">
        <f>IF(N155="nulová",J155,0)</f>
        <v>0</v>
      </c>
      <c r="BJ155" s="14" t="s">
        <v>82</v>
      </c>
      <c r="BK155" s="112">
        <f>ROUND(I155*H155,2)</f>
        <v>0</v>
      </c>
      <c r="BL155" s="14" t="s">
        <v>263</v>
      </c>
      <c r="BM155" s="219" t="s">
        <v>266</v>
      </c>
    </row>
    <row r="156" spans="1:65" s="2" customFormat="1" ht="19.5">
      <c r="A156" s="32"/>
      <c r="B156" s="33"/>
      <c r="C156" s="34"/>
      <c r="D156" s="220" t="s">
        <v>241</v>
      </c>
      <c r="E156" s="34"/>
      <c r="F156" s="221" t="s">
        <v>990</v>
      </c>
      <c r="G156" s="34"/>
      <c r="H156" s="34"/>
      <c r="I156" s="176"/>
      <c r="J156" s="34"/>
      <c r="K156" s="34"/>
      <c r="L156" s="35"/>
      <c r="M156" s="222"/>
      <c r="N156" s="22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4" t="s">
        <v>241</v>
      </c>
      <c r="AU156" s="14" t="s">
        <v>84</v>
      </c>
    </row>
    <row r="157" spans="1:65" s="2" customFormat="1" ht="24.2" customHeight="1">
      <c r="A157" s="32"/>
      <c r="B157" s="33"/>
      <c r="C157" s="207" t="s">
        <v>255</v>
      </c>
      <c r="D157" s="207" t="s">
        <v>236</v>
      </c>
      <c r="E157" s="208" t="s">
        <v>991</v>
      </c>
      <c r="F157" s="209" t="s">
        <v>992</v>
      </c>
      <c r="G157" s="210" t="s">
        <v>239</v>
      </c>
      <c r="H157" s="211">
        <v>4</v>
      </c>
      <c r="I157" s="212"/>
      <c r="J157" s="213">
        <f>ROUND(I157*H157,2)</f>
        <v>0</v>
      </c>
      <c r="K157" s="214"/>
      <c r="L157" s="35"/>
      <c r="M157" s="215" t="s">
        <v>1</v>
      </c>
      <c r="N157" s="216" t="s">
        <v>40</v>
      </c>
      <c r="O157" s="69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9" t="s">
        <v>263</v>
      </c>
      <c r="AT157" s="219" t="s">
        <v>236</v>
      </c>
      <c r="AU157" s="219" t="s">
        <v>84</v>
      </c>
      <c r="AY157" s="14" t="s">
        <v>233</v>
      </c>
      <c r="BE157" s="112">
        <f>IF(N157="základní",J157,0)</f>
        <v>0</v>
      </c>
      <c r="BF157" s="112">
        <f>IF(N157="snížená",J157,0)</f>
        <v>0</v>
      </c>
      <c r="BG157" s="112">
        <f>IF(N157="zákl. přenesená",J157,0)</f>
        <v>0</v>
      </c>
      <c r="BH157" s="112">
        <f>IF(N157="sníž. přenesená",J157,0)</f>
        <v>0</v>
      </c>
      <c r="BI157" s="112">
        <f>IF(N157="nulová",J157,0)</f>
        <v>0</v>
      </c>
      <c r="BJ157" s="14" t="s">
        <v>82</v>
      </c>
      <c r="BK157" s="112">
        <f>ROUND(I157*H157,2)</f>
        <v>0</v>
      </c>
      <c r="BL157" s="14" t="s">
        <v>263</v>
      </c>
      <c r="BM157" s="219" t="s">
        <v>268</v>
      </c>
    </row>
    <row r="158" spans="1:65" s="2" customFormat="1" ht="11.25">
      <c r="A158" s="32"/>
      <c r="B158" s="33"/>
      <c r="C158" s="34"/>
      <c r="D158" s="220" t="s">
        <v>241</v>
      </c>
      <c r="E158" s="34"/>
      <c r="F158" s="221" t="s">
        <v>992</v>
      </c>
      <c r="G158" s="34"/>
      <c r="H158" s="34"/>
      <c r="I158" s="176"/>
      <c r="J158" s="34"/>
      <c r="K158" s="34"/>
      <c r="L158" s="35"/>
      <c r="M158" s="222"/>
      <c r="N158" s="223"/>
      <c r="O158" s="69"/>
      <c r="P158" s="69"/>
      <c r="Q158" s="69"/>
      <c r="R158" s="69"/>
      <c r="S158" s="69"/>
      <c r="T158" s="70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4" t="s">
        <v>241</v>
      </c>
      <c r="AU158" s="14" t="s">
        <v>84</v>
      </c>
    </row>
    <row r="159" spans="1:65" s="2" customFormat="1" ht="33" customHeight="1">
      <c r="A159" s="32"/>
      <c r="B159" s="33"/>
      <c r="C159" s="228" t="s">
        <v>271</v>
      </c>
      <c r="D159" s="228" t="s">
        <v>973</v>
      </c>
      <c r="E159" s="229" t="s">
        <v>993</v>
      </c>
      <c r="F159" s="230" t="s">
        <v>994</v>
      </c>
      <c r="G159" s="231" t="s">
        <v>995</v>
      </c>
      <c r="H159" s="232">
        <v>4</v>
      </c>
      <c r="I159" s="233"/>
      <c r="J159" s="234">
        <f>ROUND(I159*H159,2)</f>
        <v>0</v>
      </c>
      <c r="K159" s="235"/>
      <c r="L159" s="236"/>
      <c r="M159" s="237" t="s">
        <v>1</v>
      </c>
      <c r="N159" s="238" t="s">
        <v>40</v>
      </c>
      <c r="O159" s="69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9" t="s">
        <v>287</v>
      </c>
      <c r="AT159" s="219" t="s">
        <v>973</v>
      </c>
      <c r="AU159" s="219" t="s">
        <v>84</v>
      </c>
      <c r="AY159" s="14" t="s">
        <v>233</v>
      </c>
      <c r="BE159" s="112">
        <f>IF(N159="základní",J159,0)</f>
        <v>0</v>
      </c>
      <c r="BF159" s="112">
        <f>IF(N159="snížená",J159,0)</f>
        <v>0</v>
      </c>
      <c r="BG159" s="112">
        <f>IF(N159="zákl. přenesená",J159,0)</f>
        <v>0</v>
      </c>
      <c r="BH159" s="112">
        <f>IF(N159="sníž. přenesená",J159,0)</f>
        <v>0</v>
      </c>
      <c r="BI159" s="112">
        <f>IF(N159="nulová",J159,0)</f>
        <v>0</v>
      </c>
      <c r="BJ159" s="14" t="s">
        <v>82</v>
      </c>
      <c r="BK159" s="112">
        <f>ROUND(I159*H159,2)</f>
        <v>0</v>
      </c>
      <c r="BL159" s="14" t="s">
        <v>263</v>
      </c>
      <c r="BM159" s="219" t="s">
        <v>273</v>
      </c>
    </row>
    <row r="160" spans="1:65" s="2" customFormat="1" ht="19.5">
      <c r="A160" s="32"/>
      <c r="B160" s="33"/>
      <c r="C160" s="34"/>
      <c r="D160" s="220" t="s">
        <v>241</v>
      </c>
      <c r="E160" s="34"/>
      <c r="F160" s="221" t="s">
        <v>994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241</v>
      </c>
      <c r="AU160" s="14" t="s">
        <v>84</v>
      </c>
    </row>
    <row r="161" spans="1:65" s="2" customFormat="1" ht="24.2" customHeight="1">
      <c r="A161" s="32"/>
      <c r="B161" s="33"/>
      <c r="C161" s="207" t="s">
        <v>8</v>
      </c>
      <c r="D161" s="207" t="s">
        <v>236</v>
      </c>
      <c r="E161" s="208" t="s">
        <v>996</v>
      </c>
      <c r="F161" s="209" t="s">
        <v>997</v>
      </c>
      <c r="G161" s="210" t="s">
        <v>813</v>
      </c>
      <c r="H161" s="211">
        <v>16</v>
      </c>
      <c r="I161" s="212"/>
      <c r="J161" s="213">
        <f>ROUND(I161*H161,2)</f>
        <v>0</v>
      </c>
      <c r="K161" s="214"/>
      <c r="L161" s="35"/>
      <c r="M161" s="215" t="s">
        <v>1</v>
      </c>
      <c r="N161" s="216" t="s">
        <v>40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263</v>
      </c>
      <c r="AT161" s="219" t="s">
        <v>236</v>
      </c>
      <c r="AU161" s="219" t="s">
        <v>84</v>
      </c>
      <c r="AY161" s="14" t="s">
        <v>233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82</v>
      </c>
      <c r="BK161" s="112">
        <f>ROUND(I161*H161,2)</f>
        <v>0</v>
      </c>
      <c r="BL161" s="14" t="s">
        <v>263</v>
      </c>
      <c r="BM161" s="219" t="s">
        <v>275</v>
      </c>
    </row>
    <row r="162" spans="1:65" s="2" customFormat="1" ht="19.5">
      <c r="A162" s="32"/>
      <c r="B162" s="33"/>
      <c r="C162" s="34"/>
      <c r="D162" s="220" t="s">
        <v>241</v>
      </c>
      <c r="E162" s="34"/>
      <c r="F162" s="221" t="s">
        <v>997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241</v>
      </c>
      <c r="AU162" s="14" t="s">
        <v>84</v>
      </c>
    </row>
    <row r="163" spans="1:65" s="2" customFormat="1" ht="16.5" customHeight="1">
      <c r="A163" s="32"/>
      <c r="B163" s="33"/>
      <c r="C163" s="228" t="s">
        <v>276</v>
      </c>
      <c r="D163" s="228" t="s">
        <v>973</v>
      </c>
      <c r="E163" s="229" t="s">
        <v>998</v>
      </c>
      <c r="F163" s="230" t="s">
        <v>999</v>
      </c>
      <c r="G163" s="231" t="s">
        <v>1000</v>
      </c>
      <c r="H163" s="232">
        <v>25.92</v>
      </c>
      <c r="I163" s="233"/>
      <c r="J163" s="234">
        <f>ROUND(I163*H163,2)</f>
        <v>0</v>
      </c>
      <c r="K163" s="235"/>
      <c r="L163" s="236"/>
      <c r="M163" s="237" t="s">
        <v>1</v>
      </c>
      <c r="N163" s="238" t="s">
        <v>40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287</v>
      </c>
      <c r="AT163" s="219" t="s">
        <v>973</v>
      </c>
      <c r="AU163" s="219" t="s">
        <v>84</v>
      </c>
      <c r="AY163" s="14" t="s">
        <v>233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82</v>
      </c>
      <c r="BK163" s="112">
        <f>ROUND(I163*H163,2)</f>
        <v>0</v>
      </c>
      <c r="BL163" s="14" t="s">
        <v>263</v>
      </c>
      <c r="BM163" s="219" t="s">
        <v>278</v>
      </c>
    </row>
    <row r="164" spans="1:65" s="2" customFormat="1" ht="11.25">
      <c r="A164" s="32"/>
      <c r="B164" s="33"/>
      <c r="C164" s="34"/>
      <c r="D164" s="220" t="s">
        <v>241</v>
      </c>
      <c r="E164" s="34"/>
      <c r="F164" s="221" t="s">
        <v>999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241</v>
      </c>
      <c r="AU164" s="14" t="s">
        <v>84</v>
      </c>
    </row>
    <row r="165" spans="1:65" s="2" customFormat="1" ht="44.25" customHeight="1">
      <c r="A165" s="32"/>
      <c r="B165" s="33"/>
      <c r="C165" s="207" t="s">
        <v>261</v>
      </c>
      <c r="D165" s="207" t="s">
        <v>236</v>
      </c>
      <c r="E165" s="208" t="s">
        <v>1001</v>
      </c>
      <c r="F165" s="209" t="s">
        <v>1002</v>
      </c>
      <c r="G165" s="210" t="s">
        <v>982</v>
      </c>
      <c r="H165" s="211">
        <v>0.2</v>
      </c>
      <c r="I165" s="212"/>
      <c r="J165" s="213">
        <f>ROUND(I165*H165,2)</f>
        <v>0</v>
      </c>
      <c r="K165" s="214"/>
      <c r="L165" s="35"/>
      <c r="M165" s="215" t="s">
        <v>1</v>
      </c>
      <c r="N165" s="216" t="s">
        <v>40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263</v>
      </c>
      <c r="AT165" s="219" t="s">
        <v>236</v>
      </c>
      <c r="AU165" s="219" t="s">
        <v>84</v>
      </c>
      <c r="AY165" s="14" t="s">
        <v>233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82</v>
      </c>
      <c r="BK165" s="112">
        <f>ROUND(I165*H165,2)</f>
        <v>0</v>
      </c>
      <c r="BL165" s="14" t="s">
        <v>263</v>
      </c>
      <c r="BM165" s="219" t="s">
        <v>280</v>
      </c>
    </row>
    <row r="166" spans="1:65" s="2" customFormat="1" ht="29.25">
      <c r="A166" s="32"/>
      <c r="B166" s="33"/>
      <c r="C166" s="34"/>
      <c r="D166" s="220" t="s">
        <v>241</v>
      </c>
      <c r="E166" s="34"/>
      <c r="F166" s="221" t="s">
        <v>1002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241</v>
      </c>
      <c r="AU166" s="14" t="s">
        <v>84</v>
      </c>
    </row>
    <row r="167" spans="1:65" s="2" customFormat="1" ht="49.15" customHeight="1">
      <c r="A167" s="32"/>
      <c r="B167" s="33"/>
      <c r="C167" s="207" t="s">
        <v>281</v>
      </c>
      <c r="D167" s="207" t="s">
        <v>236</v>
      </c>
      <c r="E167" s="208" t="s">
        <v>1003</v>
      </c>
      <c r="F167" s="209" t="s">
        <v>1004</v>
      </c>
      <c r="G167" s="210" t="s">
        <v>982</v>
      </c>
      <c r="H167" s="211">
        <v>0.2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40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263</v>
      </c>
      <c r="AT167" s="219" t="s">
        <v>236</v>
      </c>
      <c r="AU167" s="219" t="s">
        <v>84</v>
      </c>
      <c r="AY167" s="14" t="s">
        <v>233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82</v>
      </c>
      <c r="BK167" s="112">
        <f>ROUND(I167*H167,2)</f>
        <v>0</v>
      </c>
      <c r="BL167" s="14" t="s">
        <v>263</v>
      </c>
      <c r="BM167" s="219" t="s">
        <v>283</v>
      </c>
    </row>
    <row r="168" spans="1:65" s="2" customFormat="1" ht="29.25">
      <c r="A168" s="32"/>
      <c r="B168" s="33"/>
      <c r="C168" s="34"/>
      <c r="D168" s="220" t="s">
        <v>241</v>
      </c>
      <c r="E168" s="34"/>
      <c r="F168" s="221" t="s">
        <v>1004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241</v>
      </c>
      <c r="AU168" s="14" t="s">
        <v>84</v>
      </c>
    </row>
    <row r="169" spans="1:65" s="12" customFormat="1" ht="22.9" customHeight="1">
      <c r="B169" s="191"/>
      <c r="C169" s="192"/>
      <c r="D169" s="193" t="s">
        <v>74</v>
      </c>
      <c r="E169" s="205" t="s">
        <v>1005</v>
      </c>
      <c r="F169" s="205" t="s">
        <v>1006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SUM(P170:P179)</f>
        <v>0</v>
      </c>
      <c r="Q169" s="199"/>
      <c r="R169" s="200">
        <f>SUM(R170:R179)</f>
        <v>0</v>
      </c>
      <c r="S169" s="199"/>
      <c r="T169" s="201">
        <f>SUM(T170:T179)</f>
        <v>0</v>
      </c>
      <c r="AR169" s="202" t="s">
        <v>84</v>
      </c>
      <c r="AT169" s="203" t="s">
        <v>74</v>
      </c>
      <c r="AU169" s="203" t="s">
        <v>82</v>
      </c>
      <c r="AY169" s="202" t="s">
        <v>233</v>
      </c>
      <c r="BK169" s="204">
        <f>SUM(BK170:BK179)</f>
        <v>0</v>
      </c>
    </row>
    <row r="170" spans="1:65" s="2" customFormat="1" ht="21.75" customHeight="1">
      <c r="A170" s="32"/>
      <c r="B170" s="33"/>
      <c r="C170" s="207" t="s">
        <v>263</v>
      </c>
      <c r="D170" s="207" t="s">
        <v>236</v>
      </c>
      <c r="E170" s="208" t="s">
        <v>1007</v>
      </c>
      <c r="F170" s="209" t="s">
        <v>1008</v>
      </c>
      <c r="G170" s="210" t="s">
        <v>995</v>
      </c>
      <c r="H170" s="211">
        <v>2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40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263</v>
      </c>
      <c r="AT170" s="219" t="s">
        <v>236</v>
      </c>
      <c r="AU170" s="219" t="s">
        <v>84</v>
      </c>
      <c r="AY170" s="14" t="s">
        <v>233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82</v>
      </c>
      <c r="BK170" s="112">
        <f>ROUND(I170*H170,2)</f>
        <v>0</v>
      </c>
      <c r="BL170" s="14" t="s">
        <v>263</v>
      </c>
      <c r="BM170" s="219" t="s">
        <v>287</v>
      </c>
    </row>
    <row r="171" spans="1:65" s="2" customFormat="1" ht="11.25">
      <c r="A171" s="32"/>
      <c r="B171" s="33"/>
      <c r="C171" s="34"/>
      <c r="D171" s="220" t="s">
        <v>241</v>
      </c>
      <c r="E171" s="34"/>
      <c r="F171" s="221" t="s">
        <v>1008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241</v>
      </c>
      <c r="AU171" s="14" t="s">
        <v>84</v>
      </c>
    </row>
    <row r="172" spans="1:65" s="2" customFormat="1" ht="24.2" customHeight="1">
      <c r="A172" s="32"/>
      <c r="B172" s="33"/>
      <c r="C172" s="207" t="s">
        <v>288</v>
      </c>
      <c r="D172" s="207" t="s">
        <v>236</v>
      </c>
      <c r="E172" s="208" t="s">
        <v>1009</v>
      </c>
      <c r="F172" s="209" t="s">
        <v>1010</v>
      </c>
      <c r="G172" s="210" t="s">
        <v>995</v>
      </c>
      <c r="H172" s="211">
        <v>1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40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263</v>
      </c>
      <c r="AT172" s="219" t="s">
        <v>236</v>
      </c>
      <c r="AU172" s="219" t="s">
        <v>84</v>
      </c>
      <c r="AY172" s="14" t="s">
        <v>233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82</v>
      </c>
      <c r="BK172" s="112">
        <f>ROUND(I172*H172,2)</f>
        <v>0</v>
      </c>
      <c r="BL172" s="14" t="s">
        <v>263</v>
      </c>
      <c r="BM172" s="219" t="s">
        <v>290</v>
      </c>
    </row>
    <row r="173" spans="1:65" s="2" customFormat="1" ht="11.25">
      <c r="A173" s="32"/>
      <c r="B173" s="33"/>
      <c r="C173" s="34"/>
      <c r="D173" s="220" t="s">
        <v>241</v>
      </c>
      <c r="E173" s="34"/>
      <c r="F173" s="221" t="s">
        <v>1010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241</v>
      </c>
      <c r="AU173" s="14" t="s">
        <v>84</v>
      </c>
    </row>
    <row r="174" spans="1:65" s="2" customFormat="1" ht="24.2" customHeight="1">
      <c r="A174" s="32"/>
      <c r="B174" s="33"/>
      <c r="C174" s="207" t="s">
        <v>266</v>
      </c>
      <c r="D174" s="207" t="s">
        <v>236</v>
      </c>
      <c r="E174" s="208" t="s">
        <v>1011</v>
      </c>
      <c r="F174" s="209" t="s">
        <v>1012</v>
      </c>
      <c r="G174" s="210" t="s">
        <v>1013</v>
      </c>
      <c r="H174" s="211">
        <v>1</v>
      </c>
      <c r="I174" s="212"/>
      <c r="J174" s="213">
        <f>ROUND(I174*H174,2)</f>
        <v>0</v>
      </c>
      <c r="K174" s="214"/>
      <c r="L174" s="35"/>
      <c r="M174" s="215" t="s">
        <v>1</v>
      </c>
      <c r="N174" s="216" t="s">
        <v>40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263</v>
      </c>
      <c r="AT174" s="219" t="s">
        <v>236</v>
      </c>
      <c r="AU174" s="219" t="s">
        <v>84</v>
      </c>
      <c r="AY174" s="14" t="s">
        <v>233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82</v>
      </c>
      <c r="BK174" s="112">
        <f>ROUND(I174*H174,2)</f>
        <v>0</v>
      </c>
      <c r="BL174" s="14" t="s">
        <v>263</v>
      </c>
      <c r="BM174" s="219" t="s">
        <v>292</v>
      </c>
    </row>
    <row r="175" spans="1:65" s="2" customFormat="1" ht="11.25">
      <c r="A175" s="32"/>
      <c r="B175" s="33"/>
      <c r="C175" s="34"/>
      <c r="D175" s="220" t="s">
        <v>241</v>
      </c>
      <c r="E175" s="34"/>
      <c r="F175" s="221" t="s">
        <v>1012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241</v>
      </c>
      <c r="AU175" s="14" t="s">
        <v>84</v>
      </c>
    </row>
    <row r="176" spans="1:65" s="2" customFormat="1" ht="24.2" customHeight="1">
      <c r="A176" s="32"/>
      <c r="B176" s="33"/>
      <c r="C176" s="207" t="s">
        <v>293</v>
      </c>
      <c r="D176" s="207" t="s">
        <v>236</v>
      </c>
      <c r="E176" s="208" t="s">
        <v>1014</v>
      </c>
      <c r="F176" s="209" t="s">
        <v>1015</v>
      </c>
      <c r="G176" s="210" t="s">
        <v>995</v>
      </c>
      <c r="H176" s="211">
        <v>2</v>
      </c>
      <c r="I176" s="212"/>
      <c r="J176" s="213">
        <f>ROUND(I176*H176,2)</f>
        <v>0</v>
      </c>
      <c r="K176" s="214"/>
      <c r="L176" s="35"/>
      <c r="M176" s="215" t="s">
        <v>1</v>
      </c>
      <c r="N176" s="216" t="s">
        <v>40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263</v>
      </c>
      <c r="AT176" s="219" t="s">
        <v>236</v>
      </c>
      <c r="AU176" s="219" t="s">
        <v>84</v>
      </c>
      <c r="AY176" s="14" t="s">
        <v>233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82</v>
      </c>
      <c r="BK176" s="112">
        <f>ROUND(I176*H176,2)</f>
        <v>0</v>
      </c>
      <c r="BL176" s="14" t="s">
        <v>263</v>
      </c>
      <c r="BM176" s="219" t="s">
        <v>295</v>
      </c>
    </row>
    <row r="177" spans="1:65" s="2" customFormat="1" ht="11.25">
      <c r="A177" s="32"/>
      <c r="B177" s="33"/>
      <c r="C177" s="34"/>
      <c r="D177" s="220" t="s">
        <v>241</v>
      </c>
      <c r="E177" s="34"/>
      <c r="F177" s="221" t="s">
        <v>1015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241</v>
      </c>
      <c r="AU177" s="14" t="s">
        <v>84</v>
      </c>
    </row>
    <row r="178" spans="1:65" s="2" customFormat="1" ht="37.9" customHeight="1">
      <c r="A178" s="32"/>
      <c r="B178" s="33"/>
      <c r="C178" s="228" t="s">
        <v>268</v>
      </c>
      <c r="D178" s="228" t="s">
        <v>973</v>
      </c>
      <c r="E178" s="229" t="s">
        <v>1016</v>
      </c>
      <c r="F178" s="230" t="s">
        <v>1017</v>
      </c>
      <c r="G178" s="231" t="s">
        <v>995</v>
      </c>
      <c r="H178" s="232">
        <v>2</v>
      </c>
      <c r="I178" s="233"/>
      <c r="J178" s="234">
        <f>ROUND(I178*H178,2)</f>
        <v>0</v>
      </c>
      <c r="K178" s="235"/>
      <c r="L178" s="236"/>
      <c r="M178" s="237" t="s">
        <v>1</v>
      </c>
      <c r="N178" s="238" t="s">
        <v>40</v>
      </c>
      <c r="O178" s="69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9" t="s">
        <v>287</v>
      </c>
      <c r="AT178" s="219" t="s">
        <v>973</v>
      </c>
      <c r="AU178" s="219" t="s">
        <v>84</v>
      </c>
      <c r="AY178" s="14" t="s">
        <v>233</v>
      </c>
      <c r="BE178" s="112">
        <f>IF(N178="základní",J178,0)</f>
        <v>0</v>
      </c>
      <c r="BF178" s="112">
        <f>IF(N178="snížená",J178,0)</f>
        <v>0</v>
      </c>
      <c r="BG178" s="112">
        <f>IF(N178="zákl. přenesená",J178,0)</f>
        <v>0</v>
      </c>
      <c r="BH178" s="112">
        <f>IF(N178="sníž. přenesená",J178,0)</f>
        <v>0</v>
      </c>
      <c r="BI178" s="112">
        <f>IF(N178="nulová",J178,0)</f>
        <v>0</v>
      </c>
      <c r="BJ178" s="14" t="s">
        <v>82</v>
      </c>
      <c r="BK178" s="112">
        <f>ROUND(I178*H178,2)</f>
        <v>0</v>
      </c>
      <c r="BL178" s="14" t="s">
        <v>263</v>
      </c>
      <c r="BM178" s="219" t="s">
        <v>297</v>
      </c>
    </row>
    <row r="179" spans="1:65" s="2" customFormat="1" ht="19.5">
      <c r="A179" s="32"/>
      <c r="B179" s="33"/>
      <c r="C179" s="34"/>
      <c r="D179" s="220" t="s">
        <v>241</v>
      </c>
      <c r="E179" s="34"/>
      <c r="F179" s="221" t="s">
        <v>1017</v>
      </c>
      <c r="G179" s="34"/>
      <c r="H179" s="34"/>
      <c r="I179" s="176"/>
      <c r="J179" s="34"/>
      <c r="K179" s="34"/>
      <c r="L179" s="35"/>
      <c r="M179" s="222"/>
      <c r="N179" s="223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4" t="s">
        <v>241</v>
      </c>
      <c r="AU179" s="14" t="s">
        <v>84</v>
      </c>
    </row>
    <row r="180" spans="1:65" s="12" customFormat="1" ht="22.9" customHeight="1">
      <c r="B180" s="191"/>
      <c r="C180" s="192"/>
      <c r="D180" s="193" t="s">
        <v>74</v>
      </c>
      <c r="E180" s="205" t="s">
        <v>1018</v>
      </c>
      <c r="F180" s="205" t="s">
        <v>1019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SUM(P181:P208)</f>
        <v>0</v>
      </c>
      <c r="Q180" s="199"/>
      <c r="R180" s="200">
        <f>SUM(R181:R208)</f>
        <v>0</v>
      </c>
      <c r="S180" s="199"/>
      <c r="T180" s="201">
        <f>SUM(T181:T208)</f>
        <v>0</v>
      </c>
      <c r="AR180" s="202" t="s">
        <v>84</v>
      </c>
      <c r="AT180" s="203" t="s">
        <v>74</v>
      </c>
      <c r="AU180" s="203" t="s">
        <v>82</v>
      </c>
      <c r="AY180" s="202" t="s">
        <v>233</v>
      </c>
      <c r="BK180" s="204">
        <f>SUM(BK181:BK208)</f>
        <v>0</v>
      </c>
    </row>
    <row r="181" spans="1:65" s="2" customFormat="1" ht="24.2" customHeight="1">
      <c r="A181" s="32"/>
      <c r="B181" s="33"/>
      <c r="C181" s="207" t="s">
        <v>7</v>
      </c>
      <c r="D181" s="207" t="s">
        <v>236</v>
      </c>
      <c r="E181" s="208" t="s">
        <v>1020</v>
      </c>
      <c r="F181" s="209" t="s">
        <v>1021</v>
      </c>
      <c r="G181" s="210" t="s">
        <v>239</v>
      </c>
      <c r="H181" s="211">
        <v>2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40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263</v>
      </c>
      <c r="AT181" s="219" t="s">
        <v>236</v>
      </c>
      <c r="AU181" s="219" t="s">
        <v>84</v>
      </c>
      <c r="AY181" s="14" t="s">
        <v>233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82</v>
      </c>
      <c r="BK181" s="112">
        <f>ROUND(I181*H181,2)</f>
        <v>0</v>
      </c>
      <c r="BL181" s="14" t="s">
        <v>263</v>
      </c>
      <c r="BM181" s="219" t="s">
        <v>301</v>
      </c>
    </row>
    <row r="182" spans="1:65" s="2" customFormat="1" ht="19.5">
      <c r="A182" s="32"/>
      <c r="B182" s="33"/>
      <c r="C182" s="34"/>
      <c r="D182" s="220" t="s">
        <v>241</v>
      </c>
      <c r="E182" s="34"/>
      <c r="F182" s="221" t="s">
        <v>1021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241</v>
      </c>
      <c r="AU182" s="14" t="s">
        <v>84</v>
      </c>
    </row>
    <row r="183" spans="1:65" s="2" customFormat="1" ht="16.5" customHeight="1">
      <c r="A183" s="32"/>
      <c r="B183" s="33"/>
      <c r="C183" s="228" t="s">
        <v>273</v>
      </c>
      <c r="D183" s="228" t="s">
        <v>973</v>
      </c>
      <c r="E183" s="229" t="s">
        <v>1022</v>
      </c>
      <c r="F183" s="230" t="s">
        <v>1023</v>
      </c>
      <c r="G183" s="231" t="s">
        <v>239</v>
      </c>
      <c r="H183" s="232">
        <v>20</v>
      </c>
      <c r="I183" s="233"/>
      <c r="J183" s="234">
        <f>ROUND(I183*H183,2)</f>
        <v>0</v>
      </c>
      <c r="K183" s="235"/>
      <c r="L183" s="236"/>
      <c r="M183" s="237" t="s">
        <v>1</v>
      </c>
      <c r="N183" s="238" t="s">
        <v>40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287</v>
      </c>
      <c r="AT183" s="219" t="s">
        <v>973</v>
      </c>
      <c r="AU183" s="219" t="s">
        <v>84</v>
      </c>
      <c r="AY183" s="14" t="s">
        <v>233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82</v>
      </c>
      <c r="BK183" s="112">
        <f>ROUND(I183*H183,2)</f>
        <v>0</v>
      </c>
      <c r="BL183" s="14" t="s">
        <v>263</v>
      </c>
      <c r="BM183" s="219" t="s">
        <v>303</v>
      </c>
    </row>
    <row r="184" spans="1:65" s="2" customFormat="1" ht="11.25">
      <c r="A184" s="32"/>
      <c r="B184" s="33"/>
      <c r="C184" s="34"/>
      <c r="D184" s="220" t="s">
        <v>241</v>
      </c>
      <c r="E184" s="34"/>
      <c r="F184" s="221" t="s">
        <v>1023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241</v>
      </c>
      <c r="AU184" s="14" t="s">
        <v>84</v>
      </c>
    </row>
    <row r="185" spans="1:65" s="2" customFormat="1" ht="24.2" customHeight="1">
      <c r="A185" s="32"/>
      <c r="B185" s="33"/>
      <c r="C185" s="207" t="s">
        <v>304</v>
      </c>
      <c r="D185" s="207" t="s">
        <v>236</v>
      </c>
      <c r="E185" s="208" t="s">
        <v>1024</v>
      </c>
      <c r="F185" s="209" t="s">
        <v>1025</v>
      </c>
      <c r="G185" s="210" t="s">
        <v>239</v>
      </c>
      <c r="H185" s="211">
        <v>1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40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263</v>
      </c>
      <c r="AT185" s="219" t="s">
        <v>236</v>
      </c>
      <c r="AU185" s="219" t="s">
        <v>84</v>
      </c>
      <c r="AY185" s="14" t="s">
        <v>233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82</v>
      </c>
      <c r="BK185" s="112">
        <f>ROUND(I185*H185,2)</f>
        <v>0</v>
      </c>
      <c r="BL185" s="14" t="s">
        <v>263</v>
      </c>
      <c r="BM185" s="219" t="s">
        <v>306</v>
      </c>
    </row>
    <row r="186" spans="1:65" s="2" customFormat="1" ht="11.25">
      <c r="A186" s="32"/>
      <c r="B186" s="33"/>
      <c r="C186" s="34"/>
      <c r="D186" s="220" t="s">
        <v>241</v>
      </c>
      <c r="E186" s="34"/>
      <c r="F186" s="221" t="s">
        <v>1025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241</v>
      </c>
      <c r="AU186" s="14" t="s">
        <v>84</v>
      </c>
    </row>
    <row r="187" spans="1:65" s="2" customFormat="1" ht="24.2" customHeight="1">
      <c r="A187" s="32"/>
      <c r="B187" s="33"/>
      <c r="C187" s="207" t="s">
        <v>275</v>
      </c>
      <c r="D187" s="207" t="s">
        <v>236</v>
      </c>
      <c r="E187" s="208" t="s">
        <v>1026</v>
      </c>
      <c r="F187" s="209" t="s">
        <v>1027</v>
      </c>
      <c r="G187" s="210" t="s">
        <v>239</v>
      </c>
      <c r="H187" s="211">
        <v>1</v>
      </c>
      <c r="I187" s="212"/>
      <c r="J187" s="213">
        <f>ROUND(I187*H187,2)</f>
        <v>0</v>
      </c>
      <c r="K187" s="214"/>
      <c r="L187" s="35"/>
      <c r="M187" s="215" t="s">
        <v>1</v>
      </c>
      <c r="N187" s="216" t="s">
        <v>40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263</v>
      </c>
      <c r="AT187" s="219" t="s">
        <v>236</v>
      </c>
      <c r="AU187" s="219" t="s">
        <v>84</v>
      </c>
      <c r="AY187" s="14" t="s">
        <v>233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82</v>
      </c>
      <c r="BK187" s="112">
        <f>ROUND(I187*H187,2)</f>
        <v>0</v>
      </c>
      <c r="BL187" s="14" t="s">
        <v>263</v>
      </c>
      <c r="BM187" s="219" t="s">
        <v>308</v>
      </c>
    </row>
    <row r="188" spans="1:65" s="2" customFormat="1" ht="19.5">
      <c r="A188" s="32"/>
      <c r="B188" s="33"/>
      <c r="C188" s="34"/>
      <c r="D188" s="220" t="s">
        <v>241</v>
      </c>
      <c r="E188" s="34"/>
      <c r="F188" s="221" t="s">
        <v>1027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241</v>
      </c>
      <c r="AU188" s="14" t="s">
        <v>84</v>
      </c>
    </row>
    <row r="189" spans="1:65" s="2" customFormat="1" ht="24.2" customHeight="1">
      <c r="A189" s="32"/>
      <c r="B189" s="33"/>
      <c r="C189" s="207" t="s">
        <v>309</v>
      </c>
      <c r="D189" s="207" t="s">
        <v>236</v>
      </c>
      <c r="E189" s="208" t="s">
        <v>1028</v>
      </c>
      <c r="F189" s="209" t="s">
        <v>1029</v>
      </c>
      <c r="G189" s="210" t="s">
        <v>1013</v>
      </c>
      <c r="H189" s="211">
        <v>4</v>
      </c>
      <c r="I189" s="212"/>
      <c r="J189" s="213">
        <f>ROUND(I189*H189,2)</f>
        <v>0</v>
      </c>
      <c r="K189" s="214"/>
      <c r="L189" s="35"/>
      <c r="M189" s="215" t="s">
        <v>1</v>
      </c>
      <c r="N189" s="216" t="s">
        <v>40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263</v>
      </c>
      <c r="AT189" s="219" t="s">
        <v>236</v>
      </c>
      <c r="AU189" s="219" t="s">
        <v>84</v>
      </c>
      <c r="AY189" s="14" t="s">
        <v>233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82</v>
      </c>
      <c r="BK189" s="112">
        <f>ROUND(I189*H189,2)</f>
        <v>0</v>
      </c>
      <c r="BL189" s="14" t="s">
        <v>263</v>
      </c>
      <c r="BM189" s="219" t="s">
        <v>311</v>
      </c>
    </row>
    <row r="190" spans="1:65" s="2" customFormat="1" ht="11.25">
      <c r="A190" s="32"/>
      <c r="B190" s="33"/>
      <c r="C190" s="34"/>
      <c r="D190" s="220" t="s">
        <v>241</v>
      </c>
      <c r="E190" s="34"/>
      <c r="F190" s="221" t="s">
        <v>1029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241</v>
      </c>
      <c r="AU190" s="14" t="s">
        <v>84</v>
      </c>
    </row>
    <row r="191" spans="1:65" s="2" customFormat="1" ht="24.2" customHeight="1">
      <c r="A191" s="32"/>
      <c r="B191" s="33"/>
      <c r="C191" s="207" t="s">
        <v>278</v>
      </c>
      <c r="D191" s="207" t="s">
        <v>236</v>
      </c>
      <c r="E191" s="208" t="s">
        <v>1030</v>
      </c>
      <c r="F191" s="209" t="s">
        <v>1031</v>
      </c>
      <c r="G191" s="210" t="s">
        <v>239</v>
      </c>
      <c r="H191" s="211">
        <v>1</v>
      </c>
      <c r="I191" s="212"/>
      <c r="J191" s="213">
        <f>ROUND(I191*H191,2)</f>
        <v>0</v>
      </c>
      <c r="K191" s="214"/>
      <c r="L191" s="35"/>
      <c r="M191" s="215" t="s">
        <v>1</v>
      </c>
      <c r="N191" s="216" t="s">
        <v>40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263</v>
      </c>
      <c r="AT191" s="219" t="s">
        <v>236</v>
      </c>
      <c r="AU191" s="219" t="s">
        <v>84</v>
      </c>
      <c r="AY191" s="14" t="s">
        <v>233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82</v>
      </c>
      <c r="BK191" s="112">
        <f>ROUND(I191*H191,2)</f>
        <v>0</v>
      </c>
      <c r="BL191" s="14" t="s">
        <v>263</v>
      </c>
      <c r="BM191" s="219" t="s">
        <v>315</v>
      </c>
    </row>
    <row r="192" spans="1:65" s="2" customFormat="1" ht="19.5">
      <c r="A192" s="32"/>
      <c r="B192" s="33"/>
      <c r="C192" s="34"/>
      <c r="D192" s="220" t="s">
        <v>241</v>
      </c>
      <c r="E192" s="34"/>
      <c r="F192" s="221" t="s">
        <v>1031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241</v>
      </c>
      <c r="AU192" s="14" t="s">
        <v>84</v>
      </c>
    </row>
    <row r="193" spans="1:65" s="2" customFormat="1" ht="24.2" customHeight="1">
      <c r="A193" s="32"/>
      <c r="B193" s="33"/>
      <c r="C193" s="207" t="s">
        <v>316</v>
      </c>
      <c r="D193" s="207" t="s">
        <v>236</v>
      </c>
      <c r="E193" s="208" t="s">
        <v>1032</v>
      </c>
      <c r="F193" s="209" t="s">
        <v>1033</v>
      </c>
      <c r="G193" s="210" t="s">
        <v>239</v>
      </c>
      <c r="H193" s="211">
        <v>2</v>
      </c>
      <c r="I193" s="212"/>
      <c r="J193" s="213">
        <f>ROUND(I193*H193,2)</f>
        <v>0</v>
      </c>
      <c r="K193" s="214"/>
      <c r="L193" s="35"/>
      <c r="M193" s="215" t="s">
        <v>1</v>
      </c>
      <c r="N193" s="216" t="s">
        <v>40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263</v>
      </c>
      <c r="AT193" s="219" t="s">
        <v>236</v>
      </c>
      <c r="AU193" s="219" t="s">
        <v>84</v>
      </c>
      <c r="AY193" s="14" t="s">
        <v>233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82</v>
      </c>
      <c r="BK193" s="112">
        <f>ROUND(I193*H193,2)</f>
        <v>0</v>
      </c>
      <c r="BL193" s="14" t="s">
        <v>263</v>
      </c>
      <c r="BM193" s="219" t="s">
        <v>318</v>
      </c>
    </row>
    <row r="194" spans="1:65" s="2" customFormat="1" ht="11.25">
      <c r="A194" s="32"/>
      <c r="B194" s="33"/>
      <c r="C194" s="34"/>
      <c r="D194" s="220" t="s">
        <v>241</v>
      </c>
      <c r="E194" s="34"/>
      <c r="F194" s="221" t="s">
        <v>1033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241</v>
      </c>
      <c r="AU194" s="14" t="s">
        <v>84</v>
      </c>
    </row>
    <row r="195" spans="1:65" s="2" customFormat="1" ht="24.2" customHeight="1">
      <c r="A195" s="32"/>
      <c r="B195" s="33"/>
      <c r="C195" s="207" t="s">
        <v>280</v>
      </c>
      <c r="D195" s="207" t="s">
        <v>236</v>
      </c>
      <c r="E195" s="208" t="s">
        <v>1034</v>
      </c>
      <c r="F195" s="209" t="s">
        <v>1035</v>
      </c>
      <c r="G195" s="210" t="s">
        <v>239</v>
      </c>
      <c r="H195" s="211">
        <v>1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40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263</v>
      </c>
      <c r="AT195" s="219" t="s">
        <v>236</v>
      </c>
      <c r="AU195" s="219" t="s">
        <v>84</v>
      </c>
      <c r="AY195" s="14" t="s">
        <v>233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82</v>
      </c>
      <c r="BK195" s="112">
        <f>ROUND(I195*H195,2)</f>
        <v>0</v>
      </c>
      <c r="BL195" s="14" t="s">
        <v>263</v>
      </c>
      <c r="BM195" s="219" t="s">
        <v>320</v>
      </c>
    </row>
    <row r="196" spans="1:65" s="2" customFormat="1" ht="11.25">
      <c r="A196" s="32"/>
      <c r="B196" s="33"/>
      <c r="C196" s="34"/>
      <c r="D196" s="220" t="s">
        <v>241</v>
      </c>
      <c r="E196" s="34"/>
      <c r="F196" s="221" t="s">
        <v>1035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241</v>
      </c>
      <c r="AU196" s="14" t="s">
        <v>84</v>
      </c>
    </row>
    <row r="197" spans="1:65" s="2" customFormat="1" ht="24.2" customHeight="1">
      <c r="A197" s="32"/>
      <c r="B197" s="33"/>
      <c r="C197" s="207" t="s">
        <v>321</v>
      </c>
      <c r="D197" s="207" t="s">
        <v>236</v>
      </c>
      <c r="E197" s="208" t="s">
        <v>1036</v>
      </c>
      <c r="F197" s="209" t="s">
        <v>1037</v>
      </c>
      <c r="G197" s="210" t="s">
        <v>239</v>
      </c>
      <c r="H197" s="211">
        <v>2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40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263</v>
      </c>
      <c r="AT197" s="219" t="s">
        <v>236</v>
      </c>
      <c r="AU197" s="219" t="s">
        <v>84</v>
      </c>
      <c r="AY197" s="14" t="s">
        <v>233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82</v>
      </c>
      <c r="BK197" s="112">
        <f>ROUND(I197*H197,2)</f>
        <v>0</v>
      </c>
      <c r="BL197" s="14" t="s">
        <v>263</v>
      </c>
      <c r="BM197" s="219" t="s">
        <v>323</v>
      </c>
    </row>
    <row r="198" spans="1:65" s="2" customFormat="1" ht="11.25">
      <c r="A198" s="32"/>
      <c r="B198" s="33"/>
      <c r="C198" s="34"/>
      <c r="D198" s="220" t="s">
        <v>241</v>
      </c>
      <c r="E198" s="34"/>
      <c r="F198" s="221" t="s">
        <v>1037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241</v>
      </c>
      <c r="AU198" s="14" t="s">
        <v>84</v>
      </c>
    </row>
    <row r="199" spans="1:65" s="2" customFormat="1" ht="16.5" customHeight="1">
      <c r="A199" s="32"/>
      <c r="B199" s="33"/>
      <c r="C199" s="207" t="s">
        <v>283</v>
      </c>
      <c r="D199" s="207" t="s">
        <v>236</v>
      </c>
      <c r="E199" s="208" t="s">
        <v>1038</v>
      </c>
      <c r="F199" s="209" t="s">
        <v>1039</v>
      </c>
      <c r="G199" s="210" t="s">
        <v>1013</v>
      </c>
      <c r="H199" s="211">
        <v>20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40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263</v>
      </c>
      <c r="AT199" s="219" t="s">
        <v>236</v>
      </c>
      <c r="AU199" s="219" t="s">
        <v>84</v>
      </c>
      <c r="AY199" s="14" t="s">
        <v>233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82</v>
      </c>
      <c r="BK199" s="112">
        <f>ROUND(I199*H199,2)</f>
        <v>0</v>
      </c>
      <c r="BL199" s="14" t="s">
        <v>263</v>
      </c>
      <c r="BM199" s="219" t="s">
        <v>325</v>
      </c>
    </row>
    <row r="200" spans="1:65" s="2" customFormat="1" ht="11.25">
      <c r="A200" s="32"/>
      <c r="B200" s="33"/>
      <c r="C200" s="34"/>
      <c r="D200" s="220" t="s">
        <v>241</v>
      </c>
      <c r="E200" s="34"/>
      <c r="F200" s="221" t="s">
        <v>1039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241</v>
      </c>
      <c r="AU200" s="14" t="s">
        <v>84</v>
      </c>
    </row>
    <row r="201" spans="1:65" s="2" customFormat="1" ht="37.9" customHeight="1">
      <c r="A201" s="32"/>
      <c r="B201" s="33"/>
      <c r="C201" s="207" t="s">
        <v>328</v>
      </c>
      <c r="D201" s="207" t="s">
        <v>236</v>
      </c>
      <c r="E201" s="208" t="s">
        <v>1040</v>
      </c>
      <c r="F201" s="209" t="s">
        <v>1041</v>
      </c>
      <c r="G201" s="210" t="s">
        <v>1013</v>
      </c>
      <c r="H201" s="211">
        <v>2</v>
      </c>
      <c r="I201" s="212"/>
      <c r="J201" s="213">
        <f>ROUND(I201*H201,2)</f>
        <v>0</v>
      </c>
      <c r="K201" s="214"/>
      <c r="L201" s="35"/>
      <c r="M201" s="215" t="s">
        <v>1</v>
      </c>
      <c r="N201" s="216" t="s">
        <v>40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263</v>
      </c>
      <c r="AT201" s="219" t="s">
        <v>236</v>
      </c>
      <c r="AU201" s="219" t="s">
        <v>84</v>
      </c>
      <c r="AY201" s="14" t="s">
        <v>233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82</v>
      </c>
      <c r="BK201" s="112">
        <f>ROUND(I201*H201,2)</f>
        <v>0</v>
      </c>
      <c r="BL201" s="14" t="s">
        <v>263</v>
      </c>
      <c r="BM201" s="219" t="s">
        <v>330</v>
      </c>
    </row>
    <row r="202" spans="1:65" s="2" customFormat="1" ht="19.5">
      <c r="A202" s="32"/>
      <c r="B202" s="33"/>
      <c r="C202" s="34"/>
      <c r="D202" s="220" t="s">
        <v>241</v>
      </c>
      <c r="E202" s="34"/>
      <c r="F202" s="221" t="s">
        <v>1041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241</v>
      </c>
      <c r="AU202" s="14" t="s">
        <v>84</v>
      </c>
    </row>
    <row r="203" spans="1:65" s="2" customFormat="1" ht="21.75" customHeight="1">
      <c r="A203" s="32"/>
      <c r="B203" s="33"/>
      <c r="C203" s="228" t="s">
        <v>287</v>
      </c>
      <c r="D203" s="228" t="s">
        <v>973</v>
      </c>
      <c r="E203" s="229" t="s">
        <v>1042</v>
      </c>
      <c r="F203" s="230" t="s">
        <v>1043</v>
      </c>
      <c r="G203" s="231" t="s">
        <v>995</v>
      </c>
      <c r="H203" s="232">
        <v>2</v>
      </c>
      <c r="I203" s="233"/>
      <c r="J203" s="234">
        <f>ROUND(I203*H203,2)</f>
        <v>0</v>
      </c>
      <c r="K203" s="235"/>
      <c r="L203" s="236"/>
      <c r="M203" s="237" t="s">
        <v>1</v>
      </c>
      <c r="N203" s="238" t="s">
        <v>40</v>
      </c>
      <c r="O203" s="69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9" t="s">
        <v>287</v>
      </c>
      <c r="AT203" s="219" t="s">
        <v>973</v>
      </c>
      <c r="AU203" s="219" t="s">
        <v>84</v>
      </c>
      <c r="AY203" s="14" t="s">
        <v>233</v>
      </c>
      <c r="BE203" s="112">
        <f>IF(N203="základní",J203,0)</f>
        <v>0</v>
      </c>
      <c r="BF203" s="112">
        <f>IF(N203="snížená",J203,0)</f>
        <v>0</v>
      </c>
      <c r="BG203" s="112">
        <f>IF(N203="zákl. přenesená",J203,0)</f>
        <v>0</v>
      </c>
      <c r="BH203" s="112">
        <f>IF(N203="sníž. přenesená",J203,0)</f>
        <v>0</v>
      </c>
      <c r="BI203" s="112">
        <f>IF(N203="nulová",J203,0)</f>
        <v>0</v>
      </c>
      <c r="BJ203" s="14" t="s">
        <v>82</v>
      </c>
      <c r="BK203" s="112">
        <f>ROUND(I203*H203,2)</f>
        <v>0</v>
      </c>
      <c r="BL203" s="14" t="s">
        <v>263</v>
      </c>
      <c r="BM203" s="219" t="s">
        <v>332</v>
      </c>
    </row>
    <row r="204" spans="1:65" s="2" customFormat="1" ht="11.25">
      <c r="A204" s="32"/>
      <c r="B204" s="33"/>
      <c r="C204" s="34"/>
      <c r="D204" s="220" t="s">
        <v>241</v>
      </c>
      <c r="E204" s="34"/>
      <c r="F204" s="221" t="s">
        <v>1043</v>
      </c>
      <c r="G204" s="34"/>
      <c r="H204" s="34"/>
      <c r="I204" s="176"/>
      <c r="J204" s="34"/>
      <c r="K204" s="34"/>
      <c r="L204" s="35"/>
      <c r="M204" s="222"/>
      <c r="N204" s="223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4" t="s">
        <v>241</v>
      </c>
      <c r="AU204" s="14" t="s">
        <v>84</v>
      </c>
    </row>
    <row r="205" spans="1:65" s="2" customFormat="1" ht="24.2" customHeight="1">
      <c r="A205" s="32"/>
      <c r="B205" s="33"/>
      <c r="C205" s="207" t="s">
        <v>333</v>
      </c>
      <c r="D205" s="207" t="s">
        <v>236</v>
      </c>
      <c r="E205" s="208" t="s">
        <v>1044</v>
      </c>
      <c r="F205" s="209" t="s">
        <v>1045</v>
      </c>
      <c r="G205" s="210" t="s">
        <v>982</v>
      </c>
      <c r="H205" s="211">
        <v>3.8</v>
      </c>
      <c r="I205" s="212"/>
      <c r="J205" s="213">
        <f>ROUND(I205*H205,2)</f>
        <v>0</v>
      </c>
      <c r="K205" s="214"/>
      <c r="L205" s="35"/>
      <c r="M205" s="215" t="s">
        <v>1</v>
      </c>
      <c r="N205" s="216" t="s">
        <v>40</v>
      </c>
      <c r="O205" s="69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9" t="s">
        <v>263</v>
      </c>
      <c r="AT205" s="219" t="s">
        <v>236</v>
      </c>
      <c r="AU205" s="219" t="s">
        <v>84</v>
      </c>
      <c r="AY205" s="14" t="s">
        <v>233</v>
      </c>
      <c r="BE205" s="112">
        <f>IF(N205="základní",J205,0)</f>
        <v>0</v>
      </c>
      <c r="BF205" s="112">
        <f>IF(N205="snížená",J205,0)</f>
        <v>0</v>
      </c>
      <c r="BG205" s="112">
        <f>IF(N205="zákl. přenesená",J205,0)</f>
        <v>0</v>
      </c>
      <c r="BH205" s="112">
        <f>IF(N205="sníž. přenesená",J205,0)</f>
        <v>0</v>
      </c>
      <c r="BI205" s="112">
        <f>IF(N205="nulová",J205,0)</f>
        <v>0</v>
      </c>
      <c r="BJ205" s="14" t="s">
        <v>82</v>
      </c>
      <c r="BK205" s="112">
        <f>ROUND(I205*H205,2)</f>
        <v>0</v>
      </c>
      <c r="BL205" s="14" t="s">
        <v>263</v>
      </c>
      <c r="BM205" s="219" t="s">
        <v>335</v>
      </c>
    </row>
    <row r="206" spans="1:65" s="2" customFormat="1" ht="11.25">
      <c r="A206" s="32"/>
      <c r="B206" s="33"/>
      <c r="C206" s="34"/>
      <c r="D206" s="220" t="s">
        <v>241</v>
      </c>
      <c r="E206" s="34"/>
      <c r="F206" s="221" t="s">
        <v>1045</v>
      </c>
      <c r="G206" s="34"/>
      <c r="H206" s="34"/>
      <c r="I206" s="176"/>
      <c r="J206" s="34"/>
      <c r="K206" s="34"/>
      <c r="L206" s="35"/>
      <c r="M206" s="222"/>
      <c r="N206" s="223"/>
      <c r="O206" s="69"/>
      <c r="P206" s="69"/>
      <c r="Q206" s="69"/>
      <c r="R206" s="69"/>
      <c r="S206" s="69"/>
      <c r="T206" s="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4" t="s">
        <v>241</v>
      </c>
      <c r="AU206" s="14" t="s">
        <v>84</v>
      </c>
    </row>
    <row r="207" spans="1:65" s="2" customFormat="1" ht="24.2" customHeight="1">
      <c r="A207" s="32"/>
      <c r="B207" s="33"/>
      <c r="C207" s="207" t="s">
        <v>290</v>
      </c>
      <c r="D207" s="207" t="s">
        <v>236</v>
      </c>
      <c r="E207" s="208" t="s">
        <v>1046</v>
      </c>
      <c r="F207" s="209" t="s">
        <v>1047</v>
      </c>
      <c r="G207" s="210" t="s">
        <v>982</v>
      </c>
      <c r="H207" s="211">
        <v>3.8</v>
      </c>
      <c r="I207" s="212"/>
      <c r="J207" s="213">
        <f>ROUND(I207*H207,2)</f>
        <v>0</v>
      </c>
      <c r="K207" s="214"/>
      <c r="L207" s="35"/>
      <c r="M207" s="215" t="s">
        <v>1</v>
      </c>
      <c r="N207" s="216" t="s">
        <v>40</v>
      </c>
      <c r="O207" s="69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9" t="s">
        <v>263</v>
      </c>
      <c r="AT207" s="219" t="s">
        <v>236</v>
      </c>
      <c r="AU207" s="219" t="s">
        <v>84</v>
      </c>
      <c r="AY207" s="14" t="s">
        <v>233</v>
      </c>
      <c r="BE207" s="112">
        <f>IF(N207="základní",J207,0)</f>
        <v>0</v>
      </c>
      <c r="BF207" s="112">
        <f>IF(N207="snížená",J207,0)</f>
        <v>0</v>
      </c>
      <c r="BG207" s="112">
        <f>IF(N207="zákl. přenesená",J207,0)</f>
        <v>0</v>
      </c>
      <c r="BH207" s="112">
        <f>IF(N207="sníž. přenesená",J207,0)</f>
        <v>0</v>
      </c>
      <c r="BI207" s="112">
        <f>IF(N207="nulová",J207,0)</f>
        <v>0</v>
      </c>
      <c r="BJ207" s="14" t="s">
        <v>82</v>
      </c>
      <c r="BK207" s="112">
        <f>ROUND(I207*H207,2)</f>
        <v>0</v>
      </c>
      <c r="BL207" s="14" t="s">
        <v>263</v>
      </c>
      <c r="BM207" s="219" t="s">
        <v>337</v>
      </c>
    </row>
    <row r="208" spans="1:65" s="2" customFormat="1" ht="19.5">
      <c r="A208" s="32"/>
      <c r="B208" s="33"/>
      <c r="C208" s="34"/>
      <c r="D208" s="220" t="s">
        <v>241</v>
      </c>
      <c r="E208" s="34"/>
      <c r="F208" s="221" t="s">
        <v>1047</v>
      </c>
      <c r="G208" s="34"/>
      <c r="H208" s="34"/>
      <c r="I208" s="176"/>
      <c r="J208" s="34"/>
      <c r="K208" s="34"/>
      <c r="L208" s="35"/>
      <c r="M208" s="222"/>
      <c r="N208" s="223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4" t="s">
        <v>241</v>
      </c>
      <c r="AU208" s="14" t="s">
        <v>84</v>
      </c>
    </row>
    <row r="209" spans="1:65" s="12" customFormat="1" ht="22.9" customHeight="1">
      <c r="B209" s="191"/>
      <c r="C209" s="192"/>
      <c r="D209" s="193" t="s">
        <v>74</v>
      </c>
      <c r="E209" s="205" t="s">
        <v>1048</v>
      </c>
      <c r="F209" s="205" t="s">
        <v>1049</v>
      </c>
      <c r="G209" s="192"/>
      <c r="H209" s="192"/>
      <c r="I209" s="195"/>
      <c r="J209" s="206">
        <f>BK209</f>
        <v>0</v>
      </c>
      <c r="K209" s="192"/>
      <c r="L209" s="197"/>
      <c r="M209" s="198"/>
      <c r="N209" s="199"/>
      <c r="O209" s="199"/>
      <c r="P209" s="200">
        <f>SUM(P210:P235)</f>
        <v>0</v>
      </c>
      <c r="Q209" s="199"/>
      <c r="R209" s="200">
        <f>SUM(R210:R235)</f>
        <v>0</v>
      </c>
      <c r="S209" s="199"/>
      <c r="T209" s="201">
        <f>SUM(T210:T235)</f>
        <v>0</v>
      </c>
      <c r="AR209" s="202" t="s">
        <v>84</v>
      </c>
      <c r="AT209" s="203" t="s">
        <v>74</v>
      </c>
      <c r="AU209" s="203" t="s">
        <v>82</v>
      </c>
      <c r="AY209" s="202" t="s">
        <v>233</v>
      </c>
      <c r="BK209" s="204">
        <f>SUM(BK210:BK235)</f>
        <v>0</v>
      </c>
    </row>
    <row r="210" spans="1:65" s="2" customFormat="1" ht="24.2" customHeight="1">
      <c r="A210" s="32"/>
      <c r="B210" s="33"/>
      <c r="C210" s="207" t="s">
        <v>338</v>
      </c>
      <c r="D210" s="207" t="s">
        <v>236</v>
      </c>
      <c r="E210" s="208" t="s">
        <v>1050</v>
      </c>
      <c r="F210" s="209" t="s">
        <v>1051</v>
      </c>
      <c r="G210" s="210" t="s">
        <v>244</v>
      </c>
      <c r="H210" s="211">
        <v>6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40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263</v>
      </c>
      <c r="AT210" s="219" t="s">
        <v>236</v>
      </c>
      <c r="AU210" s="219" t="s">
        <v>84</v>
      </c>
      <c r="AY210" s="14" t="s">
        <v>233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82</v>
      </c>
      <c r="BK210" s="112">
        <f>ROUND(I210*H210,2)</f>
        <v>0</v>
      </c>
      <c r="BL210" s="14" t="s">
        <v>263</v>
      </c>
      <c r="BM210" s="219" t="s">
        <v>340</v>
      </c>
    </row>
    <row r="211" spans="1:65" s="2" customFormat="1" ht="19.5">
      <c r="A211" s="32"/>
      <c r="B211" s="33"/>
      <c r="C211" s="34"/>
      <c r="D211" s="220" t="s">
        <v>241</v>
      </c>
      <c r="E211" s="34"/>
      <c r="F211" s="221" t="s">
        <v>1051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241</v>
      </c>
      <c r="AU211" s="14" t="s">
        <v>84</v>
      </c>
    </row>
    <row r="212" spans="1:65" s="2" customFormat="1" ht="24.2" customHeight="1">
      <c r="A212" s="32"/>
      <c r="B212" s="33"/>
      <c r="C212" s="207" t="s">
        <v>292</v>
      </c>
      <c r="D212" s="207" t="s">
        <v>236</v>
      </c>
      <c r="E212" s="208" t="s">
        <v>1052</v>
      </c>
      <c r="F212" s="209" t="s">
        <v>1053</v>
      </c>
      <c r="G212" s="210" t="s">
        <v>244</v>
      </c>
      <c r="H212" s="211">
        <v>6</v>
      </c>
      <c r="I212" s="212"/>
      <c r="J212" s="213">
        <f>ROUND(I212*H212,2)</f>
        <v>0</v>
      </c>
      <c r="K212" s="214"/>
      <c r="L212" s="35"/>
      <c r="M212" s="215" t="s">
        <v>1</v>
      </c>
      <c r="N212" s="216" t="s">
        <v>40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263</v>
      </c>
      <c r="AT212" s="219" t="s">
        <v>236</v>
      </c>
      <c r="AU212" s="219" t="s">
        <v>84</v>
      </c>
      <c r="AY212" s="14" t="s">
        <v>233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82</v>
      </c>
      <c r="BK212" s="112">
        <f>ROUND(I212*H212,2)</f>
        <v>0</v>
      </c>
      <c r="BL212" s="14" t="s">
        <v>263</v>
      </c>
      <c r="BM212" s="219" t="s">
        <v>347</v>
      </c>
    </row>
    <row r="213" spans="1:65" s="2" customFormat="1" ht="11.25">
      <c r="A213" s="32"/>
      <c r="B213" s="33"/>
      <c r="C213" s="34"/>
      <c r="D213" s="220" t="s">
        <v>241</v>
      </c>
      <c r="E213" s="34"/>
      <c r="F213" s="221" t="s">
        <v>1053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241</v>
      </c>
      <c r="AU213" s="14" t="s">
        <v>84</v>
      </c>
    </row>
    <row r="214" spans="1:65" s="2" customFormat="1" ht="24.2" customHeight="1">
      <c r="A214" s="32"/>
      <c r="B214" s="33"/>
      <c r="C214" s="207" t="s">
        <v>348</v>
      </c>
      <c r="D214" s="207" t="s">
        <v>236</v>
      </c>
      <c r="E214" s="208" t="s">
        <v>1054</v>
      </c>
      <c r="F214" s="209" t="s">
        <v>1055</v>
      </c>
      <c r="G214" s="210" t="s">
        <v>244</v>
      </c>
      <c r="H214" s="211">
        <v>10</v>
      </c>
      <c r="I214" s="212"/>
      <c r="J214" s="213">
        <f>ROUND(I214*H214,2)</f>
        <v>0</v>
      </c>
      <c r="K214" s="214"/>
      <c r="L214" s="35"/>
      <c r="M214" s="215" t="s">
        <v>1</v>
      </c>
      <c r="N214" s="216" t="s">
        <v>40</v>
      </c>
      <c r="O214" s="69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9" t="s">
        <v>263</v>
      </c>
      <c r="AT214" s="219" t="s">
        <v>236</v>
      </c>
      <c r="AU214" s="219" t="s">
        <v>84</v>
      </c>
      <c r="AY214" s="14" t="s">
        <v>233</v>
      </c>
      <c r="BE214" s="112">
        <f>IF(N214="základní",J214,0)</f>
        <v>0</v>
      </c>
      <c r="BF214" s="112">
        <f>IF(N214="snížená",J214,0)</f>
        <v>0</v>
      </c>
      <c r="BG214" s="112">
        <f>IF(N214="zákl. přenesená",J214,0)</f>
        <v>0</v>
      </c>
      <c r="BH214" s="112">
        <f>IF(N214="sníž. přenesená",J214,0)</f>
        <v>0</v>
      </c>
      <c r="BI214" s="112">
        <f>IF(N214="nulová",J214,0)</f>
        <v>0</v>
      </c>
      <c r="BJ214" s="14" t="s">
        <v>82</v>
      </c>
      <c r="BK214" s="112">
        <f>ROUND(I214*H214,2)</f>
        <v>0</v>
      </c>
      <c r="BL214" s="14" t="s">
        <v>263</v>
      </c>
      <c r="BM214" s="219" t="s">
        <v>351</v>
      </c>
    </row>
    <row r="215" spans="1:65" s="2" customFormat="1" ht="19.5">
      <c r="A215" s="32"/>
      <c r="B215" s="33"/>
      <c r="C215" s="34"/>
      <c r="D215" s="220" t="s">
        <v>241</v>
      </c>
      <c r="E215" s="34"/>
      <c r="F215" s="221" t="s">
        <v>1055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241</v>
      </c>
      <c r="AU215" s="14" t="s">
        <v>84</v>
      </c>
    </row>
    <row r="216" spans="1:65" s="2" customFormat="1" ht="24.2" customHeight="1">
      <c r="A216" s="32"/>
      <c r="B216" s="33"/>
      <c r="C216" s="207" t="s">
        <v>295</v>
      </c>
      <c r="D216" s="207" t="s">
        <v>236</v>
      </c>
      <c r="E216" s="208" t="s">
        <v>1056</v>
      </c>
      <c r="F216" s="209" t="s">
        <v>1057</v>
      </c>
      <c r="G216" s="210" t="s">
        <v>244</v>
      </c>
      <c r="H216" s="211">
        <v>8</v>
      </c>
      <c r="I216" s="212"/>
      <c r="J216" s="213">
        <f>ROUND(I216*H216,2)</f>
        <v>0</v>
      </c>
      <c r="K216" s="214"/>
      <c r="L216" s="35"/>
      <c r="M216" s="215" t="s">
        <v>1</v>
      </c>
      <c r="N216" s="216" t="s">
        <v>40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263</v>
      </c>
      <c r="AT216" s="219" t="s">
        <v>236</v>
      </c>
      <c r="AU216" s="219" t="s">
        <v>84</v>
      </c>
      <c r="AY216" s="14" t="s">
        <v>233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82</v>
      </c>
      <c r="BK216" s="112">
        <f>ROUND(I216*H216,2)</f>
        <v>0</v>
      </c>
      <c r="BL216" s="14" t="s">
        <v>263</v>
      </c>
      <c r="BM216" s="219" t="s">
        <v>354</v>
      </c>
    </row>
    <row r="217" spans="1:65" s="2" customFormat="1" ht="19.5">
      <c r="A217" s="32"/>
      <c r="B217" s="33"/>
      <c r="C217" s="34"/>
      <c r="D217" s="220" t="s">
        <v>241</v>
      </c>
      <c r="E217" s="34"/>
      <c r="F217" s="221" t="s">
        <v>1057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241</v>
      </c>
      <c r="AU217" s="14" t="s">
        <v>84</v>
      </c>
    </row>
    <row r="218" spans="1:65" s="2" customFormat="1" ht="24.2" customHeight="1">
      <c r="A218" s="32"/>
      <c r="B218" s="33"/>
      <c r="C218" s="207" t="s">
        <v>355</v>
      </c>
      <c r="D218" s="207" t="s">
        <v>236</v>
      </c>
      <c r="E218" s="208" t="s">
        <v>1058</v>
      </c>
      <c r="F218" s="209" t="s">
        <v>1059</v>
      </c>
      <c r="G218" s="210" t="s">
        <v>244</v>
      </c>
      <c r="H218" s="211">
        <v>12</v>
      </c>
      <c r="I218" s="212"/>
      <c r="J218" s="213">
        <f>ROUND(I218*H218,2)</f>
        <v>0</v>
      </c>
      <c r="K218" s="214"/>
      <c r="L218" s="35"/>
      <c r="M218" s="215" t="s">
        <v>1</v>
      </c>
      <c r="N218" s="216" t="s">
        <v>40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263</v>
      </c>
      <c r="AT218" s="219" t="s">
        <v>236</v>
      </c>
      <c r="AU218" s="219" t="s">
        <v>84</v>
      </c>
      <c r="AY218" s="14" t="s">
        <v>233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82</v>
      </c>
      <c r="BK218" s="112">
        <f>ROUND(I218*H218,2)</f>
        <v>0</v>
      </c>
      <c r="BL218" s="14" t="s">
        <v>263</v>
      </c>
      <c r="BM218" s="219" t="s">
        <v>359</v>
      </c>
    </row>
    <row r="219" spans="1:65" s="2" customFormat="1" ht="19.5">
      <c r="A219" s="32"/>
      <c r="B219" s="33"/>
      <c r="C219" s="34"/>
      <c r="D219" s="220" t="s">
        <v>241</v>
      </c>
      <c r="E219" s="34"/>
      <c r="F219" s="221" t="s">
        <v>1059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241</v>
      </c>
      <c r="AU219" s="14" t="s">
        <v>84</v>
      </c>
    </row>
    <row r="220" spans="1:65" s="2" customFormat="1" ht="24.2" customHeight="1">
      <c r="A220" s="32"/>
      <c r="B220" s="33"/>
      <c r="C220" s="207" t="s">
        <v>297</v>
      </c>
      <c r="D220" s="207" t="s">
        <v>236</v>
      </c>
      <c r="E220" s="208" t="s">
        <v>1060</v>
      </c>
      <c r="F220" s="209" t="s">
        <v>1061</v>
      </c>
      <c r="G220" s="210" t="s">
        <v>244</v>
      </c>
      <c r="H220" s="211">
        <v>30</v>
      </c>
      <c r="I220" s="212"/>
      <c r="J220" s="213">
        <f>ROUND(I220*H220,2)</f>
        <v>0</v>
      </c>
      <c r="K220" s="214"/>
      <c r="L220" s="35"/>
      <c r="M220" s="215" t="s">
        <v>1</v>
      </c>
      <c r="N220" s="216" t="s">
        <v>40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263</v>
      </c>
      <c r="AT220" s="219" t="s">
        <v>236</v>
      </c>
      <c r="AU220" s="219" t="s">
        <v>84</v>
      </c>
      <c r="AY220" s="14" t="s">
        <v>233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82</v>
      </c>
      <c r="BK220" s="112">
        <f>ROUND(I220*H220,2)</f>
        <v>0</v>
      </c>
      <c r="BL220" s="14" t="s">
        <v>263</v>
      </c>
      <c r="BM220" s="219" t="s">
        <v>363</v>
      </c>
    </row>
    <row r="221" spans="1:65" s="2" customFormat="1" ht="19.5">
      <c r="A221" s="32"/>
      <c r="B221" s="33"/>
      <c r="C221" s="34"/>
      <c r="D221" s="220" t="s">
        <v>241</v>
      </c>
      <c r="E221" s="34"/>
      <c r="F221" s="221" t="s">
        <v>1061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241</v>
      </c>
      <c r="AU221" s="14" t="s">
        <v>84</v>
      </c>
    </row>
    <row r="222" spans="1:65" s="2" customFormat="1" ht="21.75" customHeight="1">
      <c r="A222" s="32"/>
      <c r="B222" s="33"/>
      <c r="C222" s="207" t="s">
        <v>364</v>
      </c>
      <c r="D222" s="207" t="s">
        <v>236</v>
      </c>
      <c r="E222" s="208" t="s">
        <v>1062</v>
      </c>
      <c r="F222" s="209" t="s">
        <v>1063</v>
      </c>
      <c r="G222" s="210" t="s">
        <v>244</v>
      </c>
      <c r="H222" s="211">
        <v>18</v>
      </c>
      <c r="I222" s="212"/>
      <c r="J222" s="213">
        <f>ROUND(I222*H222,2)</f>
        <v>0</v>
      </c>
      <c r="K222" s="214"/>
      <c r="L222" s="35"/>
      <c r="M222" s="215" t="s">
        <v>1</v>
      </c>
      <c r="N222" s="216" t="s">
        <v>40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263</v>
      </c>
      <c r="AT222" s="219" t="s">
        <v>236</v>
      </c>
      <c r="AU222" s="219" t="s">
        <v>84</v>
      </c>
      <c r="AY222" s="14" t="s">
        <v>233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82</v>
      </c>
      <c r="BK222" s="112">
        <f>ROUND(I222*H222,2)</f>
        <v>0</v>
      </c>
      <c r="BL222" s="14" t="s">
        <v>263</v>
      </c>
      <c r="BM222" s="219" t="s">
        <v>366</v>
      </c>
    </row>
    <row r="223" spans="1:65" s="2" customFormat="1" ht="11.25">
      <c r="A223" s="32"/>
      <c r="B223" s="33"/>
      <c r="C223" s="34"/>
      <c r="D223" s="220" t="s">
        <v>241</v>
      </c>
      <c r="E223" s="34"/>
      <c r="F223" s="221" t="s">
        <v>1063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241</v>
      </c>
      <c r="AU223" s="14" t="s">
        <v>84</v>
      </c>
    </row>
    <row r="224" spans="1:65" s="2" customFormat="1" ht="21.75" customHeight="1">
      <c r="A224" s="32"/>
      <c r="B224" s="33"/>
      <c r="C224" s="207" t="s">
        <v>301</v>
      </c>
      <c r="D224" s="207" t="s">
        <v>236</v>
      </c>
      <c r="E224" s="208" t="s">
        <v>1064</v>
      </c>
      <c r="F224" s="209" t="s">
        <v>1065</v>
      </c>
      <c r="G224" s="210" t="s">
        <v>244</v>
      </c>
      <c r="H224" s="211">
        <v>12</v>
      </c>
      <c r="I224" s="212"/>
      <c r="J224" s="213">
        <f>ROUND(I224*H224,2)</f>
        <v>0</v>
      </c>
      <c r="K224" s="214"/>
      <c r="L224" s="35"/>
      <c r="M224" s="215" t="s">
        <v>1</v>
      </c>
      <c r="N224" s="216" t="s">
        <v>40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263</v>
      </c>
      <c r="AT224" s="219" t="s">
        <v>236</v>
      </c>
      <c r="AU224" s="219" t="s">
        <v>84</v>
      </c>
      <c r="AY224" s="14" t="s">
        <v>233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82</v>
      </c>
      <c r="BK224" s="112">
        <f>ROUND(I224*H224,2)</f>
        <v>0</v>
      </c>
      <c r="BL224" s="14" t="s">
        <v>263</v>
      </c>
      <c r="BM224" s="219" t="s">
        <v>368</v>
      </c>
    </row>
    <row r="225" spans="1:65" s="2" customFormat="1" ht="11.25">
      <c r="A225" s="32"/>
      <c r="B225" s="33"/>
      <c r="C225" s="34"/>
      <c r="D225" s="220" t="s">
        <v>241</v>
      </c>
      <c r="E225" s="34"/>
      <c r="F225" s="221" t="s">
        <v>1065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241</v>
      </c>
      <c r="AU225" s="14" t="s">
        <v>84</v>
      </c>
    </row>
    <row r="226" spans="1:65" s="2" customFormat="1" ht="24.2" customHeight="1">
      <c r="A226" s="32"/>
      <c r="B226" s="33"/>
      <c r="C226" s="207" t="s">
        <v>369</v>
      </c>
      <c r="D226" s="207" t="s">
        <v>236</v>
      </c>
      <c r="E226" s="208" t="s">
        <v>1066</v>
      </c>
      <c r="F226" s="209" t="s">
        <v>1067</v>
      </c>
      <c r="G226" s="210" t="s">
        <v>244</v>
      </c>
      <c r="H226" s="211">
        <v>30</v>
      </c>
      <c r="I226" s="212"/>
      <c r="J226" s="213">
        <f>ROUND(I226*H226,2)</f>
        <v>0</v>
      </c>
      <c r="K226" s="214"/>
      <c r="L226" s="35"/>
      <c r="M226" s="215" t="s">
        <v>1</v>
      </c>
      <c r="N226" s="216" t="s">
        <v>40</v>
      </c>
      <c r="O226" s="69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9" t="s">
        <v>263</v>
      </c>
      <c r="AT226" s="219" t="s">
        <v>236</v>
      </c>
      <c r="AU226" s="219" t="s">
        <v>84</v>
      </c>
      <c r="AY226" s="14" t="s">
        <v>233</v>
      </c>
      <c r="BE226" s="112">
        <f>IF(N226="základní",J226,0)</f>
        <v>0</v>
      </c>
      <c r="BF226" s="112">
        <f>IF(N226="snížená",J226,0)</f>
        <v>0</v>
      </c>
      <c r="BG226" s="112">
        <f>IF(N226="zákl. přenesená",J226,0)</f>
        <v>0</v>
      </c>
      <c r="BH226" s="112">
        <f>IF(N226="sníž. přenesená",J226,0)</f>
        <v>0</v>
      </c>
      <c r="BI226" s="112">
        <f>IF(N226="nulová",J226,0)</f>
        <v>0</v>
      </c>
      <c r="BJ226" s="14" t="s">
        <v>82</v>
      </c>
      <c r="BK226" s="112">
        <f>ROUND(I226*H226,2)</f>
        <v>0</v>
      </c>
      <c r="BL226" s="14" t="s">
        <v>263</v>
      </c>
      <c r="BM226" s="219" t="s">
        <v>371</v>
      </c>
    </row>
    <row r="227" spans="1:65" s="2" customFormat="1" ht="19.5">
      <c r="A227" s="32"/>
      <c r="B227" s="33"/>
      <c r="C227" s="34"/>
      <c r="D227" s="220" t="s">
        <v>241</v>
      </c>
      <c r="E227" s="34"/>
      <c r="F227" s="221" t="s">
        <v>1067</v>
      </c>
      <c r="G227" s="34"/>
      <c r="H227" s="34"/>
      <c r="I227" s="176"/>
      <c r="J227" s="34"/>
      <c r="K227" s="34"/>
      <c r="L227" s="35"/>
      <c r="M227" s="222"/>
      <c r="N227" s="223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4" t="s">
        <v>241</v>
      </c>
      <c r="AU227" s="14" t="s">
        <v>84</v>
      </c>
    </row>
    <row r="228" spans="1:65" s="2" customFormat="1" ht="24.2" customHeight="1">
      <c r="A228" s="32"/>
      <c r="B228" s="33"/>
      <c r="C228" s="207" t="s">
        <v>303</v>
      </c>
      <c r="D228" s="207" t="s">
        <v>236</v>
      </c>
      <c r="E228" s="208" t="s">
        <v>1068</v>
      </c>
      <c r="F228" s="209" t="s">
        <v>1069</v>
      </c>
      <c r="G228" s="210" t="s">
        <v>982</v>
      </c>
      <c r="H228" s="211">
        <v>0.5</v>
      </c>
      <c r="I228" s="212"/>
      <c r="J228" s="213">
        <f>ROUND(I228*H228,2)</f>
        <v>0</v>
      </c>
      <c r="K228" s="214"/>
      <c r="L228" s="35"/>
      <c r="M228" s="215" t="s">
        <v>1</v>
      </c>
      <c r="N228" s="216" t="s">
        <v>40</v>
      </c>
      <c r="O228" s="69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9" t="s">
        <v>263</v>
      </c>
      <c r="AT228" s="219" t="s">
        <v>236</v>
      </c>
      <c r="AU228" s="219" t="s">
        <v>84</v>
      </c>
      <c r="AY228" s="14" t="s">
        <v>233</v>
      </c>
      <c r="BE228" s="112">
        <f>IF(N228="základní",J228,0)</f>
        <v>0</v>
      </c>
      <c r="BF228" s="112">
        <f>IF(N228="snížená",J228,0)</f>
        <v>0</v>
      </c>
      <c r="BG228" s="112">
        <f>IF(N228="zákl. přenesená",J228,0)</f>
        <v>0</v>
      </c>
      <c r="BH228" s="112">
        <f>IF(N228="sníž. přenesená",J228,0)</f>
        <v>0</v>
      </c>
      <c r="BI228" s="112">
        <f>IF(N228="nulová",J228,0)</f>
        <v>0</v>
      </c>
      <c r="BJ228" s="14" t="s">
        <v>82</v>
      </c>
      <c r="BK228" s="112">
        <f>ROUND(I228*H228,2)</f>
        <v>0</v>
      </c>
      <c r="BL228" s="14" t="s">
        <v>263</v>
      </c>
      <c r="BM228" s="219" t="s">
        <v>375</v>
      </c>
    </row>
    <row r="229" spans="1:65" s="2" customFormat="1" ht="11.25">
      <c r="A229" s="32"/>
      <c r="B229" s="33"/>
      <c r="C229" s="34"/>
      <c r="D229" s="220" t="s">
        <v>241</v>
      </c>
      <c r="E229" s="34"/>
      <c r="F229" s="221" t="s">
        <v>1069</v>
      </c>
      <c r="G229" s="34"/>
      <c r="H229" s="34"/>
      <c r="I229" s="176"/>
      <c r="J229" s="34"/>
      <c r="K229" s="34"/>
      <c r="L229" s="35"/>
      <c r="M229" s="222"/>
      <c r="N229" s="223"/>
      <c r="O229" s="69"/>
      <c r="P229" s="69"/>
      <c r="Q229" s="69"/>
      <c r="R229" s="69"/>
      <c r="S229" s="69"/>
      <c r="T229" s="70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4" t="s">
        <v>241</v>
      </c>
      <c r="AU229" s="14" t="s">
        <v>84</v>
      </c>
    </row>
    <row r="230" spans="1:65" s="2" customFormat="1" ht="24.2" customHeight="1">
      <c r="A230" s="32"/>
      <c r="B230" s="33"/>
      <c r="C230" s="207" t="s">
        <v>376</v>
      </c>
      <c r="D230" s="207" t="s">
        <v>236</v>
      </c>
      <c r="E230" s="208" t="s">
        <v>1070</v>
      </c>
      <c r="F230" s="209" t="s">
        <v>1071</v>
      </c>
      <c r="G230" s="210" t="s">
        <v>982</v>
      </c>
      <c r="H230" s="211">
        <v>0.5</v>
      </c>
      <c r="I230" s="212"/>
      <c r="J230" s="213">
        <f>ROUND(I230*H230,2)</f>
        <v>0</v>
      </c>
      <c r="K230" s="214"/>
      <c r="L230" s="35"/>
      <c r="M230" s="215" t="s">
        <v>1</v>
      </c>
      <c r="N230" s="216" t="s">
        <v>40</v>
      </c>
      <c r="O230" s="69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9" t="s">
        <v>263</v>
      </c>
      <c r="AT230" s="219" t="s">
        <v>236</v>
      </c>
      <c r="AU230" s="219" t="s">
        <v>84</v>
      </c>
      <c r="AY230" s="14" t="s">
        <v>233</v>
      </c>
      <c r="BE230" s="112">
        <f>IF(N230="základní",J230,0)</f>
        <v>0</v>
      </c>
      <c r="BF230" s="112">
        <f>IF(N230="snížená",J230,0)</f>
        <v>0</v>
      </c>
      <c r="BG230" s="112">
        <f>IF(N230="zákl. přenesená",J230,0)</f>
        <v>0</v>
      </c>
      <c r="BH230" s="112">
        <f>IF(N230="sníž. přenesená",J230,0)</f>
        <v>0</v>
      </c>
      <c r="BI230" s="112">
        <f>IF(N230="nulová",J230,0)</f>
        <v>0</v>
      </c>
      <c r="BJ230" s="14" t="s">
        <v>82</v>
      </c>
      <c r="BK230" s="112">
        <f>ROUND(I230*H230,2)</f>
        <v>0</v>
      </c>
      <c r="BL230" s="14" t="s">
        <v>263</v>
      </c>
      <c r="BM230" s="219" t="s">
        <v>378</v>
      </c>
    </row>
    <row r="231" spans="1:65" s="2" customFormat="1" ht="19.5">
      <c r="A231" s="32"/>
      <c r="B231" s="33"/>
      <c r="C231" s="34"/>
      <c r="D231" s="220" t="s">
        <v>241</v>
      </c>
      <c r="E231" s="34"/>
      <c r="F231" s="221" t="s">
        <v>1071</v>
      </c>
      <c r="G231" s="34"/>
      <c r="H231" s="34"/>
      <c r="I231" s="176"/>
      <c r="J231" s="34"/>
      <c r="K231" s="34"/>
      <c r="L231" s="35"/>
      <c r="M231" s="222"/>
      <c r="N231" s="223"/>
      <c r="O231" s="69"/>
      <c r="P231" s="69"/>
      <c r="Q231" s="69"/>
      <c r="R231" s="69"/>
      <c r="S231" s="69"/>
      <c r="T231" s="70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4" t="s">
        <v>241</v>
      </c>
      <c r="AU231" s="14" t="s">
        <v>84</v>
      </c>
    </row>
    <row r="232" spans="1:65" s="2" customFormat="1" ht="24.2" customHeight="1">
      <c r="A232" s="32"/>
      <c r="B232" s="33"/>
      <c r="C232" s="207" t="s">
        <v>306</v>
      </c>
      <c r="D232" s="207" t="s">
        <v>236</v>
      </c>
      <c r="E232" s="208" t="s">
        <v>1072</v>
      </c>
      <c r="F232" s="209" t="s">
        <v>1073</v>
      </c>
      <c r="G232" s="210" t="s">
        <v>982</v>
      </c>
      <c r="H232" s="211">
        <v>0.5</v>
      </c>
      <c r="I232" s="212"/>
      <c r="J232" s="213">
        <f>ROUND(I232*H232,2)</f>
        <v>0</v>
      </c>
      <c r="K232" s="214"/>
      <c r="L232" s="35"/>
      <c r="M232" s="215" t="s">
        <v>1</v>
      </c>
      <c r="N232" s="216" t="s">
        <v>40</v>
      </c>
      <c r="O232" s="69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9" t="s">
        <v>263</v>
      </c>
      <c r="AT232" s="219" t="s">
        <v>236</v>
      </c>
      <c r="AU232" s="219" t="s">
        <v>84</v>
      </c>
      <c r="AY232" s="14" t="s">
        <v>233</v>
      </c>
      <c r="BE232" s="112">
        <f>IF(N232="základní",J232,0)</f>
        <v>0</v>
      </c>
      <c r="BF232" s="112">
        <f>IF(N232="snížená",J232,0)</f>
        <v>0</v>
      </c>
      <c r="BG232" s="112">
        <f>IF(N232="zákl. přenesená",J232,0)</f>
        <v>0</v>
      </c>
      <c r="BH232" s="112">
        <f>IF(N232="sníž. přenesená",J232,0)</f>
        <v>0</v>
      </c>
      <c r="BI232" s="112">
        <f>IF(N232="nulová",J232,0)</f>
        <v>0</v>
      </c>
      <c r="BJ232" s="14" t="s">
        <v>82</v>
      </c>
      <c r="BK232" s="112">
        <f>ROUND(I232*H232,2)</f>
        <v>0</v>
      </c>
      <c r="BL232" s="14" t="s">
        <v>263</v>
      </c>
      <c r="BM232" s="219" t="s">
        <v>380</v>
      </c>
    </row>
    <row r="233" spans="1:65" s="2" customFormat="1" ht="11.25">
      <c r="A233" s="32"/>
      <c r="B233" s="33"/>
      <c r="C233" s="34"/>
      <c r="D233" s="220" t="s">
        <v>241</v>
      </c>
      <c r="E233" s="34"/>
      <c r="F233" s="221" t="s">
        <v>1073</v>
      </c>
      <c r="G233" s="34"/>
      <c r="H233" s="34"/>
      <c r="I233" s="176"/>
      <c r="J233" s="34"/>
      <c r="K233" s="34"/>
      <c r="L233" s="35"/>
      <c r="M233" s="222"/>
      <c r="N233" s="223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4" t="s">
        <v>241</v>
      </c>
      <c r="AU233" s="14" t="s">
        <v>84</v>
      </c>
    </row>
    <row r="234" spans="1:65" s="2" customFormat="1" ht="37.9" customHeight="1">
      <c r="A234" s="32"/>
      <c r="B234" s="33"/>
      <c r="C234" s="207" t="s">
        <v>381</v>
      </c>
      <c r="D234" s="207" t="s">
        <v>236</v>
      </c>
      <c r="E234" s="208" t="s">
        <v>1074</v>
      </c>
      <c r="F234" s="209" t="s">
        <v>1075</v>
      </c>
      <c r="G234" s="210" t="s">
        <v>1076</v>
      </c>
      <c r="H234" s="211">
        <v>8</v>
      </c>
      <c r="I234" s="212"/>
      <c r="J234" s="213">
        <f>ROUND(I234*H234,2)</f>
        <v>0</v>
      </c>
      <c r="K234" s="214"/>
      <c r="L234" s="35"/>
      <c r="M234" s="215" t="s">
        <v>1</v>
      </c>
      <c r="N234" s="216" t="s">
        <v>40</v>
      </c>
      <c r="O234" s="69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9" t="s">
        <v>263</v>
      </c>
      <c r="AT234" s="219" t="s">
        <v>236</v>
      </c>
      <c r="AU234" s="219" t="s">
        <v>84</v>
      </c>
      <c r="AY234" s="14" t="s">
        <v>233</v>
      </c>
      <c r="BE234" s="112">
        <f>IF(N234="základní",J234,0)</f>
        <v>0</v>
      </c>
      <c r="BF234" s="112">
        <f>IF(N234="snížená",J234,0)</f>
        <v>0</v>
      </c>
      <c r="BG234" s="112">
        <f>IF(N234="zákl. přenesená",J234,0)</f>
        <v>0</v>
      </c>
      <c r="BH234" s="112">
        <f>IF(N234="sníž. přenesená",J234,0)</f>
        <v>0</v>
      </c>
      <c r="BI234" s="112">
        <f>IF(N234="nulová",J234,0)</f>
        <v>0</v>
      </c>
      <c r="BJ234" s="14" t="s">
        <v>82</v>
      </c>
      <c r="BK234" s="112">
        <f>ROUND(I234*H234,2)</f>
        <v>0</v>
      </c>
      <c r="BL234" s="14" t="s">
        <v>263</v>
      </c>
      <c r="BM234" s="219" t="s">
        <v>383</v>
      </c>
    </row>
    <row r="235" spans="1:65" s="2" customFormat="1" ht="19.5">
      <c r="A235" s="32"/>
      <c r="B235" s="33"/>
      <c r="C235" s="34"/>
      <c r="D235" s="220" t="s">
        <v>241</v>
      </c>
      <c r="E235" s="34"/>
      <c r="F235" s="221" t="s">
        <v>1075</v>
      </c>
      <c r="G235" s="34"/>
      <c r="H235" s="34"/>
      <c r="I235" s="176"/>
      <c r="J235" s="34"/>
      <c r="K235" s="34"/>
      <c r="L235" s="35"/>
      <c r="M235" s="222"/>
      <c r="N235" s="223"/>
      <c r="O235" s="69"/>
      <c r="P235" s="69"/>
      <c r="Q235" s="69"/>
      <c r="R235" s="69"/>
      <c r="S235" s="69"/>
      <c r="T235" s="70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4" t="s">
        <v>241</v>
      </c>
      <c r="AU235" s="14" t="s">
        <v>84</v>
      </c>
    </row>
    <row r="236" spans="1:65" s="12" customFormat="1" ht="22.9" customHeight="1">
      <c r="B236" s="191"/>
      <c r="C236" s="192"/>
      <c r="D236" s="193" t="s">
        <v>74</v>
      </c>
      <c r="E236" s="205" t="s">
        <v>1077</v>
      </c>
      <c r="F236" s="205" t="s">
        <v>1078</v>
      </c>
      <c r="G236" s="192"/>
      <c r="H236" s="192"/>
      <c r="I236" s="195"/>
      <c r="J236" s="206">
        <f>BK236</f>
        <v>0</v>
      </c>
      <c r="K236" s="192"/>
      <c r="L236" s="197"/>
      <c r="M236" s="198"/>
      <c r="N236" s="199"/>
      <c r="O236" s="199"/>
      <c r="P236" s="200">
        <f>SUM(P237:P276)</f>
        <v>0</v>
      </c>
      <c r="Q236" s="199"/>
      <c r="R236" s="200">
        <f>SUM(R237:R276)</f>
        <v>0</v>
      </c>
      <c r="S236" s="199"/>
      <c r="T236" s="201">
        <f>SUM(T237:T276)</f>
        <v>0</v>
      </c>
      <c r="AR236" s="202" t="s">
        <v>84</v>
      </c>
      <c r="AT236" s="203" t="s">
        <v>74</v>
      </c>
      <c r="AU236" s="203" t="s">
        <v>82</v>
      </c>
      <c r="AY236" s="202" t="s">
        <v>233</v>
      </c>
      <c r="BK236" s="204">
        <f>SUM(BK237:BK276)</f>
        <v>0</v>
      </c>
    </row>
    <row r="237" spans="1:65" s="2" customFormat="1" ht="24.2" customHeight="1">
      <c r="A237" s="32"/>
      <c r="B237" s="33"/>
      <c r="C237" s="207" t="s">
        <v>308</v>
      </c>
      <c r="D237" s="207" t="s">
        <v>236</v>
      </c>
      <c r="E237" s="208" t="s">
        <v>1079</v>
      </c>
      <c r="F237" s="209" t="s">
        <v>1080</v>
      </c>
      <c r="G237" s="210" t="s">
        <v>1013</v>
      </c>
      <c r="H237" s="211">
        <v>3</v>
      </c>
      <c r="I237" s="212"/>
      <c r="J237" s="213">
        <f>ROUND(I237*H237,2)</f>
        <v>0</v>
      </c>
      <c r="K237" s="214"/>
      <c r="L237" s="35"/>
      <c r="M237" s="215" t="s">
        <v>1</v>
      </c>
      <c r="N237" s="216" t="s">
        <v>40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263</v>
      </c>
      <c r="AT237" s="219" t="s">
        <v>236</v>
      </c>
      <c r="AU237" s="219" t="s">
        <v>84</v>
      </c>
      <c r="AY237" s="14" t="s">
        <v>233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82</v>
      </c>
      <c r="BK237" s="112">
        <f>ROUND(I237*H237,2)</f>
        <v>0</v>
      </c>
      <c r="BL237" s="14" t="s">
        <v>263</v>
      </c>
      <c r="BM237" s="219" t="s">
        <v>387</v>
      </c>
    </row>
    <row r="238" spans="1:65" s="2" customFormat="1" ht="19.5">
      <c r="A238" s="32"/>
      <c r="B238" s="33"/>
      <c r="C238" s="34"/>
      <c r="D238" s="220" t="s">
        <v>241</v>
      </c>
      <c r="E238" s="34"/>
      <c r="F238" s="221" t="s">
        <v>1080</v>
      </c>
      <c r="G238" s="34"/>
      <c r="H238" s="34"/>
      <c r="I238" s="176"/>
      <c r="J238" s="34"/>
      <c r="K238" s="34"/>
      <c r="L238" s="35"/>
      <c r="M238" s="222"/>
      <c r="N238" s="223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241</v>
      </c>
      <c r="AU238" s="14" t="s">
        <v>84</v>
      </c>
    </row>
    <row r="239" spans="1:65" s="2" customFormat="1" ht="16.5" customHeight="1">
      <c r="A239" s="32"/>
      <c r="B239" s="33"/>
      <c r="C239" s="228" t="s">
        <v>388</v>
      </c>
      <c r="D239" s="228" t="s">
        <v>973</v>
      </c>
      <c r="E239" s="229" t="s">
        <v>1081</v>
      </c>
      <c r="F239" s="230" t="s">
        <v>1082</v>
      </c>
      <c r="G239" s="231" t="s">
        <v>995</v>
      </c>
      <c r="H239" s="232">
        <v>2</v>
      </c>
      <c r="I239" s="233"/>
      <c r="J239" s="234">
        <f>ROUND(I239*H239,2)</f>
        <v>0</v>
      </c>
      <c r="K239" s="235"/>
      <c r="L239" s="236"/>
      <c r="M239" s="237" t="s">
        <v>1</v>
      </c>
      <c r="N239" s="238" t="s">
        <v>40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287</v>
      </c>
      <c r="AT239" s="219" t="s">
        <v>973</v>
      </c>
      <c r="AU239" s="219" t="s">
        <v>84</v>
      </c>
      <c r="AY239" s="14" t="s">
        <v>233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82</v>
      </c>
      <c r="BK239" s="112">
        <f>ROUND(I239*H239,2)</f>
        <v>0</v>
      </c>
      <c r="BL239" s="14" t="s">
        <v>263</v>
      </c>
      <c r="BM239" s="219" t="s">
        <v>390</v>
      </c>
    </row>
    <row r="240" spans="1:65" s="2" customFormat="1" ht="11.25">
      <c r="A240" s="32"/>
      <c r="B240" s="33"/>
      <c r="C240" s="34"/>
      <c r="D240" s="220" t="s">
        <v>241</v>
      </c>
      <c r="E240" s="34"/>
      <c r="F240" s="221" t="s">
        <v>1082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241</v>
      </c>
      <c r="AU240" s="14" t="s">
        <v>84</v>
      </c>
    </row>
    <row r="241" spans="1:65" s="2" customFormat="1" ht="24.2" customHeight="1">
      <c r="A241" s="32"/>
      <c r="B241" s="33"/>
      <c r="C241" s="228" t="s">
        <v>311</v>
      </c>
      <c r="D241" s="228" t="s">
        <v>973</v>
      </c>
      <c r="E241" s="229" t="s">
        <v>1083</v>
      </c>
      <c r="F241" s="230" t="s">
        <v>1084</v>
      </c>
      <c r="G241" s="231" t="s">
        <v>995</v>
      </c>
      <c r="H241" s="232">
        <v>1</v>
      </c>
      <c r="I241" s="233"/>
      <c r="J241" s="234">
        <f>ROUND(I241*H241,2)</f>
        <v>0</v>
      </c>
      <c r="K241" s="235"/>
      <c r="L241" s="236"/>
      <c r="M241" s="237" t="s">
        <v>1</v>
      </c>
      <c r="N241" s="238" t="s">
        <v>40</v>
      </c>
      <c r="O241" s="69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9" t="s">
        <v>287</v>
      </c>
      <c r="AT241" s="219" t="s">
        <v>973</v>
      </c>
      <c r="AU241" s="219" t="s">
        <v>84</v>
      </c>
      <c r="AY241" s="14" t="s">
        <v>233</v>
      </c>
      <c r="BE241" s="112">
        <f>IF(N241="základní",J241,0)</f>
        <v>0</v>
      </c>
      <c r="BF241" s="112">
        <f>IF(N241="snížená",J241,0)</f>
        <v>0</v>
      </c>
      <c r="BG241" s="112">
        <f>IF(N241="zákl. přenesená",J241,0)</f>
        <v>0</v>
      </c>
      <c r="BH241" s="112">
        <f>IF(N241="sníž. přenesená",J241,0)</f>
        <v>0</v>
      </c>
      <c r="BI241" s="112">
        <f>IF(N241="nulová",J241,0)</f>
        <v>0</v>
      </c>
      <c r="BJ241" s="14" t="s">
        <v>82</v>
      </c>
      <c r="BK241" s="112">
        <f>ROUND(I241*H241,2)</f>
        <v>0</v>
      </c>
      <c r="BL241" s="14" t="s">
        <v>263</v>
      </c>
      <c r="BM241" s="219" t="s">
        <v>392</v>
      </c>
    </row>
    <row r="242" spans="1:65" s="2" customFormat="1" ht="11.25">
      <c r="A242" s="32"/>
      <c r="B242" s="33"/>
      <c r="C242" s="34"/>
      <c r="D242" s="220" t="s">
        <v>241</v>
      </c>
      <c r="E242" s="34"/>
      <c r="F242" s="221" t="s">
        <v>1084</v>
      </c>
      <c r="G242" s="34"/>
      <c r="H242" s="34"/>
      <c r="I242" s="176"/>
      <c r="J242" s="34"/>
      <c r="K242" s="34"/>
      <c r="L242" s="35"/>
      <c r="M242" s="222"/>
      <c r="N242" s="223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4" t="s">
        <v>241</v>
      </c>
      <c r="AU242" s="14" t="s">
        <v>84</v>
      </c>
    </row>
    <row r="243" spans="1:65" s="2" customFormat="1" ht="33" customHeight="1">
      <c r="A243" s="32"/>
      <c r="B243" s="33"/>
      <c r="C243" s="228" t="s">
        <v>393</v>
      </c>
      <c r="D243" s="228" t="s">
        <v>973</v>
      </c>
      <c r="E243" s="229" t="s">
        <v>1085</v>
      </c>
      <c r="F243" s="230" t="s">
        <v>1086</v>
      </c>
      <c r="G243" s="231" t="s">
        <v>995</v>
      </c>
      <c r="H243" s="232">
        <v>1</v>
      </c>
      <c r="I243" s="233"/>
      <c r="J243" s="234">
        <f>ROUND(I243*H243,2)</f>
        <v>0</v>
      </c>
      <c r="K243" s="235"/>
      <c r="L243" s="236"/>
      <c r="M243" s="237" t="s">
        <v>1</v>
      </c>
      <c r="N243" s="238" t="s">
        <v>40</v>
      </c>
      <c r="O243" s="6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9" t="s">
        <v>287</v>
      </c>
      <c r="AT243" s="219" t="s">
        <v>973</v>
      </c>
      <c r="AU243" s="219" t="s">
        <v>84</v>
      </c>
      <c r="AY243" s="14" t="s">
        <v>233</v>
      </c>
      <c r="BE243" s="112">
        <f>IF(N243="základní",J243,0)</f>
        <v>0</v>
      </c>
      <c r="BF243" s="112">
        <f>IF(N243="snížená",J243,0)</f>
        <v>0</v>
      </c>
      <c r="BG243" s="112">
        <f>IF(N243="zákl. přenesená",J243,0)</f>
        <v>0</v>
      </c>
      <c r="BH243" s="112">
        <f>IF(N243="sníž. přenesená",J243,0)</f>
        <v>0</v>
      </c>
      <c r="BI243" s="112">
        <f>IF(N243="nulová",J243,0)</f>
        <v>0</v>
      </c>
      <c r="BJ243" s="14" t="s">
        <v>82</v>
      </c>
      <c r="BK243" s="112">
        <f>ROUND(I243*H243,2)</f>
        <v>0</v>
      </c>
      <c r="BL243" s="14" t="s">
        <v>263</v>
      </c>
      <c r="BM243" s="219" t="s">
        <v>395</v>
      </c>
    </row>
    <row r="244" spans="1:65" s="2" customFormat="1" ht="19.5">
      <c r="A244" s="32"/>
      <c r="B244" s="33"/>
      <c r="C244" s="34"/>
      <c r="D244" s="220" t="s">
        <v>241</v>
      </c>
      <c r="E244" s="34"/>
      <c r="F244" s="221" t="s">
        <v>1086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241</v>
      </c>
      <c r="AU244" s="14" t="s">
        <v>84</v>
      </c>
    </row>
    <row r="245" spans="1:65" s="2" customFormat="1" ht="16.5" customHeight="1">
      <c r="A245" s="32"/>
      <c r="B245" s="33"/>
      <c r="C245" s="207" t="s">
        <v>315</v>
      </c>
      <c r="D245" s="207" t="s">
        <v>236</v>
      </c>
      <c r="E245" s="208" t="s">
        <v>1087</v>
      </c>
      <c r="F245" s="209" t="s">
        <v>1088</v>
      </c>
      <c r="G245" s="210" t="s">
        <v>995</v>
      </c>
      <c r="H245" s="211">
        <v>4</v>
      </c>
      <c r="I245" s="212"/>
      <c r="J245" s="213">
        <f>ROUND(I245*H245,2)</f>
        <v>0</v>
      </c>
      <c r="K245" s="214"/>
      <c r="L245" s="35"/>
      <c r="M245" s="215" t="s">
        <v>1</v>
      </c>
      <c r="N245" s="216" t="s">
        <v>40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263</v>
      </c>
      <c r="AT245" s="219" t="s">
        <v>236</v>
      </c>
      <c r="AU245" s="219" t="s">
        <v>84</v>
      </c>
      <c r="AY245" s="14" t="s">
        <v>233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82</v>
      </c>
      <c r="BK245" s="112">
        <f>ROUND(I245*H245,2)</f>
        <v>0</v>
      </c>
      <c r="BL245" s="14" t="s">
        <v>263</v>
      </c>
      <c r="BM245" s="219" t="s">
        <v>399</v>
      </c>
    </row>
    <row r="246" spans="1:65" s="2" customFormat="1" ht="11.25">
      <c r="A246" s="32"/>
      <c r="B246" s="33"/>
      <c r="C246" s="34"/>
      <c r="D246" s="220" t="s">
        <v>241</v>
      </c>
      <c r="E246" s="34"/>
      <c r="F246" s="221" t="s">
        <v>1088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241</v>
      </c>
      <c r="AU246" s="14" t="s">
        <v>84</v>
      </c>
    </row>
    <row r="247" spans="1:65" s="2" customFormat="1" ht="33" customHeight="1">
      <c r="A247" s="32"/>
      <c r="B247" s="33"/>
      <c r="C247" s="207" t="s">
        <v>400</v>
      </c>
      <c r="D247" s="207" t="s">
        <v>236</v>
      </c>
      <c r="E247" s="208" t="s">
        <v>1089</v>
      </c>
      <c r="F247" s="209" t="s">
        <v>1090</v>
      </c>
      <c r="G247" s="210" t="s">
        <v>995</v>
      </c>
      <c r="H247" s="211">
        <v>2</v>
      </c>
      <c r="I247" s="212"/>
      <c r="J247" s="213">
        <f>ROUND(I247*H247,2)</f>
        <v>0</v>
      </c>
      <c r="K247" s="214"/>
      <c r="L247" s="35"/>
      <c r="M247" s="215" t="s">
        <v>1</v>
      </c>
      <c r="N247" s="216" t="s">
        <v>40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263</v>
      </c>
      <c r="AT247" s="219" t="s">
        <v>236</v>
      </c>
      <c r="AU247" s="219" t="s">
        <v>84</v>
      </c>
      <c r="AY247" s="14" t="s">
        <v>233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82</v>
      </c>
      <c r="BK247" s="112">
        <f>ROUND(I247*H247,2)</f>
        <v>0</v>
      </c>
      <c r="BL247" s="14" t="s">
        <v>263</v>
      </c>
      <c r="BM247" s="219" t="s">
        <v>402</v>
      </c>
    </row>
    <row r="248" spans="1:65" s="2" customFormat="1" ht="19.5">
      <c r="A248" s="32"/>
      <c r="B248" s="33"/>
      <c r="C248" s="34"/>
      <c r="D248" s="220" t="s">
        <v>241</v>
      </c>
      <c r="E248" s="34"/>
      <c r="F248" s="221" t="s">
        <v>1090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241</v>
      </c>
      <c r="AU248" s="14" t="s">
        <v>84</v>
      </c>
    </row>
    <row r="249" spans="1:65" s="2" customFormat="1" ht="21.75" customHeight="1">
      <c r="A249" s="32"/>
      <c r="B249" s="33"/>
      <c r="C249" s="207" t="s">
        <v>318</v>
      </c>
      <c r="D249" s="207" t="s">
        <v>236</v>
      </c>
      <c r="E249" s="208" t="s">
        <v>1091</v>
      </c>
      <c r="F249" s="209" t="s">
        <v>1092</v>
      </c>
      <c r="G249" s="210" t="s">
        <v>995</v>
      </c>
      <c r="H249" s="211">
        <v>2</v>
      </c>
      <c r="I249" s="212"/>
      <c r="J249" s="213">
        <f>ROUND(I249*H249,2)</f>
        <v>0</v>
      </c>
      <c r="K249" s="214"/>
      <c r="L249" s="35"/>
      <c r="M249" s="215" t="s">
        <v>1</v>
      </c>
      <c r="N249" s="216" t="s">
        <v>40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263</v>
      </c>
      <c r="AT249" s="219" t="s">
        <v>236</v>
      </c>
      <c r="AU249" s="219" t="s">
        <v>84</v>
      </c>
      <c r="AY249" s="14" t="s">
        <v>233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82</v>
      </c>
      <c r="BK249" s="112">
        <f>ROUND(I249*H249,2)</f>
        <v>0</v>
      </c>
      <c r="BL249" s="14" t="s">
        <v>263</v>
      </c>
      <c r="BM249" s="219" t="s">
        <v>404</v>
      </c>
    </row>
    <row r="250" spans="1:65" s="2" customFormat="1" ht="11.25">
      <c r="A250" s="32"/>
      <c r="B250" s="33"/>
      <c r="C250" s="34"/>
      <c r="D250" s="220" t="s">
        <v>241</v>
      </c>
      <c r="E250" s="34"/>
      <c r="F250" s="221" t="s">
        <v>1092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241</v>
      </c>
      <c r="AU250" s="14" t="s">
        <v>84</v>
      </c>
    </row>
    <row r="251" spans="1:65" s="2" customFormat="1" ht="24.2" customHeight="1">
      <c r="A251" s="32"/>
      <c r="B251" s="33"/>
      <c r="C251" s="207" t="s">
        <v>405</v>
      </c>
      <c r="D251" s="207" t="s">
        <v>236</v>
      </c>
      <c r="E251" s="208" t="s">
        <v>1093</v>
      </c>
      <c r="F251" s="209" t="s">
        <v>1094</v>
      </c>
      <c r="G251" s="210" t="s">
        <v>995</v>
      </c>
      <c r="H251" s="211">
        <v>2</v>
      </c>
      <c r="I251" s="212"/>
      <c r="J251" s="213">
        <f>ROUND(I251*H251,2)</f>
        <v>0</v>
      </c>
      <c r="K251" s="214"/>
      <c r="L251" s="35"/>
      <c r="M251" s="215" t="s">
        <v>1</v>
      </c>
      <c r="N251" s="216" t="s">
        <v>40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263</v>
      </c>
      <c r="AT251" s="219" t="s">
        <v>236</v>
      </c>
      <c r="AU251" s="219" t="s">
        <v>84</v>
      </c>
      <c r="AY251" s="14" t="s">
        <v>233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82</v>
      </c>
      <c r="BK251" s="112">
        <f>ROUND(I251*H251,2)</f>
        <v>0</v>
      </c>
      <c r="BL251" s="14" t="s">
        <v>263</v>
      </c>
      <c r="BM251" s="219" t="s">
        <v>407</v>
      </c>
    </row>
    <row r="252" spans="1:65" s="2" customFormat="1" ht="11.25">
      <c r="A252" s="32"/>
      <c r="B252" s="33"/>
      <c r="C252" s="34"/>
      <c r="D252" s="220" t="s">
        <v>241</v>
      </c>
      <c r="E252" s="34"/>
      <c r="F252" s="221" t="s">
        <v>1094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241</v>
      </c>
      <c r="AU252" s="14" t="s">
        <v>84</v>
      </c>
    </row>
    <row r="253" spans="1:65" s="2" customFormat="1" ht="24.2" customHeight="1">
      <c r="A253" s="32"/>
      <c r="B253" s="33"/>
      <c r="C253" s="207" t="s">
        <v>320</v>
      </c>
      <c r="D253" s="207" t="s">
        <v>236</v>
      </c>
      <c r="E253" s="208" t="s">
        <v>1095</v>
      </c>
      <c r="F253" s="209" t="s">
        <v>1096</v>
      </c>
      <c r="G253" s="210" t="s">
        <v>995</v>
      </c>
      <c r="H253" s="211">
        <v>1</v>
      </c>
      <c r="I253" s="212"/>
      <c r="J253" s="213">
        <f>ROUND(I253*H253,2)</f>
        <v>0</v>
      </c>
      <c r="K253" s="214"/>
      <c r="L253" s="35"/>
      <c r="M253" s="215" t="s">
        <v>1</v>
      </c>
      <c r="N253" s="216" t="s">
        <v>40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263</v>
      </c>
      <c r="AT253" s="219" t="s">
        <v>236</v>
      </c>
      <c r="AU253" s="219" t="s">
        <v>84</v>
      </c>
      <c r="AY253" s="14" t="s">
        <v>233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82</v>
      </c>
      <c r="BK253" s="112">
        <f>ROUND(I253*H253,2)</f>
        <v>0</v>
      </c>
      <c r="BL253" s="14" t="s">
        <v>263</v>
      </c>
      <c r="BM253" s="219" t="s">
        <v>411</v>
      </c>
    </row>
    <row r="254" spans="1:65" s="2" customFormat="1" ht="11.25">
      <c r="A254" s="32"/>
      <c r="B254" s="33"/>
      <c r="C254" s="34"/>
      <c r="D254" s="220" t="s">
        <v>241</v>
      </c>
      <c r="E254" s="34"/>
      <c r="F254" s="221" t="s">
        <v>1096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241</v>
      </c>
      <c r="AU254" s="14" t="s">
        <v>84</v>
      </c>
    </row>
    <row r="255" spans="1:65" s="2" customFormat="1" ht="24.2" customHeight="1">
      <c r="A255" s="32"/>
      <c r="B255" s="33"/>
      <c r="C255" s="207" t="s">
        <v>412</v>
      </c>
      <c r="D255" s="207" t="s">
        <v>236</v>
      </c>
      <c r="E255" s="208" t="s">
        <v>1097</v>
      </c>
      <c r="F255" s="209" t="s">
        <v>1098</v>
      </c>
      <c r="G255" s="210" t="s">
        <v>995</v>
      </c>
      <c r="H255" s="211">
        <v>2</v>
      </c>
      <c r="I255" s="212"/>
      <c r="J255" s="213">
        <f>ROUND(I255*H255,2)</f>
        <v>0</v>
      </c>
      <c r="K255" s="214"/>
      <c r="L255" s="35"/>
      <c r="M255" s="215" t="s">
        <v>1</v>
      </c>
      <c r="N255" s="216" t="s">
        <v>40</v>
      </c>
      <c r="O255" s="6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9" t="s">
        <v>263</v>
      </c>
      <c r="AT255" s="219" t="s">
        <v>236</v>
      </c>
      <c r="AU255" s="219" t="s">
        <v>84</v>
      </c>
      <c r="AY255" s="14" t="s">
        <v>233</v>
      </c>
      <c r="BE255" s="112">
        <f>IF(N255="základní",J255,0)</f>
        <v>0</v>
      </c>
      <c r="BF255" s="112">
        <f>IF(N255="snížená",J255,0)</f>
        <v>0</v>
      </c>
      <c r="BG255" s="112">
        <f>IF(N255="zákl. přenesená",J255,0)</f>
        <v>0</v>
      </c>
      <c r="BH255" s="112">
        <f>IF(N255="sníž. přenesená",J255,0)</f>
        <v>0</v>
      </c>
      <c r="BI255" s="112">
        <f>IF(N255="nulová",J255,0)</f>
        <v>0</v>
      </c>
      <c r="BJ255" s="14" t="s">
        <v>82</v>
      </c>
      <c r="BK255" s="112">
        <f>ROUND(I255*H255,2)</f>
        <v>0</v>
      </c>
      <c r="BL255" s="14" t="s">
        <v>263</v>
      </c>
      <c r="BM255" s="219" t="s">
        <v>414</v>
      </c>
    </row>
    <row r="256" spans="1:65" s="2" customFormat="1" ht="19.5">
      <c r="A256" s="32"/>
      <c r="B256" s="33"/>
      <c r="C256" s="34"/>
      <c r="D256" s="220" t="s">
        <v>241</v>
      </c>
      <c r="E256" s="34"/>
      <c r="F256" s="221" t="s">
        <v>1098</v>
      </c>
      <c r="G256" s="34"/>
      <c r="H256" s="34"/>
      <c r="I256" s="176"/>
      <c r="J256" s="34"/>
      <c r="K256" s="34"/>
      <c r="L256" s="35"/>
      <c r="M256" s="222"/>
      <c r="N256" s="223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4" t="s">
        <v>241</v>
      </c>
      <c r="AU256" s="14" t="s">
        <v>84</v>
      </c>
    </row>
    <row r="257" spans="1:65" s="2" customFormat="1" ht="21.75" customHeight="1">
      <c r="A257" s="32"/>
      <c r="B257" s="33"/>
      <c r="C257" s="207" t="s">
        <v>323</v>
      </c>
      <c r="D257" s="207" t="s">
        <v>236</v>
      </c>
      <c r="E257" s="208" t="s">
        <v>1099</v>
      </c>
      <c r="F257" s="209" t="s">
        <v>1100</v>
      </c>
      <c r="G257" s="210" t="s">
        <v>995</v>
      </c>
      <c r="H257" s="211">
        <v>12</v>
      </c>
      <c r="I257" s="212"/>
      <c r="J257" s="213">
        <f>ROUND(I257*H257,2)</f>
        <v>0</v>
      </c>
      <c r="K257" s="214"/>
      <c r="L257" s="35"/>
      <c r="M257" s="215" t="s">
        <v>1</v>
      </c>
      <c r="N257" s="216" t="s">
        <v>40</v>
      </c>
      <c r="O257" s="6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9" t="s">
        <v>263</v>
      </c>
      <c r="AT257" s="219" t="s">
        <v>236</v>
      </c>
      <c r="AU257" s="219" t="s">
        <v>84</v>
      </c>
      <c r="AY257" s="14" t="s">
        <v>233</v>
      </c>
      <c r="BE257" s="112">
        <f>IF(N257="základní",J257,0)</f>
        <v>0</v>
      </c>
      <c r="BF257" s="112">
        <f>IF(N257="snížená",J257,0)</f>
        <v>0</v>
      </c>
      <c r="BG257" s="112">
        <f>IF(N257="zákl. přenesená",J257,0)</f>
        <v>0</v>
      </c>
      <c r="BH257" s="112">
        <f>IF(N257="sníž. přenesená",J257,0)</f>
        <v>0</v>
      </c>
      <c r="BI257" s="112">
        <f>IF(N257="nulová",J257,0)</f>
        <v>0</v>
      </c>
      <c r="BJ257" s="14" t="s">
        <v>82</v>
      </c>
      <c r="BK257" s="112">
        <f>ROUND(I257*H257,2)</f>
        <v>0</v>
      </c>
      <c r="BL257" s="14" t="s">
        <v>263</v>
      </c>
      <c r="BM257" s="219" t="s">
        <v>416</v>
      </c>
    </row>
    <row r="258" spans="1:65" s="2" customFormat="1" ht="11.25">
      <c r="A258" s="32"/>
      <c r="B258" s="33"/>
      <c r="C258" s="34"/>
      <c r="D258" s="220" t="s">
        <v>241</v>
      </c>
      <c r="E258" s="34"/>
      <c r="F258" s="221" t="s">
        <v>1100</v>
      </c>
      <c r="G258" s="34"/>
      <c r="H258" s="34"/>
      <c r="I258" s="176"/>
      <c r="J258" s="34"/>
      <c r="K258" s="34"/>
      <c r="L258" s="35"/>
      <c r="M258" s="222"/>
      <c r="N258" s="223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4" t="s">
        <v>241</v>
      </c>
      <c r="AU258" s="14" t="s">
        <v>84</v>
      </c>
    </row>
    <row r="259" spans="1:65" s="2" customFormat="1" ht="21.75" customHeight="1">
      <c r="A259" s="32"/>
      <c r="B259" s="33"/>
      <c r="C259" s="207" t="s">
        <v>417</v>
      </c>
      <c r="D259" s="207" t="s">
        <v>236</v>
      </c>
      <c r="E259" s="208" t="s">
        <v>1101</v>
      </c>
      <c r="F259" s="209" t="s">
        <v>1102</v>
      </c>
      <c r="G259" s="210" t="s">
        <v>995</v>
      </c>
      <c r="H259" s="211">
        <v>4</v>
      </c>
      <c r="I259" s="212"/>
      <c r="J259" s="213">
        <f>ROUND(I259*H259,2)</f>
        <v>0</v>
      </c>
      <c r="K259" s="214"/>
      <c r="L259" s="35"/>
      <c r="M259" s="215" t="s">
        <v>1</v>
      </c>
      <c r="N259" s="216" t="s">
        <v>40</v>
      </c>
      <c r="O259" s="69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19" t="s">
        <v>263</v>
      </c>
      <c r="AT259" s="219" t="s">
        <v>236</v>
      </c>
      <c r="AU259" s="219" t="s">
        <v>84</v>
      </c>
      <c r="AY259" s="14" t="s">
        <v>233</v>
      </c>
      <c r="BE259" s="112">
        <f>IF(N259="základní",J259,0)</f>
        <v>0</v>
      </c>
      <c r="BF259" s="112">
        <f>IF(N259="snížená",J259,0)</f>
        <v>0</v>
      </c>
      <c r="BG259" s="112">
        <f>IF(N259="zákl. přenesená",J259,0)</f>
        <v>0</v>
      </c>
      <c r="BH259" s="112">
        <f>IF(N259="sníž. přenesená",J259,0)</f>
        <v>0</v>
      </c>
      <c r="BI259" s="112">
        <f>IF(N259="nulová",J259,0)</f>
        <v>0</v>
      </c>
      <c r="BJ259" s="14" t="s">
        <v>82</v>
      </c>
      <c r="BK259" s="112">
        <f>ROUND(I259*H259,2)</f>
        <v>0</v>
      </c>
      <c r="BL259" s="14" t="s">
        <v>263</v>
      </c>
      <c r="BM259" s="219" t="s">
        <v>419</v>
      </c>
    </row>
    <row r="260" spans="1:65" s="2" customFormat="1" ht="11.25">
      <c r="A260" s="32"/>
      <c r="B260" s="33"/>
      <c r="C260" s="34"/>
      <c r="D260" s="220" t="s">
        <v>241</v>
      </c>
      <c r="E260" s="34"/>
      <c r="F260" s="221" t="s">
        <v>1102</v>
      </c>
      <c r="G260" s="34"/>
      <c r="H260" s="34"/>
      <c r="I260" s="176"/>
      <c r="J260" s="34"/>
      <c r="K260" s="34"/>
      <c r="L260" s="35"/>
      <c r="M260" s="222"/>
      <c r="N260" s="223"/>
      <c r="O260" s="69"/>
      <c r="P260" s="69"/>
      <c r="Q260" s="69"/>
      <c r="R260" s="69"/>
      <c r="S260" s="69"/>
      <c r="T260" s="70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4" t="s">
        <v>241</v>
      </c>
      <c r="AU260" s="14" t="s">
        <v>84</v>
      </c>
    </row>
    <row r="261" spans="1:65" s="2" customFormat="1" ht="21.75" customHeight="1">
      <c r="A261" s="32"/>
      <c r="B261" s="33"/>
      <c r="C261" s="207" t="s">
        <v>325</v>
      </c>
      <c r="D261" s="207" t="s">
        <v>236</v>
      </c>
      <c r="E261" s="208" t="s">
        <v>1103</v>
      </c>
      <c r="F261" s="209" t="s">
        <v>1104</v>
      </c>
      <c r="G261" s="210" t="s">
        <v>995</v>
      </c>
      <c r="H261" s="211">
        <v>9</v>
      </c>
      <c r="I261" s="212"/>
      <c r="J261" s="213">
        <f>ROUND(I261*H261,2)</f>
        <v>0</v>
      </c>
      <c r="K261" s="214"/>
      <c r="L261" s="35"/>
      <c r="M261" s="215" t="s">
        <v>1</v>
      </c>
      <c r="N261" s="216" t="s">
        <v>40</v>
      </c>
      <c r="O261" s="69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9" t="s">
        <v>263</v>
      </c>
      <c r="AT261" s="219" t="s">
        <v>236</v>
      </c>
      <c r="AU261" s="219" t="s">
        <v>84</v>
      </c>
      <c r="AY261" s="14" t="s">
        <v>233</v>
      </c>
      <c r="BE261" s="112">
        <f>IF(N261="základní",J261,0)</f>
        <v>0</v>
      </c>
      <c r="BF261" s="112">
        <f>IF(N261="snížená",J261,0)</f>
        <v>0</v>
      </c>
      <c r="BG261" s="112">
        <f>IF(N261="zákl. přenesená",J261,0)</f>
        <v>0</v>
      </c>
      <c r="BH261" s="112">
        <f>IF(N261="sníž. přenesená",J261,0)</f>
        <v>0</v>
      </c>
      <c r="BI261" s="112">
        <f>IF(N261="nulová",J261,0)</f>
        <v>0</v>
      </c>
      <c r="BJ261" s="14" t="s">
        <v>82</v>
      </c>
      <c r="BK261" s="112">
        <f>ROUND(I261*H261,2)</f>
        <v>0</v>
      </c>
      <c r="BL261" s="14" t="s">
        <v>263</v>
      </c>
      <c r="BM261" s="219" t="s">
        <v>423</v>
      </c>
    </row>
    <row r="262" spans="1:65" s="2" customFormat="1" ht="11.25">
      <c r="A262" s="32"/>
      <c r="B262" s="33"/>
      <c r="C262" s="34"/>
      <c r="D262" s="220" t="s">
        <v>241</v>
      </c>
      <c r="E262" s="34"/>
      <c r="F262" s="221" t="s">
        <v>1104</v>
      </c>
      <c r="G262" s="34"/>
      <c r="H262" s="34"/>
      <c r="I262" s="176"/>
      <c r="J262" s="34"/>
      <c r="K262" s="34"/>
      <c r="L262" s="35"/>
      <c r="M262" s="222"/>
      <c r="N262" s="223"/>
      <c r="O262" s="69"/>
      <c r="P262" s="69"/>
      <c r="Q262" s="69"/>
      <c r="R262" s="69"/>
      <c r="S262" s="69"/>
      <c r="T262" s="70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4" t="s">
        <v>241</v>
      </c>
      <c r="AU262" s="14" t="s">
        <v>84</v>
      </c>
    </row>
    <row r="263" spans="1:65" s="2" customFormat="1" ht="24.2" customHeight="1">
      <c r="A263" s="32"/>
      <c r="B263" s="33"/>
      <c r="C263" s="207" t="s">
        <v>424</v>
      </c>
      <c r="D263" s="207" t="s">
        <v>236</v>
      </c>
      <c r="E263" s="208" t="s">
        <v>1105</v>
      </c>
      <c r="F263" s="209" t="s">
        <v>1106</v>
      </c>
      <c r="G263" s="210" t="s">
        <v>995</v>
      </c>
      <c r="H263" s="211">
        <v>4</v>
      </c>
      <c r="I263" s="212"/>
      <c r="J263" s="213">
        <f>ROUND(I263*H263,2)</f>
        <v>0</v>
      </c>
      <c r="K263" s="214"/>
      <c r="L263" s="35"/>
      <c r="M263" s="215" t="s">
        <v>1</v>
      </c>
      <c r="N263" s="216" t="s">
        <v>40</v>
      </c>
      <c r="O263" s="69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9" t="s">
        <v>263</v>
      </c>
      <c r="AT263" s="219" t="s">
        <v>236</v>
      </c>
      <c r="AU263" s="219" t="s">
        <v>84</v>
      </c>
      <c r="AY263" s="14" t="s">
        <v>233</v>
      </c>
      <c r="BE263" s="112">
        <f>IF(N263="základní",J263,0)</f>
        <v>0</v>
      </c>
      <c r="BF263" s="112">
        <f>IF(N263="snížená",J263,0)</f>
        <v>0</v>
      </c>
      <c r="BG263" s="112">
        <f>IF(N263="zákl. přenesená",J263,0)</f>
        <v>0</v>
      </c>
      <c r="BH263" s="112">
        <f>IF(N263="sníž. přenesená",J263,0)</f>
        <v>0</v>
      </c>
      <c r="BI263" s="112">
        <f>IF(N263="nulová",J263,0)</f>
        <v>0</v>
      </c>
      <c r="BJ263" s="14" t="s">
        <v>82</v>
      </c>
      <c r="BK263" s="112">
        <f>ROUND(I263*H263,2)</f>
        <v>0</v>
      </c>
      <c r="BL263" s="14" t="s">
        <v>263</v>
      </c>
      <c r="BM263" s="219" t="s">
        <v>426</v>
      </c>
    </row>
    <row r="264" spans="1:65" s="2" customFormat="1" ht="11.25">
      <c r="A264" s="32"/>
      <c r="B264" s="33"/>
      <c r="C264" s="34"/>
      <c r="D264" s="220" t="s">
        <v>241</v>
      </c>
      <c r="E264" s="34"/>
      <c r="F264" s="221" t="s">
        <v>1106</v>
      </c>
      <c r="G264" s="34"/>
      <c r="H264" s="34"/>
      <c r="I264" s="176"/>
      <c r="J264" s="34"/>
      <c r="K264" s="34"/>
      <c r="L264" s="35"/>
      <c r="M264" s="222"/>
      <c r="N264" s="223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4" t="s">
        <v>241</v>
      </c>
      <c r="AU264" s="14" t="s">
        <v>84</v>
      </c>
    </row>
    <row r="265" spans="1:65" s="2" customFormat="1" ht="21.75" customHeight="1">
      <c r="A265" s="32"/>
      <c r="B265" s="33"/>
      <c r="C265" s="207" t="s">
        <v>330</v>
      </c>
      <c r="D265" s="207" t="s">
        <v>236</v>
      </c>
      <c r="E265" s="208" t="s">
        <v>1107</v>
      </c>
      <c r="F265" s="209" t="s">
        <v>1108</v>
      </c>
      <c r="G265" s="210" t="s">
        <v>995</v>
      </c>
      <c r="H265" s="211">
        <v>2</v>
      </c>
      <c r="I265" s="212"/>
      <c r="J265" s="213">
        <f>ROUND(I265*H265,2)</f>
        <v>0</v>
      </c>
      <c r="K265" s="214"/>
      <c r="L265" s="35"/>
      <c r="M265" s="215" t="s">
        <v>1</v>
      </c>
      <c r="N265" s="216" t="s">
        <v>40</v>
      </c>
      <c r="O265" s="69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19" t="s">
        <v>263</v>
      </c>
      <c r="AT265" s="219" t="s">
        <v>236</v>
      </c>
      <c r="AU265" s="219" t="s">
        <v>84</v>
      </c>
      <c r="AY265" s="14" t="s">
        <v>233</v>
      </c>
      <c r="BE265" s="112">
        <f>IF(N265="základní",J265,0)</f>
        <v>0</v>
      </c>
      <c r="BF265" s="112">
        <f>IF(N265="snížená",J265,0)</f>
        <v>0</v>
      </c>
      <c r="BG265" s="112">
        <f>IF(N265="zákl. přenesená",J265,0)</f>
        <v>0</v>
      </c>
      <c r="BH265" s="112">
        <f>IF(N265="sníž. přenesená",J265,0)</f>
        <v>0</v>
      </c>
      <c r="BI265" s="112">
        <f>IF(N265="nulová",J265,0)</f>
        <v>0</v>
      </c>
      <c r="BJ265" s="14" t="s">
        <v>82</v>
      </c>
      <c r="BK265" s="112">
        <f>ROUND(I265*H265,2)</f>
        <v>0</v>
      </c>
      <c r="BL265" s="14" t="s">
        <v>263</v>
      </c>
      <c r="BM265" s="219" t="s">
        <v>428</v>
      </c>
    </row>
    <row r="266" spans="1:65" s="2" customFormat="1" ht="11.25">
      <c r="A266" s="32"/>
      <c r="B266" s="33"/>
      <c r="C266" s="34"/>
      <c r="D266" s="220" t="s">
        <v>241</v>
      </c>
      <c r="E266" s="34"/>
      <c r="F266" s="221" t="s">
        <v>1108</v>
      </c>
      <c r="G266" s="34"/>
      <c r="H266" s="34"/>
      <c r="I266" s="176"/>
      <c r="J266" s="34"/>
      <c r="K266" s="34"/>
      <c r="L266" s="35"/>
      <c r="M266" s="222"/>
      <c r="N266" s="223"/>
      <c r="O266" s="69"/>
      <c r="P266" s="69"/>
      <c r="Q266" s="69"/>
      <c r="R266" s="69"/>
      <c r="S266" s="69"/>
      <c r="T266" s="70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4" t="s">
        <v>241</v>
      </c>
      <c r="AU266" s="14" t="s">
        <v>84</v>
      </c>
    </row>
    <row r="267" spans="1:65" s="2" customFormat="1" ht="33" customHeight="1">
      <c r="A267" s="32"/>
      <c r="B267" s="33"/>
      <c r="C267" s="207" t="s">
        <v>429</v>
      </c>
      <c r="D267" s="207" t="s">
        <v>236</v>
      </c>
      <c r="E267" s="208" t="s">
        <v>1109</v>
      </c>
      <c r="F267" s="209" t="s">
        <v>1110</v>
      </c>
      <c r="G267" s="210" t="s">
        <v>995</v>
      </c>
      <c r="H267" s="211">
        <v>6</v>
      </c>
      <c r="I267" s="212"/>
      <c r="J267" s="213">
        <f>ROUND(I267*H267,2)</f>
        <v>0</v>
      </c>
      <c r="K267" s="214"/>
      <c r="L267" s="35"/>
      <c r="M267" s="215" t="s">
        <v>1</v>
      </c>
      <c r="N267" s="216" t="s">
        <v>40</v>
      </c>
      <c r="O267" s="69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9" t="s">
        <v>263</v>
      </c>
      <c r="AT267" s="219" t="s">
        <v>236</v>
      </c>
      <c r="AU267" s="219" t="s">
        <v>84</v>
      </c>
      <c r="AY267" s="14" t="s">
        <v>233</v>
      </c>
      <c r="BE267" s="112">
        <f>IF(N267="základní",J267,0)</f>
        <v>0</v>
      </c>
      <c r="BF267" s="112">
        <f>IF(N267="snížená",J267,0)</f>
        <v>0</v>
      </c>
      <c r="BG267" s="112">
        <f>IF(N267="zákl. přenesená",J267,0)</f>
        <v>0</v>
      </c>
      <c r="BH267" s="112">
        <f>IF(N267="sníž. přenesená",J267,0)</f>
        <v>0</v>
      </c>
      <c r="BI267" s="112">
        <f>IF(N267="nulová",J267,0)</f>
        <v>0</v>
      </c>
      <c r="BJ267" s="14" t="s">
        <v>82</v>
      </c>
      <c r="BK267" s="112">
        <f>ROUND(I267*H267,2)</f>
        <v>0</v>
      </c>
      <c r="BL267" s="14" t="s">
        <v>263</v>
      </c>
      <c r="BM267" s="219" t="s">
        <v>431</v>
      </c>
    </row>
    <row r="268" spans="1:65" s="2" customFormat="1" ht="19.5">
      <c r="A268" s="32"/>
      <c r="B268" s="33"/>
      <c r="C268" s="34"/>
      <c r="D268" s="220" t="s">
        <v>241</v>
      </c>
      <c r="E268" s="34"/>
      <c r="F268" s="221" t="s">
        <v>1110</v>
      </c>
      <c r="G268" s="34"/>
      <c r="H268" s="34"/>
      <c r="I268" s="176"/>
      <c r="J268" s="34"/>
      <c r="K268" s="34"/>
      <c r="L268" s="35"/>
      <c r="M268" s="222"/>
      <c r="N268" s="223"/>
      <c r="O268" s="69"/>
      <c r="P268" s="69"/>
      <c r="Q268" s="69"/>
      <c r="R268" s="69"/>
      <c r="S268" s="69"/>
      <c r="T268" s="70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4" t="s">
        <v>241</v>
      </c>
      <c r="AU268" s="14" t="s">
        <v>84</v>
      </c>
    </row>
    <row r="269" spans="1:65" s="2" customFormat="1" ht="24.2" customHeight="1">
      <c r="A269" s="32"/>
      <c r="B269" s="33"/>
      <c r="C269" s="207" t="s">
        <v>332</v>
      </c>
      <c r="D269" s="207" t="s">
        <v>236</v>
      </c>
      <c r="E269" s="208" t="s">
        <v>1111</v>
      </c>
      <c r="F269" s="209" t="s">
        <v>1112</v>
      </c>
      <c r="G269" s="210" t="s">
        <v>995</v>
      </c>
      <c r="H269" s="211">
        <v>6</v>
      </c>
      <c r="I269" s="212"/>
      <c r="J269" s="213">
        <f>ROUND(I269*H269,2)</f>
        <v>0</v>
      </c>
      <c r="K269" s="214"/>
      <c r="L269" s="35"/>
      <c r="M269" s="215" t="s">
        <v>1</v>
      </c>
      <c r="N269" s="216" t="s">
        <v>40</v>
      </c>
      <c r="O269" s="69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19" t="s">
        <v>263</v>
      </c>
      <c r="AT269" s="219" t="s">
        <v>236</v>
      </c>
      <c r="AU269" s="219" t="s">
        <v>84</v>
      </c>
      <c r="AY269" s="14" t="s">
        <v>233</v>
      </c>
      <c r="BE269" s="112">
        <f>IF(N269="základní",J269,0)</f>
        <v>0</v>
      </c>
      <c r="BF269" s="112">
        <f>IF(N269="snížená",J269,0)</f>
        <v>0</v>
      </c>
      <c r="BG269" s="112">
        <f>IF(N269="zákl. přenesená",J269,0)</f>
        <v>0</v>
      </c>
      <c r="BH269" s="112">
        <f>IF(N269="sníž. přenesená",J269,0)</f>
        <v>0</v>
      </c>
      <c r="BI269" s="112">
        <f>IF(N269="nulová",J269,0)</f>
        <v>0</v>
      </c>
      <c r="BJ269" s="14" t="s">
        <v>82</v>
      </c>
      <c r="BK269" s="112">
        <f>ROUND(I269*H269,2)</f>
        <v>0</v>
      </c>
      <c r="BL269" s="14" t="s">
        <v>263</v>
      </c>
      <c r="BM269" s="219" t="s">
        <v>435</v>
      </c>
    </row>
    <row r="270" spans="1:65" s="2" customFormat="1" ht="19.5">
      <c r="A270" s="32"/>
      <c r="B270" s="33"/>
      <c r="C270" s="34"/>
      <c r="D270" s="220" t="s">
        <v>241</v>
      </c>
      <c r="E270" s="34"/>
      <c r="F270" s="221" t="s">
        <v>1112</v>
      </c>
      <c r="G270" s="34"/>
      <c r="H270" s="34"/>
      <c r="I270" s="176"/>
      <c r="J270" s="34"/>
      <c r="K270" s="34"/>
      <c r="L270" s="35"/>
      <c r="M270" s="222"/>
      <c r="N270" s="223"/>
      <c r="O270" s="69"/>
      <c r="P270" s="69"/>
      <c r="Q270" s="69"/>
      <c r="R270" s="69"/>
      <c r="S270" s="69"/>
      <c r="T270" s="70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4" t="s">
        <v>241</v>
      </c>
      <c r="AU270" s="14" t="s">
        <v>84</v>
      </c>
    </row>
    <row r="271" spans="1:65" s="2" customFormat="1" ht="24.2" customHeight="1">
      <c r="A271" s="32"/>
      <c r="B271" s="33"/>
      <c r="C271" s="207" t="s">
        <v>436</v>
      </c>
      <c r="D271" s="207" t="s">
        <v>236</v>
      </c>
      <c r="E271" s="208" t="s">
        <v>1113</v>
      </c>
      <c r="F271" s="209" t="s">
        <v>1114</v>
      </c>
      <c r="G271" s="210" t="s">
        <v>995</v>
      </c>
      <c r="H271" s="211">
        <v>6</v>
      </c>
      <c r="I271" s="212"/>
      <c r="J271" s="213">
        <f>ROUND(I271*H271,2)</f>
        <v>0</v>
      </c>
      <c r="K271" s="214"/>
      <c r="L271" s="35"/>
      <c r="M271" s="215" t="s">
        <v>1</v>
      </c>
      <c r="N271" s="216" t="s">
        <v>40</v>
      </c>
      <c r="O271" s="69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19" t="s">
        <v>263</v>
      </c>
      <c r="AT271" s="219" t="s">
        <v>236</v>
      </c>
      <c r="AU271" s="219" t="s">
        <v>84</v>
      </c>
      <c r="AY271" s="14" t="s">
        <v>233</v>
      </c>
      <c r="BE271" s="112">
        <f>IF(N271="základní",J271,0)</f>
        <v>0</v>
      </c>
      <c r="BF271" s="112">
        <f>IF(N271="snížená",J271,0)</f>
        <v>0</v>
      </c>
      <c r="BG271" s="112">
        <f>IF(N271="zákl. přenesená",J271,0)</f>
        <v>0</v>
      </c>
      <c r="BH271" s="112">
        <f>IF(N271="sníž. přenesená",J271,0)</f>
        <v>0</v>
      </c>
      <c r="BI271" s="112">
        <f>IF(N271="nulová",J271,0)</f>
        <v>0</v>
      </c>
      <c r="BJ271" s="14" t="s">
        <v>82</v>
      </c>
      <c r="BK271" s="112">
        <f>ROUND(I271*H271,2)</f>
        <v>0</v>
      </c>
      <c r="BL271" s="14" t="s">
        <v>263</v>
      </c>
      <c r="BM271" s="219" t="s">
        <v>438</v>
      </c>
    </row>
    <row r="272" spans="1:65" s="2" customFormat="1" ht="11.25">
      <c r="A272" s="32"/>
      <c r="B272" s="33"/>
      <c r="C272" s="34"/>
      <c r="D272" s="220" t="s">
        <v>241</v>
      </c>
      <c r="E272" s="34"/>
      <c r="F272" s="221" t="s">
        <v>1114</v>
      </c>
      <c r="G272" s="34"/>
      <c r="H272" s="34"/>
      <c r="I272" s="176"/>
      <c r="J272" s="34"/>
      <c r="K272" s="34"/>
      <c r="L272" s="35"/>
      <c r="M272" s="222"/>
      <c r="N272" s="223"/>
      <c r="O272" s="69"/>
      <c r="P272" s="69"/>
      <c r="Q272" s="69"/>
      <c r="R272" s="69"/>
      <c r="S272" s="69"/>
      <c r="T272" s="70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4" t="s">
        <v>241</v>
      </c>
      <c r="AU272" s="14" t="s">
        <v>84</v>
      </c>
    </row>
    <row r="273" spans="1:65" s="2" customFormat="1" ht="21.75" customHeight="1">
      <c r="A273" s="32"/>
      <c r="B273" s="33"/>
      <c r="C273" s="207" t="s">
        <v>335</v>
      </c>
      <c r="D273" s="207" t="s">
        <v>236</v>
      </c>
      <c r="E273" s="208" t="s">
        <v>1115</v>
      </c>
      <c r="F273" s="209" t="s">
        <v>1116</v>
      </c>
      <c r="G273" s="210" t="s">
        <v>982</v>
      </c>
      <c r="H273" s="211">
        <v>0.1</v>
      </c>
      <c r="I273" s="212"/>
      <c r="J273" s="213">
        <f>ROUND(I273*H273,2)</f>
        <v>0</v>
      </c>
      <c r="K273" s="214"/>
      <c r="L273" s="35"/>
      <c r="M273" s="215" t="s">
        <v>1</v>
      </c>
      <c r="N273" s="216" t="s">
        <v>40</v>
      </c>
      <c r="O273" s="69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9" t="s">
        <v>263</v>
      </c>
      <c r="AT273" s="219" t="s">
        <v>236</v>
      </c>
      <c r="AU273" s="219" t="s">
        <v>84</v>
      </c>
      <c r="AY273" s="14" t="s">
        <v>233</v>
      </c>
      <c r="BE273" s="112">
        <f>IF(N273="základní",J273,0)</f>
        <v>0</v>
      </c>
      <c r="BF273" s="112">
        <f>IF(N273="snížená",J273,0)</f>
        <v>0</v>
      </c>
      <c r="BG273" s="112">
        <f>IF(N273="zákl. přenesená",J273,0)</f>
        <v>0</v>
      </c>
      <c r="BH273" s="112">
        <f>IF(N273="sníž. přenesená",J273,0)</f>
        <v>0</v>
      </c>
      <c r="BI273" s="112">
        <f>IF(N273="nulová",J273,0)</f>
        <v>0</v>
      </c>
      <c r="BJ273" s="14" t="s">
        <v>82</v>
      </c>
      <c r="BK273" s="112">
        <f>ROUND(I273*H273,2)</f>
        <v>0</v>
      </c>
      <c r="BL273" s="14" t="s">
        <v>263</v>
      </c>
      <c r="BM273" s="219" t="s">
        <v>440</v>
      </c>
    </row>
    <row r="274" spans="1:65" s="2" customFormat="1" ht="11.25">
      <c r="A274" s="32"/>
      <c r="B274" s="33"/>
      <c r="C274" s="34"/>
      <c r="D274" s="220" t="s">
        <v>241</v>
      </c>
      <c r="E274" s="34"/>
      <c r="F274" s="221" t="s">
        <v>1116</v>
      </c>
      <c r="G274" s="34"/>
      <c r="H274" s="34"/>
      <c r="I274" s="176"/>
      <c r="J274" s="34"/>
      <c r="K274" s="34"/>
      <c r="L274" s="35"/>
      <c r="M274" s="222"/>
      <c r="N274" s="223"/>
      <c r="O274" s="69"/>
      <c r="P274" s="69"/>
      <c r="Q274" s="69"/>
      <c r="R274" s="69"/>
      <c r="S274" s="69"/>
      <c r="T274" s="70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4" t="s">
        <v>241</v>
      </c>
      <c r="AU274" s="14" t="s">
        <v>84</v>
      </c>
    </row>
    <row r="275" spans="1:65" s="2" customFormat="1" ht="24.2" customHeight="1">
      <c r="A275" s="32"/>
      <c r="B275" s="33"/>
      <c r="C275" s="207" t="s">
        <v>441</v>
      </c>
      <c r="D275" s="207" t="s">
        <v>236</v>
      </c>
      <c r="E275" s="208" t="s">
        <v>1117</v>
      </c>
      <c r="F275" s="209" t="s">
        <v>1118</v>
      </c>
      <c r="G275" s="210" t="s">
        <v>982</v>
      </c>
      <c r="H275" s="211">
        <v>0.1</v>
      </c>
      <c r="I275" s="212"/>
      <c r="J275" s="213">
        <f>ROUND(I275*H275,2)</f>
        <v>0</v>
      </c>
      <c r="K275" s="214"/>
      <c r="L275" s="35"/>
      <c r="M275" s="215" t="s">
        <v>1</v>
      </c>
      <c r="N275" s="216" t="s">
        <v>40</v>
      </c>
      <c r="O275" s="69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19" t="s">
        <v>263</v>
      </c>
      <c r="AT275" s="219" t="s">
        <v>236</v>
      </c>
      <c r="AU275" s="219" t="s">
        <v>84</v>
      </c>
      <c r="AY275" s="14" t="s">
        <v>233</v>
      </c>
      <c r="BE275" s="112">
        <f>IF(N275="základní",J275,0)</f>
        <v>0</v>
      </c>
      <c r="BF275" s="112">
        <f>IF(N275="snížená",J275,0)</f>
        <v>0</v>
      </c>
      <c r="BG275" s="112">
        <f>IF(N275="zákl. přenesená",J275,0)</f>
        <v>0</v>
      </c>
      <c r="BH275" s="112">
        <f>IF(N275="sníž. přenesená",J275,0)</f>
        <v>0</v>
      </c>
      <c r="BI275" s="112">
        <f>IF(N275="nulová",J275,0)</f>
        <v>0</v>
      </c>
      <c r="BJ275" s="14" t="s">
        <v>82</v>
      </c>
      <c r="BK275" s="112">
        <f>ROUND(I275*H275,2)</f>
        <v>0</v>
      </c>
      <c r="BL275" s="14" t="s">
        <v>263</v>
      </c>
      <c r="BM275" s="219" t="s">
        <v>443</v>
      </c>
    </row>
    <row r="276" spans="1:65" s="2" customFormat="1" ht="19.5">
      <c r="A276" s="32"/>
      <c r="B276" s="33"/>
      <c r="C276" s="34"/>
      <c r="D276" s="220" t="s">
        <v>241</v>
      </c>
      <c r="E276" s="34"/>
      <c r="F276" s="221" t="s">
        <v>1118</v>
      </c>
      <c r="G276" s="34"/>
      <c r="H276" s="34"/>
      <c r="I276" s="176"/>
      <c r="J276" s="34"/>
      <c r="K276" s="34"/>
      <c r="L276" s="35"/>
      <c r="M276" s="222"/>
      <c r="N276" s="223"/>
      <c r="O276" s="69"/>
      <c r="P276" s="69"/>
      <c r="Q276" s="69"/>
      <c r="R276" s="69"/>
      <c r="S276" s="69"/>
      <c r="T276" s="70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4" t="s">
        <v>241</v>
      </c>
      <c r="AU276" s="14" t="s">
        <v>84</v>
      </c>
    </row>
    <row r="277" spans="1:65" s="12" customFormat="1" ht="22.9" customHeight="1">
      <c r="B277" s="191"/>
      <c r="C277" s="192"/>
      <c r="D277" s="193" t="s">
        <v>74</v>
      </c>
      <c r="E277" s="205" t="s">
        <v>1119</v>
      </c>
      <c r="F277" s="205" t="s">
        <v>1120</v>
      </c>
      <c r="G277" s="192"/>
      <c r="H277" s="192"/>
      <c r="I277" s="195"/>
      <c r="J277" s="206">
        <f>BK277</f>
        <v>0</v>
      </c>
      <c r="K277" s="192"/>
      <c r="L277" s="197"/>
      <c r="M277" s="198"/>
      <c r="N277" s="199"/>
      <c r="O277" s="199"/>
      <c r="P277" s="200">
        <f>SUM(P278:P287)</f>
        <v>0</v>
      </c>
      <c r="Q277" s="199"/>
      <c r="R277" s="200">
        <f>SUM(R278:R287)</f>
        <v>0</v>
      </c>
      <c r="S277" s="199"/>
      <c r="T277" s="201">
        <f>SUM(T278:T287)</f>
        <v>0</v>
      </c>
      <c r="AR277" s="202" t="s">
        <v>84</v>
      </c>
      <c r="AT277" s="203" t="s">
        <v>74</v>
      </c>
      <c r="AU277" s="203" t="s">
        <v>82</v>
      </c>
      <c r="AY277" s="202" t="s">
        <v>233</v>
      </c>
      <c r="BK277" s="204">
        <f>SUM(BK278:BK287)</f>
        <v>0</v>
      </c>
    </row>
    <row r="278" spans="1:65" s="2" customFormat="1" ht="24.2" customHeight="1">
      <c r="A278" s="32"/>
      <c r="B278" s="33"/>
      <c r="C278" s="207" t="s">
        <v>337</v>
      </c>
      <c r="D278" s="207" t="s">
        <v>236</v>
      </c>
      <c r="E278" s="208" t="s">
        <v>1121</v>
      </c>
      <c r="F278" s="209" t="s">
        <v>1122</v>
      </c>
      <c r="G278" s="210" t="s">
        <v>1000</v>
      </c>
      <c r="H278" s="211">
        <v>50</v>
      </c>
      <c r="I278" s="212"/>
      <c r="J278" s="213">
        <f>ROUND(I278*H278,2)</f>
        <v>0</v>
      </c>
      <c r="K278" s="214"/>
      <c r="L278" s="35"/>
      <c r="M278" s="215" t="s">
        <v>1</v>
      </c>
      <c r="N278" s="216" t="s">
        <v>40</v>
      </c>
      <c r="O278" s="69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9" t="s">
        <v>263</v>
      </c>
      <c r="AT278" s="219" t="s">
        <v>236</v>
      </c>
      <c r="AU278" s="219" t="s">
        <v>84</v>
      </c>
      <c r="AY278" s="14" t="s">
        <v>233</v>
      </c>
      <c r="BE278" s="112">
        <f>IF(N278="základní",J278,0)</f>
        <v>0</v>
      </c>
      <c r="BF278" s="112">
        <f>IF(N278="snížená",J278,0)</f>
        <v>0</v>
      </c>
      <c r="BG278" s="112">
        <f>IF(N278="zákl. přenesená",J278,0)</f>
        <v>0</v>
      </c>
      <c r="BH278" s="112">
        <f>IF(N278="sníž. přenesená",J278,0)</f>
        <v>0</v>
      </c>
      <c r="BI278" s="112">
        <f>IF(N278="nulová",J278,0)</f>
        <v>0</v>
      </c>
      <c r="BJ278" s="14" t="s">
        <v>82</v>
      </c>
      <c r="BK278" s="112">
        <f>ROUND(I278*H278,2)</f>
        <v>0</v>
      </c>
      <c r="BL278" s="14" t="s">
        <v>263</v>
      </c>
      <c r="BM278" s="219" t="s">
        <v>447</v>
      </c>
    </row>
    <row r="279" spans="1:65" s="2" customFormat="1" ht="19.5">
      <c r="A279" s="32"/>
      <c r="B279" s="33"/>
      <c r="C279" s="34"/>
      <c r="D279" s="220" t="s">
        <v>241</v>
      </c>
      <c r="E279" s="34"/>
      <c r="F279" s="221" t="s">
        <v>1122</v>
      </c>
      <c r="G279" s="34"/>
      <c r="H279" s="34"/>
      <c r="I279" s="176"/>
      <c r="J279" s="34"/>
      <c r="K279" s="34"/>
      <c r="L279" s="35"/>
      <c r="M279" s="222"/>
      <c r="N279" s="223"/>
      <c r="O279" s="69"/>
      <c r="P279" s="69"/>
      <c r="Q279" s="69"/>
      <c r="R279" s="69"/>
      <c r="S279" s="69"/>
      <c r="T279" s="70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4" t="s">
        <v>241</v>
      </c>
      <c r="AU279" s="14" t="s">
        <v>84</v>
      </c>
    </row>
    <row r="280" spans="1:65" s="2" customFormat="1" ht="24.2" customHeight="1">
      <c r="A280" s="32"/>
      <c r="B280" s="33"/>
      <c r="C280" s="207" t="s">
        <v>448</v>
      </c>
      <c r="D280" s="207" t="s">
        <v>236</v>
      </c>
      <c r="E280" s="208" t="s">
        <v>1123</v>
      </c>
      <c r="F280" s="209" t="s">
        <v>1124</v>
      </c>
      <c r="G280" s="210" t="s">
        <v>1000</v>
      </c>
      <c r="H280" s="211">
        <v>150</v>
      </c>
      <c r="I280" s="212"/>
      <c r="J280" s="213">
        <f>ROUND(I280*H280,2)</f>
        <v>0</v>
      </c>
      <c r="K280" s="214"/>
      <c r="L280" s="35"/>
      <c r="M280" s="215" t="s">
        <v>1</v>
      </c>
      <c r="N280" s="216" t="s">
        <v>40</v>
      </c>
      <c r="O280" s="69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19" t="s">
        <v>263</v>
      </c>
      <c r="AT280" s="219" t="s">
        <v>236</v>
      </c>
      <c r="AU280" s="219" t="s">
        <v>84</v>
      </c>
      <c r="AY280" s="14" t="s">
        <v>233</v>
      </c>
      <c r="BE280" s="112">
        <f>IF(N280="základní",J280,0)</f>
        <v>0</v>
      </c>
      <c r="BF280" s="112">
        <f>IF(N280="snížená",J280,0)</f>
        <v>0</v>
      </c>
      <c r="BG280" s="112">
        <f>IF(N280="zákl. přenesená",J280,0)</f>
        <v>0</v>
      </c>
      <c r="BH280" s="112">
        <f>IF(N280="sníž. přenesená",J280,0)</f>
        <v>0</v>
      </c>
      <c r="BI280" s="112">
        <f>IF(N280="nulová",J280,0)</f>
        <v>0</v>
      </c>
      <c r="BJ280" s="14" t="s">
        <v>82</v>
      </c>
      <c r="BK280" s="112">
        <f>ROUND(I280*H280,2)</f>
        <v>0</v>
      </c>
      <c r="BL280" s="14" t="s">
        <v>263</v>
      </c>
      <c r="BM280" s="219" t="s">
        <v>450</v>
      </c>
    </row>
    <row r="281" spans="1:65" s="2" customFormat="1" ht="11.25">
      <c r="A281" s="32"/>
      <c r="B281" s="33"/>
      <c r="C281" s="34"/>
      <c r="D281" s="220" t="s">
        <v>241</v>
      </c>
      <c r="E281" s="34"/>
      <c r="F281" s="221" t="s">
        <v>1124</v>
      </c>
      <c r="G281" s="34"/>
      <c r="H281" s="34"/>
      <c r="I281" s="176"/>
      <c r="J281" s="34"/>
      <c r="K281" s="34"/>
      <c r="L281" s="35"/>
      <c r="M281" s="222"/>
      <c r="N281" s="223"/>
      <c r="O281" s="69"/>
      <c r="P281" s="69"/>
      <c r="Q281" s="69"/>
      <c r="R281" s="69"/>
      <c r="S281" s="69"/>
      <c r="T281" s="70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4" t="s">
        <v>241</v>
      </c>
      <c r="AU281" s="14" t="s">
        <v>84</v>
      </c>
    </row>
    <row r="282" spans="1:65" s="2" customFormat="1" ht="24.2" customHeight="1">
      <c r="A282" s="32"/>
      <c r="B282" s="33"/>
      <c r="C282" s="207" t="s">
        <v>340</v>
      </c>
      <c r="D282" s="207" t="s">
        <v>236</v>
      </c>
      <c r="E282" s="208" t="s">
        <v>1125</v>
      </c>
      <c r="F282" s="209" t="s">
        <v>1126</v>
      </c>
      <c r="G282" s="210" t="s">
        <v>1000</v>
      </c>
      <c r="H282" s="211">
        <v>100</v>
      </c>
      <c r="I282" s="212"/>
      <c r="J282" s="213">
        <f>ROUND(I282*H282,2)</f>
        <v>0</v>
      </c>
      <c r="K282" s="214"/>
      <c r="L282" s="35"/>
      <c r="M282" s="215" t="s">
        <v>1</v>
      </c>
      <c r="N282" s="216" t="s">
        <v>40</v>
      </c>
      <c r="O282" s="69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19" t="s">
        <v>263</v>
      </c>
      <c r="AT282" s="219" t="s">
        <v>236</v>
      </c>
      <c r="AU282" s="219" t="s">
        <v>84</v>
      </c>
      <c r="AY282" s="14" t="s">
        <v>233</v>
      </c>
      <c r="BE282" s="112">
        <f>IF(N282="základní",J282,0)</f>
        <v>0</v>
      </c>
      <c r="BF282" s="112">
        <f>IF(N282="snížená",J282,0)</f>
        <v>0</v>
      </c>
      <c r="BG282" s="112">
        <f>IF(N282="zákl. přenesená",J282,0)</f>
        <v>0</v>
      </c>
      <c r="BH282" s="112">
        <f>IF(N282="sníž. přenesená",J282,0)</f>
        <v>0</v>
      </c>
      <c r="BI282" s="112">
        <f>IF(N282="nulová",J282,0)</f>
        <v>0</v>
      </c>
      <c r="BJ282" s="14" t="s">
        <v>82</v>
      </c>
      <c r="BK282" s="112">
        <f>ROUND(I282*H282,2)</f>
        <v>0</v>
      </c>
      <c r="BL282" s="14" t="s">
        <v>263</v>
      </c>
      <c r="BM282" s="219" t="s">
        <v>452</v>
      </c>
    </row>
    <row r="283" spans="1:65" s="2" customFormat="1" ht="11.25">
      <c r="A283" s="32"/>
      <c r="B283" s="33"/>
      <c r="C283" s="34"/>
      <c r="D283" s="220" t="s">
        <v>241</v>
      </c>
      <c r="E283" s="34"/>
      <c r="F283" s="221" t="s">
        <v>1126</v>
      </c>
      <c r="G283" s="34"/>
      <c r="H283" s="34"/>
      <c r="I283" s="176"/>
      <c r="J283" s="34"/>
      <c r="K283" s="34"/>
      <c r="L283" s="35"/>
      <c r="M283" s="222"/>
      <c r="N283" s="223"/>
      <c r="O283" s="69"/>
      <c r="P283" s="69"/>
      <c r="Q283" s="69"/>
      <c r="R283" s="69"/>
      <c r="S283" s="69"/>
      <c r="T283" s="70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4" t="s">
        <v>241</v>
      </c>
      <c r="AU283" s="14" t="s">
        <v>84</v>
      </c>
    </row>
    <row r="284" spans="1:65" s="2" customFormat="1" ht="16.5" customHeight="1">
      <c r="A284" s="32"/>
      <c r="B284" s="33"/>
      <c r="C284" s="228" t="s">
        <v>453</v>
      </c>
      <c r="D284" s="228" t="s">
        <v>973</v>
      </c>
      <c r="E284" s="229" t="s">
        <v>1127</v>
      </c>
      <c r="F284" s="230" t="s">
        <v>1128</v>
      </c>
      <c r="G284" s="231" t="s">
        <v>1000</v>
      </c>
      <c r="H284" s="232">
        <v>300</v>
      </c>
      <c r="I284" s="233"/>
      <c r="J284" s="234">
        <f>ROUND(I284*H284,2)</f>
        <v>0</v>
      </c>
      <c r="K284" s="235"/>
      <c r="L284" s="236"/>
      <c r="M284" s="237" t="s">
        <v>1</v>
      </c>
      <c r="N284" s="238" t="s">
        <v>40</v>
      </c>
      <c r="O284" s="69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219" t="s">
        <v>287</v>
      </c>
      <c r="AT284" s="219" t="s">
        <v>973</v>
      </c>
      <c r="AU284" s="219" t="s">
        <v>84</v>
      </c>
      <c r="AY284" s="14" t="s">
        <v>233</v>
      </c>
      <c r="BE284" s="112">
        <f>IF(N284="základní",J284,0)</f>
        <v>0</v>
      </c>
      <c r="BF284" s="112">
        <f>IF(N284="snížená",J284,0)</f>
        <v>0</v>
      </c>
      <c r="BG284" s="112">
        <f>IF(N284="zákl. přenesená",J284,0)</f>
        <v>0</v>
      </c>
      <c r="BH284" s="112">
        <f>IF(N284="sníž. přenesená",J284,0)</f>
        <v>0</v>
      </c>
      <c r="BI284" s="112">
        <f>IF(N284="nulová",J284,0)</f>
        <v>0</v>
      </c>
      <c r="BJ284" s="14" t="s">
        <v>82</v>
      </c>
      <c r="BK284" s="112">
        <f>ROUND(I284*H284,2)</f>
        <v>0</v>
      </c>
      <c r="BL284" s="14" t="s">
        <v>263</v>
      </c>
      <c r="BM284" s="219" t="s">
        <v>455</v>
      </c>
    </row>
    <row r="285" spans="1:65" s="2" customFormat="1" ht="11.25">
      <c r="A285" s="32"/>
      <c r="B285" s="33"/>
      <c r="C285" s="34"/>
      <c r="D285" s="220" t="s">
        <v>241</v>
      </c>
      <c r="E285" s="34"/>
      <c r="F285" s="221" t="s">
        <v>1128</v>
      </c>
      <c r="G285" s="34"/>
      <c r="H285" s="34"/>
      <c r="I285" s="176"/>
      <c r="J285" s="34"/>
      <c r="K285" s="34"/>
      <c r="L285" s="35"/>
      <c r="M285" s="222"/>
      <c r="N285" s="223"/>
      <c r="O285" s="69"/>
      <c r="P285" s="69"/>
      <c r="Q285" s="69"/>
      <c r="R285" s="69"/>
      <c r="S285" s="69"/>
      <c r="T285" s="70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4" t="s">
        <v>241</v>
      </c>
      <c r="AU285" s="14" t="s">
        <v>84</v>
      </c>
    </row>
    <row r="286" spans="1:65" s="2" customFormat="1" ht="24.2" customHeight="1">
      <c r="A286" s="32"/>
      <c r="B286" s="33"/>
      <c r="C286" s="207" t="s">
        <v>347</v>
      </c>
      <c r="D286" s="207" t="s">
        <v>236</v>
      </c>
      <c r="E286" s="208" t="s">
        <v>1129</v>
      </c>
      <c r="F286" s="209" t="s">
        <v>1130</v>
      </c>
      <c r="G286" s="210" t="s">
        <v>982</v>
      </c>
      <c r="H286" s="211">
        <v>0.3</v>
      </c>
      <c r="I286" s="212"/>
      <c r="J286" s="213">
        <f>ROUND(I286*H286,2)</f>
        <v>0</v>
      </c>
      <c r="K286" s="214"/>
      <c r="L286" s="35"/>
      <c r="M286" s="215" t="s">
        <v>1</v>
      </c>
      <c r="N286" s="216" t="s">
        <v>40</v>
      </c>
      <c r="O286" s="69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219" t="s">
        <v>263</v>
      </c>
      <c r="AT286" s="219" t="s">
        <v>236</v>
      </c>
      <c r="AU286" s="219" t="s">
        <v>84</v>
      </c>
      <c r="AY286" s="14" t="s">
        <v>233</v>
      </c>
      <c r="BE286" s="112">
        <f>IF(N286="základní",J286,0)</f>
        <v>0</v>
      </c>
      <c r="BF286" s="112">
        <f>IF(N286="snížená",J286,0)</f>
        <v>0</v>
      </c>
      <c r="BG286" s="112">
        <f>IF(N286="zákl. přenesená",J286,0)</f>
        <v>0</v>
      </c>
      <c r="BH286" s="112">
        <f>IF(N286="sníž. přenesená",J286,0)</f>
        <v>0</v>
      </c>
      <c r="BI286" s="112">
        <f>IF(N286="nulová",J286,0)</f>
        <v>0</v>
      </c>
      <c r="BJ286" s="14" t="s">
        <v>82</v>
      </c>
      <c r="BK286" s="112">
        <f>ROUND(I286*H286,2)</f>
        <v>0</v>
      </c>
      <c r="BL286" s="14" t="s">
        <v>263</v>
      </c>
      <c r="BM286" s="219" t="s">
        <v>459</v>
      </c>
    </row>
    <row r="287" spans="1:65" s="2" customFormat="1" ht="19.5">
      <c r="A287" s="32"/>
      <c r="B287" s="33"/>
      <c r="C287" s="34"/>
      <c r="D287" s="220" t="s">
        <v>241</v>
      </c>
      <c r="E287" s="34"/>
      <c r="F287" s="221" t="s">
        <v>1130</v>
      </c>
      <c r="G287" s="34"/>
      <c r="H287" s="34"/>
      <c r="I287" s="176"/>
      <c r="J287" s="34"/>
      <c r="K287" s="34"/>
      <c r="L287" s="35"/>
      <c r="M287" s="222"/>
      <c r="N287" s="223"/>
      <c r="O287" s="69"/>
      <c r="P287" s="69"/>
      <c r="Q287" s="69"/>
      <c r="R287" s="69"/>
      <c r="S287" s="69"/>
      <c r="T287" s="70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4" t="s">
        <v>241</v>
      </c>
      <c r="AU287" s="14" t="s">
        <v>84</v>
      </c>
    </row>
    <row r="288" spans="1:65" s="12" customFormat="1" ht="22.9" customHeight="1">
      <c r="B288" s="191"/>
      <c r="C288" s="192"/>
      <c r="D288" s="193" t="s">
        <v>74</v>
      </c>
      <c r="E288" s="205" t="s">
        <v>1131</v>
      </c>
      <c r="F288" s="205" t="s">
        <v>1132</v>
      </c>
      <c r="G288" s="192"/>
      <c r="H288" s="192"/>
      <c r="I288" s="195"/>
      <c r="J288" s="206">
        <f>BK288</f>
        <v>0</v>
      </c>
      <c r="K288" s="192"/>
      <c r="L288" s="197"/>
      <c r="M288" s="198"/>
      <c r="N288" s="199"/>
      <c r="O288" s="199"/>
      <c r="P288" s="200">
        <f>SUM(P289:P300)</f>
        <v>0</v>
      </c>
      <c r="Q288" s="199"/>
      <c r="R288" s="200">
        <f>SUM(R289:R300)</f>
        <v>0</v>
      </c>
      <c r="S288" s="199"/>
      <c r="T288" s="201">
        <f>SUM(T289:T300)</f>
        <v>0</v>
      </c>
      <c r="AR288" s="202" t="s">
        <v>84</v>
      </c>
      <c r="AT288" s="203" t="s">
        <v>74</v>
      </c>
      <c r="AU288" s="203" t="s">
        <v>82</v>
      </c>
      <c r="AY288" s="202" t="s">
        <v>233</v>
      </c>
      <c r="BK288" s="204">
        <f>SUM(BK289:BK300)</f>
        <v>0</v>
      </c>
    </row>
    <row r="289" spans="1:65" s="2" customFormat="1" ht="24.2" customHeight="1">
      <c r="A289" s="32"/>
      <c r="B289" s="33"/>
      <c r="C289" s="207" t="s">
        <v>460</v>
      </c>
      <c r="D289" s="207" t="s">
        <v>236</v>
      </c>
      <c r="E289" s="208" t="s">
        <v>1133</v>
      </c>
      <c r="F289" s="209" t="s">
        <v>1134</v>
      </c>
      <c r="G289" s="210" t="s">
        <v>813</v>
      </c>
      <c r="H289" s="211">
        <v>10</v>
      </c>
      <c r="I289" s="212"/>
      <c r="J289" s="213">
        <f>ROUND(I289*H289,2)</f>
        <v>0</v>
      </c>
      <c r="K289" s="214"/>
      <c r="L289" s="35"/>
      <c r="M289" s="215" t="s">
        <v>1</v>
      </c>
      <c r="N289" s="216" t="s">
        <v>40</v>
      </c>
      <c r="O289" s="69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9" t="s">
        <v>263</v>
      </c>
      <c r="AT289" s="219" t="s">
        <v>236</v>
      </c>
      <c r="AU289" s="219" t="s">
        <v>84</v>
      </c>
      <c r="AY289" s="14" t="s">
        <v>233</v>
      </c>
      <c r="BE289" s="112">
        <f>IF(N289="základní",J289,0)</f>
        <v>0</v>
      </c>
      <c r="BF289" s="112">
        <f>IF(N289="snížená",J289,0)</f>
        <v>0</v>
      </c>
      <c r="BG289" s="112">
        <f>IF(N289="zákl. přenesená",J289,0)</f>
        <v>0</v>
      </c>
      <c r="BH289" s="112">
        <f>IF(N289="sníž. přenesená",J289,0)</f>
        <v>0</v>
      </c>
      <c r="BI289" s="112">
        <f>IF(N289="nulová",J289,0)</f>
        <v>0</v>
      </c>
      <c r="BJ289" s="14" t="s">
        <v>82</v>
      </c>
      <c r="BK289" s="112">
        <f>ROUND(I289*H289,2)</f>
        <v>0</v>
      </c>
      <c r="BL289" s="14" t="s">
        <v>263</v>
      </c>
      <c r="BM289" s="219" t="s">
        <v>462</v>
      </c>
    </row>
    <row r="290" spans="1:65" s="2" customFormat="1" ht="11.25">
      <c r="A290" s="32"/>
      <c r="B290" s="33"/>
      <c r="C290" s="34"/>
      <c r="D290" s="220" t="s">
        <v>241</v>
      </c>
      <c r="E290" s="34"/>
      <c r="F290" s="221" t="s">
        <v>1134</v>
      </c>
      <c r="G290" s="34"/>
      <c r="H290" s="34"/>
      <c r="I290" s="176"/>
      <c r="J290" s="34"/>
      <c r="K290" s="34"/>
      <c r="L290" s="35"/>
      <c r="M290" s="222"/>
      <c r="N290" s="223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4" t="s">
        <v>241</v>
      </c>
      <c r="AU290" s="14" t="s">
        <v>84</v>
      </c>
    </row>
    <row r="291" spans="1:65" s="2" customFormat="1" ht="24.2" customHeight="1">
      <c r="A291" s="32"/>
      <c r="B291" s="33"/>
      <c r="C291" s="207" t="s">
        <v>351</v>
      </c>
      <c r="D291" s="207" t="s">
        <v>236</v>
      </c>
      <c r="E291" s="208" t="s">
        <v>1135</v>
      </c>
      <c r="F291" s="209" t="s">
        <v>1136</v>
      </c>
      <c r="G291" s="210" t="s">
        <v>813</v>
      </c>
      <c r="H291" s="211">
        <v>10</v>
      </c>
      <c r="I291" s="212"/>
      <c r="J291" s="213">
        <f>ROUND(I291*H291,2)</f>
        <v>0</v>
      </c>
      <c r="K291" s="214"/>
      <c r="L291" s="35"/>
      <c r="M291" s="215" t="s">
        <v>1</v>
      </c>
      <c r="N291" s="216" t="s">
        <v>40</v>
      </c>
      <c r="O291" s="69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9" t="s">
        <v>263</v>
      </c>
      <c r="AT291" s="219" t="s">
        <v>236</v>
      </c>
      <c r="AU291" s="219" t="s">
        <v>84</v>
      </c>
      <c r="AY291" s="14" t="s">
        <v>233</v>
      </c>
      <c r="BE291" s="112">
        <f>IF(N291="základní",J291,0)</f>
        <v>0</v>
      </c>
      <c r="BF291" s="112">
        <f>IF(N291="snížená",J291,0)</f>
        <v>0</v>
      </c>
      <c r="BG291" s="112">
        <f>IF(N291="zákl. přenesená",J291,0)</f>
        <v>0</v>
      </c>
      <c r="BH291" s="112">
        <f>IF(N291="sníž. přenesená",J291,0)</f>
        <v>0</v>
      </c>
      <c r="BI291" s="112">
        <f>IF(N291="nulová",J291,0)</f>
        <v>0</v>
      </c>
      <c r="BJ291" s="14" t="s">
        <v>82</v>
      </c>
      <c r="BK291" s="112">
        <f>ROUND(I291*H291,2)</f>
        <v>0</v>
      </c>
      <c r="BL291" s="14" t="s">
        <v>263</v>
      </c>
      <c r="BM291" s="219" t="s">
        <v>464</v>
      </c>
    </row>
    <row r="292" spans="1:65" s="2" customFormat="1" ht="19.5">
      <c r="A292" s="32"/>
      <c r="B292" s="33"/>
      <c r="C292" s="34"/>
      <c r="D292" s="220" t="s">
        <v>241</v>
      </c>
      <c r="E292" s="34"/>
      <c r="F292" s="221" t="s">
        <v>1136</v>
      </c>
      <c r="G292" s="34"/>
      <c r="H292" s="34"/>
      <c r="I292" s="176"/>
      <c r="J292" s="34"/>
      <c r="K292" s="34"/>
      <c r="L292" s="35"/>
      <c r="M292" s="222"/>
      <c r="N292" s="223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4" t="s">
        <v>241</v>
      </c>
      <c r="AU292" s="14" t="s">
        <v>84</v>
      </c>
    </row>
    <row r="293" spans="1:65" s="2" customFormat="1" ht="24.2" customHeight="1">
      <c r="A293" s="32"/>
      <c r="B293" s="33"/>
      <c r="C293" s="207" t="s">
        <v>465</v>
      </c>
      <c r="D293" s="207" t="s">
        <v>236</v>
      </c>
      <c r="E293" s="208" t="s">
        <v>1137</v>
      </c>
      <c r="F293" s="209" t="s">
        <v>1138</v>
      </c>
      <c r="G293" s="210" t="s">
        <v>244</v>
      </c>
      <c r="H293" s="211">
        <v>30</v>
      </c>
      <c r="I293" s="212"/>
      <c r="J293" s="213">
        <f>ROUND(I293*H293,2)</f>
        <v>0</v>
      </c>
      <c r="K293" s="214"/>
      <c r="L293" s="35"/>
      <c r="M293" s="215" t="s">
        <v>1</v>
      </c>
      <c r="N293" s="216" t="s">
        <v>40</v>
      </c>
      <c r="O293" s="69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9" t="s">
        <v>263</v>
      </c>
      <c r="AT293" s="219" t="s">
        <v>236</v>
      </c>
      <c r="AU293" s="219" t="s">
        <v>84</v>
      </c>
      <c r="AY293" s="14" t="s">
        <v>233</v>
      </c>
      <c r="BE293" s="112">
        <f>IF(N293="základní",J293,0)</f>
        <v>0</v>
      </c>
      <c r="BF293" s="112">
        <f>IF(N293="snížená",J293,0)</f>
        <v>0</v>
      </c>
      <c r="BG293" s="112">
        <f>IF(N293="zákl. přenesená",J293,0)</f>
        <v>0</v>
      </c>
      <c r="BH293" s="112">
        <f>IF(N293="sníž. přenesená",J293,0)</f>
        <v>0</v>
      </c>
      <c r="BI293" s="112">
        <f>IF(N293="nulová",J293,0)</f>
        <v>0</v>
      </c>
      <c r="BJ293" s="14" t="s">
        <v>82</v>
      </c>
      <c r="BK293" s="112">
        <f>ROUND(I293*H293,2)</f>
        <v>0</v>
      </c>
      <c r="BL293" s="14" t="s">
        <v>263</v>
      </c>
      <c r="BM293" s="219" t="s">
        <v>467</v>
      </c>
    </row>
    <row r="294" spans="1:65" s="2" customFormat="1" ht="11.25">
      <c r="A294" s="32"/>
      <c r="B294" s="33"/>
      <c r="C294" s="34"/>
      <c r="D294" s="220" t="s">
        <v>241</v>
      </c>
      <c r="E294" s="34"/>
      <c r="F294" s="221" t="s">
        <v>1138</v>
      </c>
      <c r="G294" s="34"/>
      <c r="H294" s="34"/>
      <c r="I294" s="176"/>
      <c r="J294" s="34"/>
      <c r="K294" s="34"/>
      <c r="L294" s="35"/>
      <c r="M294" s="222"/>
      <c r="N294" s="223"/>
      <c r="O294" s="69"/>
      <c r="P294" s="69"/>
      <c r="Q294" s="69"/>
      <c r="R294" s="69"/>
      <c r="S294" s="69"/>
      <c r="T294" s="70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4" t="s">
        <v>241</v>
      </c>
      <c r="AU294" s="14" t="s">
        <v>84</v>
      </c>
    </row>
    <row r="295" spans="1:65" s="2" customFormat="1" ht="24.2" customHeight="1">
      <c r="A295" s="32"/>
      <c r="B295" s="33"/>
      <c r="C295" s="207" t="s">
        <v>354</v>
      </c>
      <c r="D295" s="207" t="s">
        <v>236</v>
      </c>
      <c r="E295" s="208" t="s">
        <v>1139</v>
      </c>
      <c r="F295" s="209" t="s">
        <v>1140</v>
      </c>
      <c r="G295" s="210" t="s">
        <v>244</v>
      </c>
      <c r="H295" s="211">
        <v>30</v>
      </c>
      <c r="I295" s="212"/>
      <c r="J295" s="213">
        <f>ROUND(I295*H295,2)</f>
        <v>0</v>
      </c>
      <c r="K295" s="214"/>
      <c r="L295" s="35"/>
      <c r="M295" s="215" t="s">
        <v>1</v>
      </c>
      <c r="N295" s="216" t="s">
        <v>40</v>
      </c>
      <c r="O295" s="69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9" t="s">
        <v>263</v>
      </c>
      <c r="AT295" s="219" t="s">
        <v>236</v>
      </c>
      <c r="AU295" s="219" t="s">
        <v>84</v>
      </c>
      <c r="AY295" s="14" t="s">
        <v>233</v>
      </c>
      <c r="BE295" s="112">
        <f>IF(N295="základní",J295,0)</f>
        <v>0</v>
      </c>
      <c r="BF295" s="112">
        <f>IF(N295="snížená",J295,0)</f>
        <v>0</v>
      </c>
      <c r="BG295" s="112">
        <f>IF(N295="zákl. přenesená",J295,0)</f>
        <v>0</v>
      </c>
      <c r="BH295" s="112">
        <f>IF(N295="sníž. přenesená",J295,0)</f>
        <v>0</v>
      </c>
      <c r="BI295" s="112">
        <f>IF(N295="nulová",J295,0)</f>
        <v>0</v>
      </c>
      <c r="BJ295" s="14" t="s">
        <v>82</v>
      </c>
      <c r="BK295" s="112">
        <f>ROUND(I295*H295,2)</f>
        <v>0</v>
      </c>
      <c r="BL295" s="14" t="s">
        <v>263</v>
      </c>
      <c r="BM295" s="219" t="s">
        <v>471</v>
      </c>
    </row>
    <row r="296" spans="1:65" s="2" customFormat="1" ht="19.5">
      <c r="A296" s="32"/>
      <c r="B296" s="33"/>
      <c r="C296" s="34"/>
      <c r="D296" s="220" t="s">
        <v>241</v>
      </c>
      <c r="E296" s="34"/>
      <c r="F296" s="221" t="s">
        <v>1140</v>
      </c>
      <c r="G296" s="34"/>
      <c r="H296" s="34"/>
      <c r="I296" s="176"/>
      <c r="J296" s="34"/>
      <c r="K296" s="34"/>
      <c r="L296" s="35"/>
      <c r="M296" s="222"/>
      <c r="N296" s="223"/>
      <c r="O296" s="69"/>
      <c r="P296" s="69"/>
      <c r="Q296" s="69"/>
      <c r="R296" s="69"/>
      <c r="S296" s="69"/>
      <c r="T296" s="70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4" t="s">
        <v>241</v>
      </c>
      <c r="AU296" s="14" t="s">
        <v>84</v>
      </c>
    </row>
    <row r="297" spans="1:65" s="2" customFormat="1" ht="24.2" customHeight="1">
      <c r="A297" s="32"/>
      <c r="B297" s="33"/>
      <c r="C297" s="207" t="s">
        <v>472</v>
      </c>
      <c r="D297" s="207" t="s">
        <v>236</v>
      </c>
      <c r="E297" s="208" t="s">
        <v>1141</v>
      </c>
      <c r="F297" s="209" t="s">
        <v>1142</v>
      </c>
      <c r="G297" s="210" t="s">
        <v>244</v>
      </c>
      <c r="H297" s="211">
        <v>30</v>
      </c>
      <c r="I297" s="212"/>
      <c r="J297" s="213">
        <f>ROUND(I297*H297,2)</f>
        <v>0</v>
      </c>
      <c r="K297" s="214"/>
      <c r="L297" s="35"/>
      <c r="M297" s="215" t="s">
        <v>1</v>
      </c>
      <c r="N297" s="216" t="s">
        <v>40</v>
      </c>
      <c r="O297" s="69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19" t="s">
        <v>263</v>
      </c>
      <c r="AT297" s="219" t="s">
        <v>236</v>
      </c>
      <c r="AU297" s="219" t="s">
        <v>84</v>
      </c>
      <c r="AY297" s="14" t="s">
        <v>233</v>
      </c>
      <c r="BE297" s="112">
        <f>IF(N297="základní",J297,0)</f>
        <v>0</v>
      </c>
      <c r="BF297" s="112">
        <f>IF(N297="snížená",J297,0)</f>
        <v>0</v>
      </c>
      <c r="BG297" s="112">
        <f>IF(N297="zákl. přenesená",J297,0)</f>
        <v>0</v>
      </c>
      <c r="BH297" s="112">
        <f>IF(N297="sníž. přenesená",J297,0)</f>
        <v>0</v>
      </c>
      <c r="BI297" s="112">
        <f>IF(N297="nulová",J297,0)</f>
        <v>0</v>
      </c>
      <c r="BJ297" s="14" t="s">
        <v>82</v>
      </c>
      <c r="BK297" s="112">
        <f>ROUND(I297*H297,2)</f>
        <v>0</v>
      </c>
      <c r="BL297" s="14" t="s">
        <v>263</v>
      </c>
      <c r="BM297" s="219" t="s">
        <v>474</v>
      </c>
    </row>
    <row r="298" spans="1:65" s="2" customFormat="1" ht="11.25">
      <c r="A298" s="32"/>
      <c r="B298" s="33"/>
      <c r="C298" s="34"/>
      <c r="D298" s="220" t="s">
        <v>241</v>
      </c>
      <c r="E298" s="34"/>
      <c r="F298" s="221" t="s">
        <v>1142</v>
      </c>
      <c r="G298" s="34"/>
      <c r="H298" s="34"/>
      <c r="I298" s="176"/>
      <c r="J298" s="34"/>
      <c r="K298" s="34"/>
      <c r="L298" s="35"/>
      <c r="M298" s="222"/>
      <c r="N298" s="223"/>
      <c r="O298" s="69"/>
      <c r="P298" s="69"/>
      <c r="Q298" s="69"/>
      <c r="R298" s="69"/>
      <c r="S298" s="69"/>
      <c r="T298" s="70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4" t="s">
        <v>241</v>
      </c>
      <c r="AU298" s="14" t="s">
        <v>84</v>
      </c>
    </row>
    <row r="299" spans="1:65" s="2" customFormat="1" ht="24.2" customHeight="1">
      <c r="A299" s="32"/>
      <c r="B299" s="33"/>
      <c r="C299" s="207" t="s">
        <v>359</v>
      </c>
      <c r="D299" s="207" t="s">
        <v>236</v>
      </c>
      <c r="E299" s="208" t="s">
        <v>1143</v>
      </c>
      <c r="F299" s="209" t="s">
        <v>1144</v>
      </c>
      <c r="G299" s="210" t="s">
        <v>244</v>
      </c>
      <c r="H299" s="211">
        <v>30</v>
      </c>
      <c r="I299" s="212"/>
      <c r="J299" s="213">
        <f>ROUND(I299*H299,2)</f>
        <v>0</v>
      </c>
      <c r="K299" s="214"/>
      <c r="L299" s="35"/>
      <c r="M299" s="215" t="s">
        <v>1</v>
      </c>
      <c r="N299" s="216" t="s">
        <v>40</v>
      </c>
      <c r="O299" s="69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219" t="s">
        <v>263</v>
      </c>
      <c r="AT299" s="219" t="s">
        <v>236</v>
      </c>
      <c r="AU299" s="219" t="s">
        <v>84</v>
      </c>
      <c r="AY299" s="14" t="s">
        <v>233</v>
      </c>
      <c r="BE299" s="112">
        <f>IF(N299="základní",J299,0)</f>
        <v>0</v>
      </c>
      <c r="BF299" s="112">
        <f>IF(N299="snížená",J299,0)</f>
        <v>0</v>
      </c>
      <c r="BG299" s="112">
        <f>IF(N299="zákl. přenesená",J299,0)</f>
        <v>0</v>
      </c>
      <c r="BH299" s="112">
        <f>IF(N299="sníž. přenesená",J299,0)</f>
        <v>0</v>
      </c>
      <c r="BI299" s="112">
        <f>IF(N299="nulová",J299,0)</f>
        <v>0</v>
      </c>
      <c r="BJ299" s="14" t="s">
        <v>82</v>
      </c>
      <c r="BK299" s="112">
        <f>ROUND(I299*H299,2)</f>
        <v>0</v>
      </c>
      <c r="BL299" s="14" t="s">
        <v>263</v>
      </c>
      <c r="BM299" s="219" t="s">
        <v>476</v>
      </c>
    </row>
    <row r="300" spans="1:65" s="2" customFormat="1" ht="11.25">
      <c r="A300" s="32"/>
      <c r="B300" s="33"/>
      <c r="C300" s="34"/>
      <c r="D300" s="220" t="s">
        <v>241</v>
      </c>
      <c r="E300" s="34"/>
      <c r="F300" s="221" t="s">
        <v>1144</v>
      </c>
      <c r="G300" s="34"/>
      <c r="H300" s="34"/>
      <c r="I300" s="176"/>
      <c r="J300" s="34"/>
      <c r="K300" s="34"/>
      <c r="L300" s="35"/>
      <c r="M300" s="222"/>
      <c r="N300" s="223"/>
      <c r="O300" s="69"/>
      <c r="P300" s="69"/>
      <c r="Q300" s="69"/>
      <c r="R300" s="69"/>
      <c r="S300" s="69"/>
      <c r="T300" s="70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4" t="s">
        <v>241</v>
      </c>
      <c r="AU300" s="14" t="s">
        <v>84</v>
      </c>
    </row>
    <row r="301" spans="1:65" s="12" customFormat="1" ht="22.9" customHeight="1">
      <c r="B301" s="191"/>
      <c r="C301" s="192"/>
      <c r="D301" s="193" t="s">
        <v>74</v>
      </c>
      <c r="E301" s="205" t="s">
        <v>1145</v>
      </c>
      <c r="F301" s="205" t="s">
        <v>141</v>
      </c>
      <c r="G301" s="192"/>
      <c r="H301" s="192"/>
      <c r="I301" s="195"/>
      <c r="J301" s="206">
        <f>BK301</f>
        <v>0</v>
      </c>
      <c r="K301" s="192"/>
      <c r="L301" s="197"/>
      <c r="M301" s="198"/>
      <c r="N301" s="199"/>
      <c r="O301" s="199"/>
      <c r="P301" s="200">
        <f>SUM(P302:P319)</f>
        <v>0</v>
      </c>
      <c r="Q301" s="199"/>
      <c r="R301" s="200">
        <f>SUM(R302:R319)</f>
        <v>0</v>
      </c>
      <c r="S301" s="199"/>
      <c r="T301" s="201">
        <f>SUM(T302:T319)</f>
        <v>0</v>
      </c>
      <c r="AR301" s="202" t="s">
        <v>240</v>
      </c>
      <c r="AT301" s="203" t="s">
        <v>74</v>
      </c>
      <c r="AU301" s="203" t="s">
        <v>82</v>
      </c>
      <c r="AY301" s="202" t="s">
        <v>233</v>
      </c>
      <c r="BK301" s="204">
        <f>SUM(BK302:BK319)</f>
        <v>0</v>
      </c>
    </row>
    <row r="302" spans="1:65" s="2" customFormat="1" ht="24.2" customHeight="1">
      <c r="A302" s="32"/>
      <c r="B302" s="33"/>
      <c r="C302" s="207" t="s">
        <v>477</v>
      </c>
      <c r="D302" s="207" t="s">
        <v>236</v>
      </c>
      <c r="E302" s="208" t="s">
        <v>1146</v>
      </c>
      <c r="F302" s="209" t="s">
        <v>1147</v>
      </c>
      <c r="G302" s="210" t="s">
        <v>358</v>
      </c>
      <c r="H302" s="211">
        <v>1</v>
      </c>
      <c r="I302" s="212"/>
      <c r="J302" s="213">
        <f>ROUND(I302*H302,2)</f>
        <v>0</v>
      </c>
      <c r="K302" s="214"/>
      <c r="L302" s="35"/>
      <c r="M302" s="215" t="s">
        <v>1</v>
      </c>
      <c r="N302" s="216" t="s">
        <v>40</v>
      </c>
      <c r="O302" s="69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9" t="s">
        <v>1148</v>
      </c>
      <c r="AT302" s="219" t="s">
        <v>236</v>
      </c>
      <c r="AU302" s="219" t="s">
        <v>84</v>
      </c>
      <c r="AY302" s="14" t="s">
        <v>233</v>
      </c>
      <c r="BE302" s="112">
        <f>IF(N302="základní",J302,0)</f>
        <v>0</v>
      </c>
      <c r="BF302" s="112">
        <f>IF(N302="snížená",J302,0)</f>
        <v>0</v>
      </c>
      <c r="BG302" s="112">
        <f>IF(N302="zákl. přenesená",J302,0)</f>
        <v>0</v>
      </c>
      <c r="BH302" s="112">
        <f>IF(N302="sníž. přenesená",J302,0)</f>
        <v>0</v>
      </c>
      <c r="BI302" s="112">
        <f>IF(N302="nulová",J302,0)</f>
        <v>0</v>
      </c>
      <c r="BJ302" s="14" t="s">
        <v>82</v>
      </c>
      <c r="BK302" s="112">
        <f>ROUND(I302*H302,2)</f>
        <v>0</v>
      </c>
      <c r="BL302" s="14" t="s">
        <v>1148</v>
      </c>
      <c r="BM302" s="219" t="s">
        <v>479</v>
      </c>
    </row>
    <row r="303" spans="1:65" s="2" customFormat="1" ht="11.25">
      <c r="A303" s="32"/>
      <c r="B303" s="33"/>
      <c r="C303" s="34"/>
      <c r="D303" s="220" t="s">
        <v>241</v>
      </c>
      <c r="E303" s="34"/>
      <c r="F303" s="221" t="s">
        <v>1147</v>
      </c>
      <c r="G303" s="34"/>
      <c r="H303" s="34"/>
      <c r="I303" s="176"/>
      <c r="J303" s="34"/>
      <c r="K303" s="34"/>
      <c r="L303" s="35"/>
      <c r="M303" s="222"/>
      <c r="N303" s="223"/>
      <c r="O303" s="69"/>
      <c r="P303" s="69"/>
      <c r="Q303" s="69"/>
      <c r="R303" s="69"/>
      <c r="S303" s="69"/>
      <c r="T303" s="70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4" t="s">
        <v>241</v>
      </c>
      <c r="AU303" s="14" t="s">
        <v>84</v>
      </c>
    </row>
    <row r="304" spans="1:65" s="2" customFormat="1" ht="16.5" customHeight="1">
      <c r="A304" s="32"/>
      <c r="B304" s="33"/>
      <c r="C304" s="207" t="s">
        <v>363</v>
      </c>
      <c r="D304" s="207" t="s">
        <v>236</v>
      </c>
      <c r="E304" s="208" t="s">
        <v>1149</v>
      </c>
      <c r="F304" s="209" t="s">
        <v>1150</v>
      </c>
      <c r="G304" s="210" t="s">
        <v>358</v>
      </c>
      <c r="H304" s="211">
        <v>1</v>
      </c>
      <c r="I304" s="212"/>
      <c r="J304" s="213">
        <f>ROUND(I304*H304,2)</f>
        <v>0</v>
      </c>
      <c r="K304" s="214"/>
      <c r="L304" s="35"/>
      <c r="M304" s="215" t="s">
        <v>1</v>
      </c>
      <c r="N304" s="216" t="s">
        <v>40</v>
      </c>
      <c r="O304" s="69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9" t="s">
        <v>1148</v>
      </c>
      <c r="AT304" s="219" t="s">
        <v>236</v>
      </c>
      <c r="AU304" s="219" t="s">
        <v>84</v>
      </c>
      <c r="AY304" s="14" t="s">
        <v>233</v>
      </c>
      <c r="BE304" s="112">
        <f>IF(N304="základní",J304,0)</f>
        <v>0</v>
      </c>
      <c r="BF304" s="112">
        <f>IF(N304="snížená",J304,0)</f>
        <v>0</v>
      </c>
      <c r="BG304" s="112">
        <f>IF(N304="zákl. přenesená",J304,0)</f>
        <v>0</v>
      </c>
      <c r="BH304" s="112">
        <f>IF(N304="sníž. přenesená",J304,0)</f>
        <v>0</v>
      </c>
      <c r="BI304" s="112">
        <f>IF(N304="nulová",J304,0)</f>
        <v>0</v>
      </c>
      <c r="BJ304" s="14" t="s">
        <v>82</v>
      </c>
      <c r="BK304" s="112">
        <f>ROUND(I304*H304,2)</f>
        <v>0</v>
      </c>
      <c r="BL304" s="14" t="s">
        <v>1148</v>
      </c>
      <c r="BM304" s="219" t="s">
        <v>483</v>
      </c>
    </row>
    <row r="305" spans="1:65" s="2" customFormat="1" ht="11.25">
      <c r="A305" s="32"/>
      <c r="B305" s="33"/>
      <c r="C305" s="34"/>
      <c r="D305" s="220" t="s">
        <v>241</v>
      </c>
      <c r="E305" s="34"/>
      <c r="F305" s="221" t="s">
        <v>1150</v>
      </c>
      <c r="G305" s="34"/>
      <c r="H305" s="34"/>
      <c r="I305" s="176"/>
      <c r="J305" s="34"/>
      <c r="K305" s="34"/>
      <c r="L305" s="35"/>
      <c r="M305" s="222"/>
      <c r="N305" s="223"/>
      <c r="O305" s="69"/>
      <c r="P305" s="69"/>
      <c r="Q305" s="69"/>
      <c r="R305" s="69"/>
      <c r="S305" s="69"/>
      <c r="T305" s="70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4" t="s">
        <v>241</v>
      </c>
      <c r="AU305" s="14" t="s">
        <v>84</v>
      </c>
    </row>
    <row r="306" spans="1:65" s="2" customFormat="1" ht="21.75" customHeight="1">
      <c r="A306" s="32"/>
      <c r="B306" s="33"/>
      <c r="C306" s="207" t="s">
        <v>484</v>
      </c>
      <c r="D306" s="207" t="s">
        <v>236</v>
      </c>
      <c r="E306" s="208" t="s">
        <v>1151</v>
      </c>
      <c r="F306" s="209" t="s">
        <v>1152</v>
      </c>
      <c r="G306" s="210" t="s">
        <v>358</v>
      </c>
      <c r="H306" s="211">
        <v>1</v>
      </c>
      <c r="I306" s="212"/>
      <c r="J306" s="213">
        <f>ROUND(I306*H306,2)</f>
        <v>0</v>
      </c>
      <c r="K306" s="214"/>
      <c r="L306" s="35"/>
      <c r="M306" s="215" t="s">
        <v>1</v>
      </c>
      <c r="N306" s="216" t="s">
        <v>40</v>
      </c>
      <c r="O306" s="69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19" t="s">
        <v>1148</v>
      </c>
      <c r="AT306" s="219" t="s">
        <v>236</v>
      </c>
      <c r="AU306" s="219" t="s">
        <v>84</v>
      </c>
      <c r="AY306" s="14" t="s">
        <v>233</v>
      </c>
      <c r="BE306" s="112">
        <f>IF(N306="základní",J306,0)</f>
        <v>0</v>
      </c>
      <c r="BF306" s="112">
        <f>IF(N306="snížená",J306,0)</f>
        <v>0</v>
      </c>
      <c r="BG306" s="112">
        <f>IF(N306="zákl. přenesená",J306,0)</f>
        <v>0</v>
      </c>
      <c r="BH306" s="112">
        <f>IF(N306="sníž. přenesená",J306,0)</f>
        <v>0</v>
      </c>
      <c r="BI306" s="112">
        <f>IF(N306="nulová",J306,0)</f>
        <v>0</v>
      </c>
      <c r="BJ306" s="14" t="s">
        <v>82</v>
      </c>
      <c r="BK306" s="112">
        <f>ROUND(I306*H306,2)</f>
        <v>0</v>
      </c>
      <c r="BL306" s="14" t="s">
        <v>1148</v>
      </c>
      <c r="BM306" s="219" t="s">
        <v>486</v>
      </c>
    </row>
    <row r="307" spans="1:65" s="2" customFormat="1" ht="11.25">
      <c r="A307" s="32"/>
      <c r="B307" s="33"/>
      <c r="C307" s="34"/>
      <c r="D307" s="220" t="s">
        <v>241</v>
      </c>
      <c r="E307" s="34"/>
      <c r="F307" s="221" t="s">
        <v>1152</v>
      </c>
      <c r="G307" s="34"/>
      <c r="H307" s="34"/>
      <c r="I307" s="176"/>
      <c r="J307" s="34"/>
      <c r="K307" s="34"/>
      <c r="L307" s="35"/>
      <c r="M307" s="222"/>
      <c r="N307" s="223"/>
      <c r="O307" s="69"/>
      <c r="P307" s="69"/>
      <c r="Q307" s="69"/>
      <c r="R307" s="69"/>
      <c r="S307" s="69"/>
      <c r="T307" s="70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4" t="s">
        <v>241</v>
      </c>
      <c r="AU307" s="14" t="s">
        <v>84</v>
      </c>
    </row>
    <row r="308" spans="1:65" s="2" customFormat="1" ht="16.5" customHeight="1">
      <c r="A308" s="32"/>
      <c r="B308" s="33"/>
      <c r="C308" s="207" t="s">
        <v>366</v>
      </c>
      <c r="D308" s="207" t="s">
        <v>236</v>
      </c>
      <c r="E308" s="208" t="s">
        <v>1153</v>
      </c>
      <c r="F308" s="209" t="s">
        <v>1154</v>
      </c>
      <c r="G308" s="210" t="s">
        <v>358</v>
      </c>
      <c r="H308" s="211">
        <v>1</v>
      </c>
      <c r="I308" s="212"/>
      <c r="J308" s="213">
        <f>ROUND(I308*H308,2)</f>
        <v>0</v>
      </c>
      <c r="K308" s="214"/>
      <c r="L308" s="35"/>
      <c r="M308" s="215" t="s">
        <v>1</v>
      </c>
      <c r="N308" s="216" t="s">
        <v>40</v>
      </c>
      <c r="O308" s="69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19" t="s">
        <v>1148</v>
      </c>
      <c r="AT308" s="219" t="s">
        <v>236</v>
      </c>
      <c r="AU308" s="219" t="s">
        <v>84</v>
      </c>
      <c r="AY308" s="14" t="s">
        <v>233</v>
      </c>
      <c r="BE308" s="112">
        <f>IF(N308="základní",J308,0)</f>
        <v>0</v>
      </c>
      <c r="BF308" s="112">
        <f>IF(N308="snížená",J308,0)</f>
        <v>0</v>
      </c>
      <c r="BG308" s="112">
        <f>IF(N308="zákl. přenesená",J308,0)</f>
        <v>0</v>
      </c>
      <c r="BH308" s="112">
        <f>IF(N308="sníž. přenesená",J308,0)</f>
        <v>0</v>
      </c>
      <c r="BI308" s="112">
        <f>IF(N308="nulová",J308,0)</f>
        <v>0</v>
      </c>
      <c r="BJ308" s="14" t="s">
        <v>82</v>
      </c>
      <c r="BK308" s="112">
        <f>ROUND(I308*H308,2)</f>
        <v>0</v>
      </c>
      <c r="BL308" s="14" t="s">
        <v>1148</v>
      </c>
      <c r="BM308" s="219" t="s">
        <v>488</v>
      </c>
    </row>
    <row r="309" spans="1:65" s="2" customFormat="1" ht="11.25">
      <c r="A309" s="32"/>
      <c r="B309" s="33"/>
      <c r="C309" s="34"/>
      <c r="D309" s="220" t="s">
        <v>241</v>
      </c>
      <c r="E309" s="34"/>
      <c r="F309" s="221" t="s">
        <v>1154</v>
      </c>
      <c r="G309" s="34"/>
      <c r="H309" s="34"/>
      <c r="I309" s="176"/>
      <c r="J309" s="34"/>
      <c r="K309" s="34"/>
      <c r="L309" s="35"/>
      <c r="M309" s="222"/>
      <c r="N309" s="223"/>
      <c r="O309" s="69"/>
      <c r="P309" s="69"/>
      <c r="Q309" s="69"/>
      <c r="R309" s="69"/>
      <c r="S309" s="69"/>
      <c r="T309" s="70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4" t="s">
        <v>241</v>
      </c>
      <c r="AU309" s="14" t="s">
        <v>84</v>
      </c>
    </row>
    <row r="310" spans="1:65" s="2" customFormat="1" ht="16.5" customHeight="1">
      <c r="A310" s="32"/>
      <c r="B310" s="33"/>
      <c r="C310" s="207" t="s">
        <v>489</v>
      </c>
      <c r="D310" s="207" t="s">
        <v>236</v>
      </c>
      <c r="E310" s="208" t="s">
        <v>1155</v>
      </c>
      <c r="F310" s="209" t="s">
        <v>1156</v>
      </c>
      <c r="G310" s="210" t="s">
        <v>358</v>
      </c>
      <c r="H310" s="211">
        <v>1</v>
      </c>
      <c r="I310" s="212"/>
      <c r="J310" s="213">
        <f>ROUND(I310*H310,2)</f>
        <v>0</v>
      </c>
      <c r="K310" s="214"/>
      <c r="L310" s="35"/>
      <c r="M310" s="215" t="s">
        <v>1</v>
      </c>
      <c r="N310" s="216" t="s">
        <v>40</v>
      </c>
      <c r="O310" s="69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19" t="s">
        <v>1148</v>
      </c>
      <c r="AT310" s="219" t="s">
        <v>236</v>
      </c>
      <c r="AU310" s="219" t="s">
        <v>84</v>
      </c>
      <c r="AY310" s="14" t="s">
        <v>233</v>
      </c>
      <c r="BE310" s="112">
        <f>IF(N310="základní",J310,0)</f>
        <v>0</v>
      </c>
      <c r="BF310" s="112">
        <f>IF(N310="snížená",J310,0)</f>
        <v>0</v>
      </c>
      <c r="BG310" s="112">
        <f>IF(N310="zákl. přenesená",J310,0)</f>
        <v>0</v>
      </c>
      <c r="BH310" s="112">
        <f>IF(N310="sníž. přenesená",J310,0)</f>
        <v>0</v>
      </c>
      <c r="BI310" s="112">
        <f>IF(N310="nulová",J310,0)</f>
        <v>0</v>
      </c>
      <c r="BJ310" s="14" t="s">
        <v>82</v>
      </c>
      <c r="BK310" s="112">
        <f>ROUND(I310*H310,2)</f>
        <v>0</v>
      </c>
      <c r="BL310" s="14" t="s">
        <v>1148</v>
      </c>
      <c r="BM310" s="219" t="s">
        <v>491</v>
      </c>
    </row>
    <row r="311" spans="1:65" s="2" customFormat="1" ht="11.25">
      <c r="A311" s="32"/>
      <c r="B311" s="33"/>
      <c r="C311" s="34"/>
      <c r="D311" s="220" t="s">
        <v>241</v>
      </c>
      <c r="E311" s="34"/>
      <c r="F311" s="221" t="s">
        <v>1156</v>
      </c>
      <c r="G311" s="34"/>
      <c r="H311" s="34"/>
      <c r="I311" s="176"/>
      <c r="J311" s="34"/>
      <c r="K311" s="34"/>
      <c r="L311" s="35"/>
      <c r="M311" s="222"/>
      <c r="N311" s="223"/>
      <c r="O311" s="69"/>
      <c r="P311" s="69"/>
      <c r="Q311" s="69"/>
      <c r="R311" s="69"/>
      <c r="S311" s="69"/>
      <c r="T311" s="70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4" t="s">
        <v>241</v>
      </c>
      <c r="AU311" s="14" t="s">
        <v>84</v>
      </c>
    </row>
    <row r="312" spans="1:65" s="2" customFormat="1" ht="21.75" customHeight="1">
      <c r="A312" s="32"/>
      <c r="B312" s="33"/>
      <c r="C312" s="207" t="s">
        <v>368</v>
      </c>
      <c r="D312" s="207" t="s">
        <v>236</v>
      </c>
      <c r="E312" s="208" t="s">
        <v>1157</v>
      </c>
      <c r="F312" s="209" t="s">
        <v>1158</v>
      </c>
      <c r="G312" s="210" t="s">
        <v>358</v>
      </c>
      <c r="H312" s="211">
        <v>1</v>
      </c>
      <c r="I312" s="212"/>
      <c r="J312" s="213">
        <f>ROUND(I312*H312,2)</f>
        <v>0</v>
      </c>
      <c r="K312" s="214"/>
      <c r="L312" s="35"/>
      <c r="M312" s="215" t="s">
        <v>1</v>
      </c>
      <c r="N312" s="216" t="s">
        <v>40</v>
      </c>
      <c r="O312" s="69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19" t="s">
        <v>1148</v>
      </c>
      <c r="AT312" s="219" t="s">
        <v>236</v>
      </c>
      <c r="AU312" s="219" t="s">
        <v>84</v>
      </c>
      <c r="AY312" s="14" t="s">
        <v>233</v>
      </c>
      <c r="BE312" s="112">
        <f>IF(N312="základní",J312,0)</f>
        <v>0</v>
      </c>
      <c r="BF312" s="112">
        <f>IF(N312="snížená",J312,0)</f>
        <v>0</v>
      </c>
      <c r="BG312" s="112">
        <f>IF(N312="zákl. přenesená",J312,0)</f>
        <v>0</v>
      </c>
      <c r="BH312" s="112">
        <f>IF(N312="sníž. přenesená",J312,0)</f>
        <v>0</v>
      </c>
      <c r="BI312" s="112">
        <f>IF(N312="nulová",J312,0)</f>
        <v>0</v>
      </c>
      <c r="BJ312" s="14" t="s">
        <v>82</v>
      </c>
      <c r="BK312" s="112">
        <f>ROUND(I312*H312,2)</f>
        <v>0</v>
      </c>
      <c r="BL312" s="14" t="s">
        <v>1148</v>
      </c>
      <c r="BM312" s="219" t="s">
        <v>495</v>
      </c>
    </row>
    <row r="313" spans="1:65" s="2" customFormat="1" ht="11.25">
      <c r="A313" s="32"/>
      <c r="B313" s="33"/>
      <c r="C313" s="34"/>
      <c r="D313" s="220" t="s">
        <v>241</v>
      </c>
      <c r="E313" s="34"/>
      <c r="F313" s="221" t="s">
        <v>1158</v>
      </c>
      <c r="G313" s="34"/>
      <c r="H313" s="34"/>
      <c r="I313" s="176"/>
      <c r="J313" s="34"/>
      <c r="K313" s="34"/>
      <c r="L313" s="35"/>
      <c r="M313" s="222"/>
      <c r="N313" s="223"/>
      <c r="O313" s="69"/>
      <c r="P313" s="69"/>
      <c r="Q313" s="69"/>
      <c r="R313" s="69"/>
      <c r="S313" s="69"/>
      <c r="T313" s="70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4" t="s">
        <v>241</v>
      </c>
      <c r="AU313" s="14" t="s">
        <v>84</v>
      </c>
    </row>
    <row r="314" spans="1:65" s="2" customFormat="1" ht="16.5" customHeight="1">
      <c r="A314" s="32"/>
      <c r="B314" s="33"/>
      <c r="C314" s="207" t="s">
        <v>496</v>
      </c>
      <c r="D314" s="207" t="s">
        <v>236</v>
      </c>
      <c r="E314" s="208" t="s">
        <v>1159</v>
      </c>
      <c r="F314" s="209" t="s">
        <v>1160</v>
      </c>
      <c r="G314" s="210" t="s">
        <v>358</v>
      </c>
      <c r="H314" s="211">
        <v>1</v>
      </c>
      <c r="I314" s="212"/>
      <c r="J314" s="213">
        <f>ROUND(I314*H314,2)</f>
        <v>0</v>
      </c>
      <c r="K314" s="214"/>
      <c r="L314" s="35"/>
      <c r="M314" s="215" t="s">
        <v>1</v>
      </c>
      <c r="N314" s="216" t="s">
        <v>40</v>
      </c>
      <c r="O314" s="69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19" t="s">
        <v>1148</v>
      </c>
      <c r="AT314" s="219" t="s">
        <v>236</v>
      </c>
      <c r="AU314" s="219" t="s">
        <v>84</v>
      </c>
      <c r="AY314" s="14" t="s">
        <v>233</v>
      </c>
      <c r="BE314" s="112">
        <f>IF(N314="základní",J314,0)</f>
        <v>0</v>
      </c>
      <c r="BF314" s="112">
        <f>IF(N314="snížená",J314,0)</f>
        <v>0</v>
      </c>
      <c r="BG314" s="112">
        <f>IF(N314="zákl. přenesená",J314,0)</f>
        <v>0</v>
      </c>
      <c r="BH314" s="112">
        <f>IF(N314="sníž. přenesená",J314,0)</f>
        <v>0</v>
      </c>
      <c r="BI314" s="112">
        <f>IF(N314="nulová",J314,0)</f>
        <v>0</v>
      </c>
      <c r="BJ314" s="14" t="s">
        <v>82</v>
      </c>
      <c r="BK314" s="112">
        <f>ROUND(I314*H314,2)</f>
        <v>0</v>
      </c>
      <c r="BL314" s="14" t="s">
        <v>1148</v>
      </c>
      <c r="BM314" s="219" t="s">
        <v>498</v>
      </c>
    </row>
    <row r="315" spans="1:65" s="2" customFormat="1" ht="11.25">
      <c r="A315" s="32"/>
      <c r="B315" s="33"/>
      <c r="C315" s="34"/>
      <c r="D315" s="220" t="s">
        <v>241</v>
      </c>
      <c r="E315" s="34"/>
      <c r="F315" s="221" t="s">
        <v>1160</v>
      </c>
      <c r="G315" s="34"/>
      <c r="H315" s="34"/>
      <c r="I315" s="176"/>
      <c r="J315" s="34"/>
      <c r="K315" s="34"/>
      <c r="L315" s="35"/>
      <c r="M315" s="222"/>
      <c r="N315" s="223"/>
      <c r="O315" s="69"/>
      <c r="P315" s="69"/>
      <c r="Q315" s="69"/>
      <c r="R315" s="69"/>
      <c r="S315" s="69"/>
      <c r="T315" s="70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4" t="s">
        <v>241</v>
      </c>
      <c r="AU315" s="14" t="s">
        <v>84</v>
      </c>
    </row>
    <row r="316" spans="1:65" s="2" customFormat="1" ht="16.5" customHeight="1">
      <c r="A316" s="32"/>
      <c r="B316" s="33"/>
      <c r="C316" s="207" t="s">
        <v>371</v>
      </c>
      <c r="D316" s="207" t="s">
        <v>236</v>
      </c>
      <c r="E316" s="208" t="s">
        <v>1161</v>
      </c>
      <c r="F316" s="209" t="s">
        <v>1162</v>
      </c>
      <c r="G316" s="210" t="s">
        <v>358</v>
      </c>
      <c r="H316" s="211">
        <v>1</v>
      </c>
      <c r="I316" s="212"/>
      <c r="J316" s="213">
        <f>ROUND(I316*H316,2)</f>
        <v>0</v>
      </c>
      <c r="K316" s="214"/>
      <c r="L316" s="35"/>
      <c r="M316" s="215" t="s">
        <v>1</v>
      </c>
      <c r="N316" s="216" t="s">
        <v>40</v>
      </c>
      <c r="O316" s="69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19" t="s">
        <v>1148</v>
      </c>
      <c r="AT316" s="219" t="s">
        <v>236</v>
      </c>
      <c r="AU316" s="219" t="s">
        <v>84</v>
      </c>
      <c r="AY316" s="14" t="s">
        <v>233</v>
      </c>
      <c r="BE316" s="112">
        <f>IF(N316="základní",J316,0)</f>
        <v>0</v>
      </c>
      <c r="BF316" s="112">
        <f>IF(N316="snížená",J316,0)</f>
        <v>0</v>
      </c>
      <c r="BG316" s="112">
        <f>IF(N316="zákl. přenesená",J316,0)</f>
        <v>0</v>
      </c>
      <c r="BH316" s="112">
        <f>IF(N316="sníž. přenesená",J316,0)</f>
        <v>0</v>
      </c>
      <c r="BI316" s="112">
        <f>IF(N316="nulová",J316,0)</f>
        <v>0</v>
      </c>
      <c r="BJ316" s="14" t="s">
        <v>82</v>
      </c>
      <c r="BK316" s="112">
        <f>ROUND(I316*H316,2)</f>
        <v>0</v>
      </c>
      <c r="BL316" s="14" t="s">
        <v>1148</v>
      </c>
      <c r="BM316" s="219" t="s">
        <v>500</v>
      </c>
    </row>
    <row r="317" spans="1:65" s="2" customFormat="1" ht="11.25">
      <c r="A317" s="32"/>
      <c r="B317" s="33"/>
      <c r="C317" s="34"/>
      <c r="D317" s="220" t="s">
        <v>241</v>
      </c>
      <c r="E317" s="34"/>
      <c r="F317" s="221" t="s">
        <v>1162</v>
      </c>
      <c r="G317" s="34"/>
      <c r="H317" s="34"/>
      <c r="I317" s="176"/>
      <c r="J317" s="34"/>
      <c r="K317" s="34"/>
      <c r="L317" s="35"/>
      <c r="M317" s="222"/>
      <c r="N317" s="223"/>
      <c r="O317" s="69"/>
      <c r="P317" s="69"/>
      <c r="Q317" s="69"/>
      <c r="R317" s="69"/>
      <c r="S317" s="69"/>
      <c r="T317" s="70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4" t="s">
        <v>241</v>
      </c>
      <c r="AU317" s="14" t="s">
        <v>84</v>
      </c>
    </row>
    <row r="318" spans="1:65" s="2" customFormat="1" ht="37.9" customHeight="1">
      <c r="A318" s="32"/>
      <c r="B318" s="33"/>
      <c r="C318" s="207" t="s">
        <v>501</v>
      </c>
      <c r="D318" s="207" t="s">
        <v>236</v>
      </c>
      <c r="E318" s="208" t="s">
        <v>1163</v>
      </c>
      <c r="F318" s="209" t="s">
        <v>1164</v>
      </c>
      <c r="G318" s="210" t="s">
        <v>358</v>
      </c>
      <c r="H318" s="211">
        <v>1</v>
      </c>
      <c r="I318" s="212"/>
      <c r="J318" s="213">
        <f>ROUND(I318*H318,2)</f>
        <v>0</v>
      </c>
      <c r="K318" s="214"/>
      <c r="L318" s="35"/>
      <c r="M318" s="215" t="s">
        <v>1</v>
      </c>
      <c r="N318" s="216" t="s">
        <v>40</v>
      </c>
      <c r="O318" s="69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19" t="s">
        <v>1148</v>
      </c>
      <c r="AT318" s="219" t="s">
        <v>236</v>
      </c>
      <c r="AU318" s="219" t="s">
        <v>84</v>
      </c>
      <c r="AY318" s="14" t="s">
        <v>233</v>
      </c>
      <c r="BE318" s="112">
        <f>IF(N318="základní",J318,0)</f>
        <v>0</v>
      </c>
      <c r="BF318" s="112">
        <f>IF(N318="snížená",J318,0)</f>
        <v>0</v>
      </c>
      <c r="BG318" s="112">
        <f>IF(N318="zákl. přenesená",J318,0)</f>
        <v>0</v>
      </c>
      <c r="BH318" s="112">
        <f>IF(N318="sníž. přenesená",J318,0)</f>
        <v>0</v>
      </c>
      <c r="BI318" s="112">
        <f>IF(N318="nulová",J318,0)</f>
        <v>0</v>
      </c>
      <c r="BJ318" s="14" t="s">
        <v>82</v>
      </c>
      <c r="BK318" s="112">
        <f>ROUND(I318*H318,2)</f>
        <v>0</v>
      </c>
      <c r="BL318" s="14" t="s">
        <v>1148</v>
      </c>
      <c r="BM318" s="219" t="s">
        <v>503</v>
      </c>
    </row>
    <row r="319" spans="1:65" s="2" customFormat="1" ht="19.5">
      <c r="A319" s="32"/>
      <c r="B319" s="33"/>
      <c r="C319" s="34"/>
      <c r="D319" s="220" t="s">
        <v>241</v>
      </c>
      <c r="E319" s="34"/>
      <c r="F319" s="221" t="s">
        <v>1164</v>
      </c>
      <c r="G319" s="34"/>
      <c r="H319" s="34"/>
      <c r="I319" s="176"/>
      <c r="J319" s="34"/>
      <c r="K319" s="34"/>
      <c r="L319" s="35"/>
      <c r="M319" s="222"/>
      <c r="N319" s="223"/>
      <c r="O319" s="69"/>
      <c r="P319" s="69"/>
      <c r="Q319" s="69"/>
      <c r="R319" s="69"/>
      <c r="S319" s="69"/>
      <c r="T319" s="70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4" t="s">
        <v>241</v>
      </c>
      <c r="AU319" s="14" t="s">
        <v>84</v>
      </c>
    </row>
    <row r="320" spans="1:65" s="12" customFormat="1" ht="22.9" customHeight="1">
      <c r="B320" s="191"/>
      <c r="C320" s="192"/>
      <c r="D320" s="193" t="s">
        <v>74</v>
      </c>
      <c r="E320" s="205" t="s">
        <v>1165</v>
      </c>
      <c r="F320" s="205" t="s">
        <v>1166</v>
      </c>
      <c r="G320" s="192"/>
      <c r="H320" s="192"/>
      <c r="I320" s="195"/>
      <c r="J320" s="206">
        <f>BK320</f>
        <v>0</v>
      </c>
      <c r="K320" s="192"/>
      <c r="L320" s="197"/>
      <c r="M320" s="198"/>
      <c r="N320" s="199"/>
      <c r="O320" s="199"/>
      <c r="P320" s="200">
        <f>SUM(P321:P332)</f>
        <v>0</v>
      </c>
      <c r="Q320" s="199"/>
      <c r="R320" s="200">
        <f>SUM(R321:R332)</f>
        <v>0</v>
      </c>
      <c r="S320" s="199"/>
      <c r="T320" s="201">
        <f>SUM(T321:T332)</f>
        <v>0</v>
      </c>
      <c r="AR320" s="202" t="s">
        <v>82</v>
      </c>
      <c r="AT320" s="203" t="s">
        <v>74</v>
      </c>
      <c r="AU320" s="203" t="s">
        <v>82</v>
      </c>
      <c r="AY320" s="202" t="s">
        <v>233</v>
      </c>
      <c r="BK320" s="204">
        <f>SUM(BK321:BK332)</f>
        <v>0</v>
      </c>
    </row>
    <row r="321" spans="1:65" s="2" customFormat="1" ht="66.75" customHeight="1">
      <c r="A321" s="32"/>
      <c r="B321" s="33"/>
      <c r="C321" s="207" t="s">
        <v>523</v>
      </c>
      <c r="D321" s="207" t="s">
        <v>236</v>
      </c>
      <c r="E321" s="208" t="s">
        <v>82</v>
      </c>
      <c r="F321" s="209" t="s">
        <v>1167</v>
      </c>
      <c r="G321" s="210" t="s">
        <v>1</v>
      </c>
      <c r="H321" s="211">
        <v>0</v>
      </c>
      <c r="I321" s="212"/>
      <c r="J321" s="213">
        <f>ROUND(I321*H321,2)</f>
        <v>0</v>
      </c>
      <c r="K321" s="214"/>
      <c r="L321" s="35"/>
      <c r="M321" s="215" t="s">
        <v>1</v>
      </c>
      <c r="N321" s="216" t="s">
        <v>40</v>
      </c>
      <c r="O321" s="69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219" t="s">
        <v>240</v>
      </c>
      <c r="AT321" s="219" t="s">
        <v>236</v>
      </c>
      <c r="AU321" s="219" t="s">
        <v>84</v>
      </c>
      <c r="AY321" s="14" t="s">
        <v>233</v>
      </c>
      <c r="BE321" s="112">
        <f>IF(N321="základní",J321,0)</f>
        <v>0</v>
      </c>
      <c r="BF321" s="112">
        <f>IF(N321="snížená",J321,0)</f>
        <v>0</v>
      </c>
      <c r="BG321" s="112">
        <f>IF(N321="zákl. přenesená",J321,0)</f>
        <v>0</v>
      </c>
      <c r="BH321" s="112">
        <f>IF(N321="sníž. přenesená",J321,0)</f>
        <v>0</v>
      </c>
      <c r="BI321" s="112">
        <f>IF(N321="nulová",J321,0)</f>
        <v>0</v>
      </c>
      <c r="BJ321" s="14" t="s">
        <v>82</v>
      </c>
      <c r="BK321" s="112">
        <f>ROUND(I321*H321,2)</f>
        <v>0</v>
      </c>
      <c r="BL321" s="14" t="s">
        <v>240</v>
      </c>
      <c r="BM321" s="219" t="s">
        <v>507</v>
      </c>
    </row>
    <row r="322" spans="1:65" s="2" customFormat="1" ht="48.75">
      <c r="A322" s="32"/>
      <c r="B322" s="33"/>
      <c r="C322" s="34"/>
      <c r="D322" s="220" t="s">
        <v>241</v>
      </c>
      <c r="E322" s="34"/>
      <c r="F322" s="221" t="s">
        <v>1167</v>
      </c>
      <c r="G322" s="34"/>
      <c r="H322" s="34"/>
      <c r="I322" s="176"/>
      <c r="J322" s="34"/>
      <c r="K322" s="34"/>
      <c r="L322" s="35"/>
      <c r="M322" s="222"/>
      <c r="N322" s="223"/>
      <c r="O322" s="69"/>
      <c r="P322" s="69"/>
      <c r="Q322" s="69"/>
      <c r="R322" s="69"/>
      <c r="S322" s="69"/>
      <c r="T322" s="70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4" t="s">
        <v>241</v>
      </c>
      <c r="AU322" s="14" t="s">
        <v>84</v>
      </c>
    </row>
    <row r="323" spans="1:65" s="2" customFormat="1" ht="76.349999999999994" customHeight="1">
      <c r="A323" s="32"/>
      <c r="B323" s="33"/>
      <c r="C323" s="207" t="s">
        <v>383</v>
      </c>
      <c r="D323" s="207" t="s">
        <v>236</v>
      </c>
      <c r="E323" s="208" t="s">
        <v>84</v>
      </c>
      <c r="F323" s="209" t="s">
        <v>1168</v>
      </c>
      <c r="G323" s="210" t="s">
        <v>1</v>
      </c>
      <c r="H323" s="211">
        <v>0</v>
      </c>
      <c r="I323" s="212"/>
      <c r="J323" s="213">
        <f>ROUND(I323*H323,2)</f>
        <v>0</v>
      </c>
      <c r="K323" s="214"/>
      <c r="L323" s="35"/>
      <c r="M323" s="215" t="s">
        <v>1</v>
      </c>
      <c r="N323" s="216" t="s">
        <v>40</v>
      </c>
      <c r="O323" s="69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219" t="s">
        <v>240</v>
      </c>
      <c r="AT323" s="219" t="s">
        <v>236</v>
      </c>
      <c r="AU323" s="219" t="s">
        <v>84</v>
      </c>
      <c r="AY323" s="14" t="s">
        <v>233</v>
      </c>
      <c r="BE323" s="112">
        <f>IF(N323="základní",J323,0)</f>
        <v>0</v>
      </c>
      <c r="BF323" s="112">
        <f>IF(N323="snížená",J323,0)</f>
        <v>0</v>
      </c>
      <c r="BG323" s="112">
        <f>IF(N323="zákl. přenesená",J323,0)</f>
        <v>0</v>
      </c>
      <c r="BH323" s="112">
        <f>IF(N323="sníž. přenesená",J323,0)</f>
        <v>0</v>
      </c>
      <c r="BI323" s="112">
        <f>IF(N323="nulová",J323,0)</f>
        <v>0</v>
      </c>
      <c r="BJ323" s="14" t="s">
        <v>82</v>
      </c>
      <c r="BK323" s="112">
        <f>ROUND(I323*H323,2)</f>
        <v>0</v>
      </c>
      <c r="BL323" s="14" t="s">
        <v>240</v>
      </c>
      <c r="BM323" s="219" t="s">
        <v>510</v>
      </c>
    </row>
    <row r="324" spans="1:65" s="2" customFormat="1" ht="39">
      <c r="A324" s="32"/>
      <c r="B324" s="33"/>
      <c r="C324" s="34"/>
      <c r="D324" s="220" t="s">
        <v>241</v>
      </c>
      <c r="E324" s="34"/>
      <c r="F324" s="221" t="s">
        <v>1168</v>
      </c>
      <c r="G324" s="34"/>
      <c r="H324" s="34"/>
      <c r="I324" s="176"/>
      <c r="J324" s="34"/>
      <c r="K324" s="34"/>
      <c r="L324" s="35"/>
      <c r="M324" s="222"/>
      <c r="N324" s="223"/>
      <c r="O324" s="69"/>
      <c r="P324" s="69"/>
      <c r="Q324" s="69"/>
      <c r="R324" s="69"/>
      <c r="S324" s="69"/>
      <c r="T324" s="70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4" t="s">
        <v>241</v>
      </c>
      <c r="AU324" s="14" t="s">
        <v>84</v>
      </c>
    </row>
    <row r="325" spans="1:65" s="2" customFormat="1" ht="55.5" customHeight="1">
      <c r="A325" s="32"/>
      <c r="B325" s="33"/>
      <c r="C325" s="207" t="s">
        <v>531</v>
      </c>
      <c r="D325" s="207" t="s">
        <v>236</v>
      </c>
      <c r="E325" s="208" t="s">
        <v>245</v>
      </c>
      <c r="F325" s="209" t="s">
        <v>1169</v>
      </c>
      <c r="G325" s="210" t="s">
        <v>1</v>
      </c>
      <c r="H325" s="211">
        <v>0</v>
      </c>
      <c r="I325" s="212"/>
      <c r="J325" s="213">
        <f>ROUND(I325*H325,2)</f>
        <v>0</v>
      </c>
      <c r="K325" s="214"/>
      <c r="L325" s="35"/>
      <c r="M325" s="215" t="s">
        <v>1</v>
      </c>
      <c r="N325" s="216" t="s">
        <v>40</v>
      </c>
      <c r="O325" s="69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219" t="s">
        <v>240</v>
      </c>
      <c r="AT325" s="219" t="s">
        <v>236</v>
      </c>
      <c r="AU325" s="219" t="s">
        <v>84</v>
      </c>
      <c r="AY325" s="14" t="s">
        <v>233</v>
      </c>
      <c r="BE325" s="112">
        <f>IF(N325="základní",J325,0)</f>
        <v>0</v>
      </c>
      <c r="BF325" s="112">
        <f>IF(N325="snížená",J325,0)</f>
        <v>0</v>
      </c>
      <c r="BG325" s="112">
        <f>IF(N325="zákl. přenesená",J325,0)</f>
        <v>0</v>
      </c>
      <c r="BH325" s="112">
        <f>IF(N325="sníž. přenesená",J325,0)</f>
        <v>0</v>
      </c>
      <c r="BI325" s="112">
        <f>IF(N325="nulová",J325,0)</f>
        <v>0</v>
      </c>
      <c r="BJ325" s="14" t="s">
        <v>82</v>
      </c>
      <c r="BK325" s="112">
        <f>ROUND(I325*H325,2)</f>
        <v>0</v>
      </c>
      <c r="BL325" s="14" t="s">
        <v>240</v>
      </c>
      <c r="BM325" s="219" t="s">
        <v>512</v>
      </c>
    </row>
    <row r="326" spans="1:65" s="2" customFormat="1" ht="29.25">
      <c r="A326" s="32"/>
      <c r="B326" s="33"/>
      <c r="C326" s="34"/>
      <c r="D326" s="220" t="s">
        <v>241</v>
      </c>
      <c r="E326" s="34"/>
      <c r="F326" s="221" t="s">
        <v>1169</v>
      </c>
      <c r="G326" s="34"/>
      <c r="H326" s="34"/>
      <c r="I326" s="176"/>
      <c r="J326" s="34"/>
      <c r="K326" s="34"/>
      <c r="L326" s="35"/>
      <c r="M326" s="222"/>
      <c r="N326" s="223"/>
      <c r="O326" s="69"/>
      <c r="P326" s="69"/>
      <c r="Q326" s="69"/>
      <c r="R326" s="69"/>
      <c r="S326" s="69"/>
      <c r="T326" s="70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4" t="s">
        <v>241</v>
      </c>
      <c r="AU326" s="14" t="s">
        <v>84</v>
      </c>
    </row>
    <row r="327" spans="1:65" s="2" customFormat="1" ht="55.5" customHeight="1">
      <c r="A327" s="32"/>
      <c r="B327" s="33"/>
      <c r="C327" s="207" t="s">
        <v>387</v>
      </c>
      <c r="D327" s="207" t="s">
        <v>236</v>
      </c>
      <c r="E327" s="208" t="s">
        <v>240</v>
      </c>
      <c r="F327" s="209" t="s">
        <v>1170</v>
      </c>
      <c r="G327" s="210" t="s">
        <v>1</v>
      </c>
      <c r="H327" s="211">
        <v>0</v>
      </c>
      <c r="I327" s="212"/>
      <c r="J327" s="213">
        <f>ROUND(I327*H327,2)</f>
        <v>0</v>
      </c>
      <c r="K327" s="214"/>
      <c r="L327" s="35"/>
      <c r="M327" s="215" t="s">
        <v>1</v>
      </c>
      <c r="N327" s="216" t="s">
        <v>40</v>
      </c>
      <c r="O327" s="69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219" t="s">
        <v>240</v>
      </c>
      <c r="AT327" s="219" t="s">
        <v>236</v>
      </c>
      <c r="AU327" s="219" t="s">
        <v>84</v>
      </c>
      <c r="AY327" s="14" t="s">
        <v>233</v>
      </c>
      <c r="BE327" s="112">
        <f>IF(N327="základní",J327,0)</f>
        <v>0</v>
      </c>
      <c r="BF327" s="112">
        <f>IF(N327="snížená",J327,0)</f>
        <v>0</v>
      </c>
      <c r="BG327" s="112">
        <f>IF(N327="zákl. přenesená",J327,0)</f>
        <v>0</v>
      </c>
      <c r="BH327" s="112">
        <f>IF(N327="sníž. přenesená",J327,0)</f>
        <v>0</v>
      </c>
      <c r="BI327" s="112">
        <f>IF(N327="nulová",J327,0)</f>
        <v>0</v>
      </c>
      <c r="BJ327" s="14" t="s">
        <v>82</v>
      </c>
      <c r="BK327" s="112">
        <f>ROUND(I327*H327,2)</f>
        <v>0</v>
      </c>
      <c r="BL327" s="14" t="s">
        <v>240</v>
      </c>
      <c r="BM327" s="219" t="s">
        <v>515</v>
      </c>
    </row>
    <row r="328" spans="1:65" s="2" customFormat="1" ht="39">
      <c r="A328" s="32"/>
      <c r="B328" s="33"/>
      <c r="C328" s="34"/>
      <c r="D328" s="220" t="s">
        <v>241</v>
      </c>
      <c r="E328" s="34"/>
      <c r="F328" s="221" t="s">
        <v>1170</v>
      </c>
      <c r="G328" s="34"/>
      <c r="H328" s="34"/>
      <c r="I328" s="176"/>
      <c r="J328" s="34"/>
      <c r="K328" s="34"/>
      <c r="L328" s="35"/>
      <c r="M328" s="222"/>
      <c r="N328" s="223"/>
      <c r="O328" s="69"/>
      <c r="P328" s="69"/>
      <c r="Q328" s="69"/>
      <c r="R328" s="69"/>
      <c r="S328" s="69"/>
      <c r="T328" s="70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4" t="s">
        <v>241</v>
      </c>
      <c r="AU328" s="14" t="s">
        <v>84</v>
      </c>
    </row>
    <row r="329" spans="1:65" s="2" customFormat="1" ht="76.349999999999994" customHeight="1">
      <c r="A329" s="32"/>
      <c r="B329" s="33"/>
      <c r="C329" s="207" t="s">
        <v>538</v>
      </c>
      <c r="D329" s="207" t="s">
        <v>236</v>
      </c>
      <c r="E329" s="208" t="s">
        <v>252</v>
      </c>
      <c r="F329" s="209" t="s">
        <v>1171</v>
      </c>
      <c r="G329" s="210" t="s">
        <v>1</v>
      </c>
      <c r="H329" s="211">
        <v>0</v>
      </c>
      <c r="I329" s="212"/>
      <c r="J329" s="213">
        <f>ROUND(I329*H329,2)</f>
        <v>0</v>
      </c>
      <c r="K329" s="214"/>
      <c r="L329" s="35"/>
      <c r="M329" s="215" t="s">
        <v>1</v>
      </c>
      <c r="N329" s="216" t="s">
        <v>40</v>
      </c>
      <c r="O329" s="69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219" t="s">
        <v>240</v>
      </c>
      <c r="AT329" s="219" t="s">
        <v>236</v>
      </c>
      <c r="AU329" s="219" t="s">
        <v>84</v>
      </c>
      <c r="AY329" s="14" t="s">
        <v>233</v>
      </c>
      <c r="BE329" s="112">
        <f>IF(N329="základní",J329,0)</f>
        <v>0</v>
      </c>
      <c r="BF329" s="112">
        <f>IF(N329="snížená",J329,0)</f>
        <v>0</v>
      </c>
      <c r="BG329" s="112">
        <f>IF(N329="zákl. přenesená",J329,0)</f>
        <v>0</v>
      </c>
      <c r="BH329" s="112">
        <f>IF(N329="sníž. přenesená",J329,0)</f>
        <v>0</v>
      </c>
      <c r="BI329" s="112">
        <f>IF(N329="nulová",J329,0)</f>
        <v>0</v>
      </c>
      <c r="BJ329" s="14" t="s">
        <v>82</v>
      </c>
      <c r="BK329" s="112">
        <f>ROUND(I329*H329,2)</f>
        <v>0</v>
      </c>
      <c r="BL329" s="14" t="s">
        <v>240</v>
      </c>
      <c r="BM329" s="219" t="s">
        <v>522</v>
      </c>
    </row>
    <row r="330" spans="1:65" s="2" customFormat="1" ht="39">
      <c r="A330" s="32"/>
      <c r="B330" s="33"/>
      <c r="C330" s="34"/>
      <c r="D330" s="220" t="s">
        <v>241</v>
      </c>
      <c r="E330" s="34"/>
      <c r="F330" s="221" t="s">
        <v>1171</v>
      </c>
      <c r="G330" s="34"/>
      <c r="H330" s="34"/>
      <c r="I330" s="176"/>
      <c r="J330" s="34"/>
      <c r="K330" s="34"/>
      <c r="L330" s="35"/>
      <c r="M330" s="222"/>
      <c r="N330" s="223"/>
      <c r="O330" s="69"/>
      <c r="P330" s="69"/>
      <c r="Q330" s="69"/>
      <c r="R330" s="69"/>
      <c r="S330" s="69"/>
      <c r="T330" s="70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4" t="s">
        <v>241</v>
      </c>
      <c r="AU330" s="14" t="s">
        <v>84</v>
      </c>
    </row>
    <row r="331" spans="1:65" s="2" customFormat="1" ht="24.2" customHeight="1">
      <c r="A331" s="32"/>
      <c r="B331" s="33"/>
      <c r="C331" s="207" t="s">
        <v>390</v>
      </c>
      <c r="D331" s="207" t="s">
        <v>236</v>
      </c>
      <c r="E331" s="208" t="s">
        <v>248</v>
      </c>
      <c r="F331" s="209" t="s">
        <v>1172</v>
      </c>
      <c r="G331" s="210" t="s">
        <v>1</v>
      </c>
      <c r="H331" s="211">
        <v>0</v>
      </c>
      <c r="I331" s="212"/>
      <c r="J331" s="213">
        <f>ROUND(I331*H331,2)</f>
        <v>0</v>
      </c>
      <c r="K331" s="214"/>
      <c r="L331" s="35"/>
      <c r="M331" s="215" t="s">
        <v>1</v>
      </c>
      <c r="N331" s="216" t="s">
        <v>40</v>
      </c>
      <c r="O331" s="69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219" t="s">
        <v>240</v>
      </c>
      <c r="AT331" s="219" t="s">
        <v>236</v>
      </c>
      <c r="AU331" s="219" t="s">
        <v>84</v>
      </c>
      <c r="AY331" s="14" t="s">
        <v>233</v>
      </c>
      <c r="BE331" s="112">
        <f>IF(N331="základní",J331,0)</f>
        <v>0</v>
      </c>
      <c r="BF331" s="112">
        <f>IF(N331="snížená",J331,0)</f>
        <v>0</v>
      </c>
      <c r="BG331" s="112">
        <f>IF(N331="zákl. přenesená",J331,0)</f>
        <v>0</v>
      </c>
      <c r="BH331" s="112">
        <f>IF(N331="sníž. přenesená",J331,0)</f>
        <v>0</v>
      </c>
      <c r="BI331" s="112">
        <f>IF(N331="nulová",J331,0)</f>
        <v>0</v>
      </c>
      <c r="BJ331" s="14" t="s">
        <v>82</v>
      </c>
      <c r="BK331" s="112">
        <f>ROUND(I331*H331,2)</f>
        <v>0</v>
      </c>
      <c r="BL331" s="14" t="s">
        <v>240</v>
      </c>
      <c r="BM331" s="219" t="s">
        <v>526</v>
      </c>
    </row>
    <row r="332" spans="1:65" s="2" customFormat="1" ht="11.25">
      <c r="A332" s="32"/>
      <c r="B332" s="33"/>
      <c r="C332" s="34"/>
      <c r="D332" s="220" t="s">
        <v>241</v>
      </c>
      <c r="E332" s="34"/>
      <c r="F332" s="221" t="s">
        <v>1172</v>
      </c>
      <c r="G332" s="34"/>
      <c r="H332" s="34"/>
      <c r="I332" s="176"/>
      <c r="J332" s="34"/>
      <c r="K332" s="34"/>
      <c r="L332" s="35"/>
      <c r="M332" s="224"/>
      <c r="N332" s="225"/>
      <c r="O332" s="226"/>
      <c r="P332" s="226"/>
      <c r="Q332" s="226"/>
      <c r="R332" s="226"/>
      <c r="S332" s="226"/>
      <c r="T332" s="227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4" t="s">
        <v>241</v>
      </c>
      <c r="AU332" s="14" t="s">
        <v>84</v>
      </c>
    </row>
    <row r="333" spans="1:65" s="2" customFormat="1" ht="6.95" customHeight="1">
      <c r="A333" s="32"/>
      <c r="B333" s="52"/>
      <c r="C333" s="53"/>
      <c r="D333" s="53"/>
      <c r="E333" s="53"/>
      <c r="F333" s="53"/>
      <c r="G333" s="53"/>
      <c r="H333" s="53"/>
      <c r="I333" s="53"/>
      <c r="J333" s="53"/>
      <c r="K333" s="53"/>
      <c r="L333" s="35"/>
      <c r="M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</row>
  </sheetData>
  <sheetProtection algorithmName="SHA-512" hashValue="9wb26djtuop7PBr6eQjwVppfXalU1NgGt/poDPUvC+vC/WAO8e3HbM8BGltbZlhIuSF2pOJMAOIKr4c7XBm9ng==" saltValue="fTW1tkMjvvumfvP7o7eeJsEKdCMGfXWg/ovVEZMXkLbmhOrBpWlcaIm2b2L7zklUk1goiiYy+PnqQm1gqLhpOw==" spinCount="100000" sheet="1" objects="1" scenarios="1" formatColumns="0" formatRows="0" autoFilter="0"/>
  <autoFilter ref="C135:K332" xr:uid="{00000000-0009-0000-0000-000004000000}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96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1173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J109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ROUND((SUM(BE109:BE116) + SUM(BE136:BE369)),  2)</f>
        <v>0</v>
      </c>
      <c r="G35" s="32"/>
      <c r="H35" s="32"/>
      <c r="I35" s="137">
        <v>0.21</v>
      </c>
      <c r="J35" s="136">
        <f>ROUND(((SUM(BE109:BE116) + SUM(BE136:BE369))*I35),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ROUND((SUM(BF109:BF116) + SUM(BF136:BF369)),  2)</f>
        <v>0</v>
      </c>
      <c r="G36" s="32"/>
      <c r="H36" s="32"/>
      <c r="I36" s="137">
        <v>0.12</v>
      </c>
      <c r="J36" s="136">
        <f>ROUND(((SUM(BF109:BF116) + SUM(BF136:BF369))*I36),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ROUND((SUM(BG109:BG116) + SUM(BG136:BG369)),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ROUND((SUM(BH109:BH116) + SUM(BH136:BH369)),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ROUND((SUM(BI109:BI116) + SUM(BI136:BI369)),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 xml:space="preserve">SO 02 D.1.4.2 - Elektroinstalace a MaR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J136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65" s="9" customFormat="1" ht="24.95" customHeight="1">
      <c r="B97" s="159"/>
      <c r="C97" s="160"/>
      <c r="D97" s="161" t="s">
        <v>1174</v>
      </c>
      <c r="E97" s="162"/>
      <c r="F97" s="162"/>
      <c r="G97" s="162"/>
      <c r="H97" s="162"/>
      <c r="I97" s="162"/>
      <c r="J97" s="163">
        <f>J137</f>
        <v>0</v>
      </c>
      <c r="K97" s="160"/>
      <c r="L97" s="164"/>
    </row>
    <row r="98" spans="1:65" s="9" customFormat="1" ht="24.95" customHeight="1">
      <c r="B98" s="159"/>
      <c r="C98" s="160"/>
      <c r="D98" s="161" t="s">
        <v>1175</v>
      </c>
      <c r="E98" s="162"/>
      <c r="F98" s="162"/>
      <c r="G98" s="162"/>
      <c r="H98" s="162"/>
      <c r="I98" s="162"/>
      <c r="J98" s="163">
        <f>J172</f>
        <v>0</v>
      </c>
      <c r="K98" s="160"/>
      <c r="L98" s="164"/>
    </row>
    <row r="99" spans="1:65" s="9" customFormat="1" ht="24.95" customHeight="1">
      <c r="B99" s="159"/>
      <c r="C99" s="160"/>
      <c r="D99" s="161" t="s">
        <v>1176</v>
      </c>
      <c r="E99" s="162"/>
      <c r="F99" s="162"/>
      <c r="G99" s="162"/>
      <c r="H99" s="162"/>
      <c r="I99" s="162"/>
      <c r="J99" s="163">
        <f>J191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1177</v>
      </c>
      <c r="E100" s="162"/>
      <c r="F100" s="162"/>
      <c r="G100" s="162"/>
      <c r="H100" s="162"/>
      <c r="I100" s="162"/>
      <c r="J100" s="163">
        <f>J220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1178</v>
      </c>
      <c r="E101" s="162"/>
      <c r="F101" s="162"/>
      <c r="G101" s="162"/>
      <c r="H101" s="162"/>
      <c r="I101" s="162"/>
      <c r="J101" s="163">
        <f>J235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1179</v>
      </c>
      <c r="E102" s="162"/>
      <c r="F102" s="162"/>
      <c r="G102" s="162"/>
      <c r="H102" s="162"/>
      <c r="I102" s="162"/>
      <c r="J102" s="163">
        <f>J280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1180</v>
      </c>
      <c r="E103" s="162"/>
      <c r="F103" s="162"/>
      <c r="G103" s="162"/>
      <c r="H103" s="162"/>
      <c r="I103" s="162"/>
      <c r="J103" s="163">
        <f>J304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1181</v>
      </c>
      <c r="E104" s="162"/>
      <c r="F104" s="162"/>
      <c r="G104" s="162"/>
      <c r="H104" s="162"/>
      <c r="I104" s="162"/>
      <c r="J104" s="163">
        <f>J333</f>
        <v>0</v>
      </c>
      <c r="K104" s="160"/>
      <c r="L104" s="164"/>
    </row>
    <row r="105" spans="1:65" s="10" customFormat="1" ht="19.899999999999999" customHeight="1">
      <c r="B105" s="165"/>
      <c r="C105" s="166"/>
      <c r="D105" s="167" t="s">
        <v>1182</v>
      </c>
      <c r="E105" s="168"/>
      <c r="F105" s="168"/>
      <c r="G105" s="168"/>
      <c r="H105" s="168"/>
      <c r="I105" s="168"/>
      <c r="J105" s="169">
        <f>J334</f>
        <v>0</v>
      </c>
      <c r="K105" s="166"/>
      <c r="L105" s="170"/>
    </row>
    <row r="106" spans="1:65" s="9" customFormat="1" ht="24.95" customHeight="1">
      <c r="B106" s="159"/>
      <c r="C106" s="160"/>
      <c r="D106" s="161" t="s">
        <v>1183</v>
      </c>
      <c r="E106" s="162"/>
      <c r="F106" s="162"/>
      <c r="G106" s="162"/>
      <c r="H106" s="162"/>
      <c r="I106" s="162"/>
      <c r="J106" s="163">
        <f>J357</f>
        <v>0</v>
      </c>
      <c r="K106" s="160"/>
      <c r="L106" s="164"/>
    </row>
    <row r="107" spans="1:65" s="2" customFormat="1" ht="21.7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29.25" customHeight="1">
      <c r="A109" s="32"/>
      <c r="B109" s="33"/>
      <c r="C109" s="158" t="s">
        <v>209</v>
      </c>
      <c r="D109" s="34"/>
      <c r="E109" s="34"/>
      <c r="F109" s="34"/>
      <c r="G109" s="34"/>
      <c r="H109" s="34"/>
      <c r="I109" s="34"/>
      <c r="J109" s="171">
        <f>ROUND(J110 + J111 + J112 + J113 + J114 + J115,2)</f>
        <v>0</v>
      </c>
      <c r="K109" s="34"/>
      <c r="L109" s="49"/>
      <c r="N109" s="172" t="s">
        <v>39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18" customHeight="1">
      <c r="A110" s="32"/>
      <c r="B110" s="33"/>
      <c r="C110" s="34"/>
      <c r="D110" s="248" t="s">
        <v>210</v>
      </c>
      <c r="E110" s="247"/>
      <c r="F110" s="247"/>
      <c r="G110" s="34"/>
      <c r="H110" s="34"/>
      <c r="I110" s="34"/>
      <c r="J110" s="108">
        <v>0</v>
      </c>
      <c r="K110" s="34"/>
      <c r="L110" s="173"/>
      <c r="M110" s="174"/>
      <c r="N110" s="175" t="s">
        <v>40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211</v>
      </c>
      <c r="AZ110" s="174"/>
      <c r="BA110" s="174"/>
      <c r="BB110" s="174"/>
      <c r="BC110" s="174"/>
      <c r="BD110" s="174"/>
      <c r="BE110" s="178">
        <f t="shared" ref="BE110:BE115" si="0">IF(N110="základní",J110,0)</f>
        <v>0</v>
      </c>
      <c r="BF110" s="178">
        <f t="shared" ref="BF110:BF115" si="1">IF(N110="snížená",J110,0)</f>
        <v>0</v>
      </c>
      <c r="BG110" s="178">
        <f t="shared" ref="BG110:BG115" si="2">IF(N110="zákl. přenesená",J110,0)</f>
        <v>0</v>
      </c>
      <c r="BH110" s="178">
        <f t="shared" ref="BH110:BH115" si="3">IF(N110="sníž. přenesená",J110,0)</f>
        <v>0</v>
      </c>
      <c r="BI110" s="178">
        <f t="shared" ref="BI110:BI115" si="4">IF(N110="nulová",J110,0)</f>
        <v>0</v>
      </c>
      <c r="BJ110" s="177" t="s">
        <v>82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8" t="s">
        <v>212</v>
      </c>
      <c r="E111" s="247"/>
      <c r="F111" s="247"/>
      <c r="G111" s="34"/>
      <c r="H111" s="34"/>
      <c r="I111" s="34"/>
      <c r="J111" s="108">
        <v>0</v>
      </c>
      <c r="K111" s="34"/>
      <c r="L111" s="173"/>
      <c r="M111" s="174"/>
      <c r="N111" s="175" t="s">
        <v>40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211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82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8" t="s">
        <v>213</v>
      </c>
      <c r="E112" s="247"/>
      <c r="F112" s="247"/>
      <c r="G112" s="34"/>
      <c r="H112" s="34"/>
      <c r="I112" s="34"/>
      <c r="J112" s="108">
        <v>0</v>
      </c>
      <c r="K112" s="34"/>
      <c r="L112" s="173"/>
      <c r="M112" s="174"/>
      <c r="N112" s="175" t="s">
        <v>40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211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82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8" t="s">
        <v>214</v>
      </c>
      <c r="E113" s="247"/>
      <c r="F113" s="247"/>
      <c r="G113" s="34"/>
      <c r="H113" s="34"/>
      <c r="I113" s="34"/>
      <c r="J113" s="108">
        <v>0</v>
      </c>
      <c r="K113" s="34"/>
      <c r="L113" s="173"/>
      <c r="M113" s="174"/>
      <c r="N113" s="175" t="s">
        <v>40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211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82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8" t="s">
        <v>215</v>
      </c>
      <c r="E114" s="247"/>
      <c r="F114" s="247"/>
      <c r="G114" s="34"/>
      <c r="H114" s="34"/>
      <c r="I114" s="34"/>
      <c r="J114" s="108">
        <v>0</v>
      </c>
      <c r="K114" s="34"/>
      <c r="L114" s="173"/>
      <c r="M114" s="174"/>
      <c r="N114" s="175" t="s">
        <v>40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211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82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107" t="s">
        <v>216</v>
      </c>
      <c r="E115" s="34"/>
      <c r="F115" s="34"/>
      <c r="G115" s="34"/>
      <c r="H115" s="34"/>
      <c r="I115" s="34"/>
      <c r="J115" s="108">
        <f>ROUND(J30*T115,2)</f>
        <v>0</v>
      </c>
      <c r="K115" s="34"/>
      <c r="L115" s="173"/>
      <c r="M115" s="174"/>
      <c r="N115" s="175" t="s">
        <v>40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217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82</v>
      </c>
      <c r="BK115" s="174"/>
      <c r="BL115" s="174"/>
      <c r="BM115" s="174"/>
    </row>
    <row r="116" spans="1:65" s="2" customFormat="1" ht="11.25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9.25" customHeight="1">
      <c r="A117" s="32"/>
      <c r="B117" s="33"/>
      <c r="C117" s="116" t="s">
        <v>151</v>
      </c>
      <c r="D117" s="117"/>
      <c r="E117" s="117"/>
      <c r="F117" s="117"/>
      <c r="G117" s="117"/>
      <c r="H117" s="117"/>
      <c r="I117" s="117"/>
      <c r="J117" s="118">
        <f>ROUND(J96+J109,2)</f>
        <v>0</v>
      </c>
      <c r="K117" s="117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22" spans="1:65" s="2" customFormat="1" ht="6.95" customHeight="1">
      <c r="A122" s="32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24.95" customHeight="1">
      <c r="A123" s="32"/>
      <c r="B123" s="33"/>
      <c r="C123" s="20" t="s">
        <v>218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2" customHeight="1">
      <c r="A125" s="32"/>
      <c r="B125" s="33"/>
      <c r="C125" s="26" t="s">
        <v>16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26.25" customHeight="1">
      <c r="A126" s="32"/>
      <c r="B126" s="33"/>
      <c r="C126" s="34"/>
      <c r="D126" s="34"/>
      <c r="E126" s="294" t="str">
        <f>E7</f>
        <v>Snížení energetické náročnosti budov v areálu Slezské nemocnice Opava využitím OZE a KVET  u hlavních budov V,N</v>
      </c>
      <c r="F126" s="295"/>
      <c r="G126" s="295"/>
      <c r="H126" s="295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2" customHeight="1">
      <c r="A127" s="32"/>
      <c r="B127" s="33"/>
      <c r="C127" s="26" t="s">
        <v>153</v>
      </c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6.5" customHeight="1">
      <c r="A128" s="32"/>
      <c r="B128" s="33"/>
      <c r="C128" s="34"/>
      <c r="D128" s="34"/>
      <c r="E128" s="249" t="str">
        <f>E9</f>
        <v xml:space="preserve">SO 02 D.1.4.2 - Elektroinstalace a MaR  </v>
      </c>
      <c r="F128" s="296"/>
      <c r="G128" s="296"/>
      <c r="H128" s="296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6" t="s">
        <v>20</v>
      </c>
      <c r="D130" s="34"/>
      <c r="E130" s="34"/>
      <c r="F130" s="24" t="str">
        <f>F12</f>
        <v xml:space="preserve"> </v>
      </c>
      <c r="G130" s="34"/>
      <c r="H130" s="34"/>
      <c r="I130" s="26" t="s">
        <v>22</v>
      </c>
      <c r="J130" s="64" t="str">
        <f>IF(J12="","",J12)</f>
        <v>10. 3. 2025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6.9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6" t="s">
        <v>24</v>
      </c>
      <c r="D132" s="34"/>
      <c r="E132" s="34"/>
      <c r="F132" s="24" t="str">
        <f>E15</f>
        <v xml:space="preserve"> </v>
      </c>
      <c r="G132" s="34"/>
      <c r="H132" s="34"/>
      <c r="I132" s="26" t="s">
        <v>29</v>
      </c>
      <c r="J132" s="29" t="str">
        <f>E21</f>
        <v xml:space="preserve"> 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6" t="s">
        <v>27</v>
      </c>
      <c r="D133" s="34"/>
      <c r="E133" s="34"/>
      <c r="F133" s="24" t="str">
        <f>IF(E18="","",E18)</f>
        <v>Vyplň údaj</v>
      </c>
      <c r="G133" s="34"/>
      <c r="H133" s="34"/>
      <c r="I133" s="26" t="s">
        <v>31</v>
      </c>
      <c r="J133" s="29" t="str">
        <f>E24</f>
        <v xml:space="preserve"> 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0.35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11" customFormat="1" ht="29.25" customHeight="1">
      <c r="A135" s="179"/>
      <c r="B135" s="180"/>
      <c r="C135" s="181" t="s">
        <v>219</v>
      </c>
      <c r="D135" s="182" t="s">
        <v>60</v>
      </c>
      <c r="E135" s="182" t="s">
        <v>56</v>
      </c>
      <c r="F135" s="182" t="s">
        <v>57</v>
      </c>
      <c r="G135" s="182" t="s">
        <v>220</v>
      </c>
      <c r="H135" s="182" t="s">
        <v>221</v>
      </c>
      <c r="I135" s="182" t="s">
        <v>222</v>
      </c>
      <c r="J135" s="183" t="s">
        <v>158</v>
      </c>
      <c r="K135" s="184" t="s">
        <v>223</v>
      </c>
      <c r="L135" s="185"/>
      <c r="M135" s="73" t="s">
        <v>1</v>
      </c>
      <c r="N135" s="74" t="s">
        <v>39</v>
      </c>
      <c r="O135" s="74" t="s">
        <v>224</v>
      </c>
      <c r="P135" s="74" t="s">
        <v>225</v>
      </c>
      <c r="Q135" s="74" t="s">
        <v>226</v>
      </c>
      <c r="R135" s="74" t="s">
        <v>227</v>
      </c>
      <c r="S135" s="74" t="s">
        <v>228</v>
      </c>
      <c r="T135" s="75" t="s">
        <v>229</v>
      </c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</row>
    <row r="136" spans="1:65" s="2" customFormat="1" ht="22.9" customHeight="1">
      <c r="A136" s="32"/>
      <c r="B136" s="33"/>
      <c r="C136" s="80" t="s">
        <v>230</v>
      </c>
      <c r="D136" s="34"/>
      <c r="E136" s="34"/>
      <c r="F136" s="34"/>
      <c r="G136" s="34"/>
      <c r="H136" s="34"/>
      <c r="I136" s="34"/>
      <c r="J136" s="186">
        <f>BK136</f>
        <v>0</v>
      </c>
      <c r="K136" s="34"/>
      <c r="L136" s="35"/>
      <c r="M136" s="76"/>
      <c r="N136" s="187"/>
      <c r="O136" s="77"/>
      <c r="P136" s="188">
        <f>P137+P172+P191+P220+P235+P280+P304+P333+P357</f>
        <v>0</v>
      </c>
      <c r="Q136" s="77"/>
      <c r="R136" s="188">
        <f>R137+R172+R191+R220+R235+R280+R304+R333+R357</f>
        <v>0</v>
      </c>
      <c r="S136" s="77"/>
      <c r="T136" s="189">
        <f>T137+T172+T191+T220+T235+T280+T304+T333+T357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4" t="s">
        <v>74</v>
      </c>
      <c r="AU136" s="14" t="s">
        <v>160</v>
      </c>
      <c r="BK136" s="190">
        <f>BK137+BK172+BK191+BK220+BK235+BK280+BK304+BK333+BK357</f>
        <v>0</v>
      </c>
    </row>
    <row r="137" spans="1:65" s="12" customFormat="1" ht="25.9" customHeight="1">
      <c r="B137" s="191"/>
      <c r="C137" s="192"/>
      <c r="D137" s="193" t="s">
        <v>74</v>
      </c>
      <c r="E137" s="194" t="s">
        <v>231</v>
      </c>
      <c r="F137" s="194" t="s">
        <v>1184</v>
      </c>
      <c r="G137" s="192"/>
      <c r="H137" s="192"/>
      <c r="I137" s="195"/>
      <c r="J137" s="196">
        <f>BK137</f>
        <v>0</v>
      </c>
      <c r="K137" s="192"/>
      <c r="L137" s="197"/>
      <c r="M137" s="198"/>
      <c r="N137" s="199"/>
      <c r="O137" s="199"/>
      <c r="P137" s="200">
        <f>SUM(P138:P171)</f>
        <v>0</v>
      </c>
      <c r="Q137" s="199"/>
      <c r="R137" s="200">
        <f>SUM(R138:R171)</f>
        <v>0</v>
      </c>
      <c r="S137" s="199"/>
      <c r="T137" s="201">
        <f>SUM(T138:T171)</f>
        <v>0</v>
      </c>
      <c r="AR137" s="202" t="s">
        <v>82</v>
      </c>
      <c r="AT137" s="203" t="s">
        <v>74</v>
      </c>
      <c r="AU137" s="203" t="s">
        <v>75</v>
      </c>
      <c r="AY137" s="202" t="s">
        <v>233</v>
      </c>
      <c r="BK137" s="204">
        <f>SUM(BK138:BK171)</f>
        <v>0</v>
      </c>
    </row>
    <row r="138" spans="1:65" s="2" customFormat="1" ht="66.75" customHeight="1">
      <c r="A138" s="32"/>
      <c r="B138" s="33"/>
      <c r="C138" s="207" t="s">
        <v>82</v>
      </c>
      <c r="D138" s="207" t="s">
        <v>236</v>
      </c>
      <c r="E138" s="208" t="s">
        <v>237</v>
      </c>
      <c r="F138" s="209" t="s">
        <v>1185</v>
      </c>
      <c r="G138" s="210" t="s">
        <v>239</v>
      </c>
      <c r="H138" s="211">
        <v>1</v>
      </c>
      <c r="I138" s="212"/>
      <c r="J138" s="213">
        <f>ROUND(I138*H138,2)</f>
        <v>0</v>
      </c>
      <c r="K138" s="214"/>
      <c r="L138" s="35"/>
      <c r="M138" s="215" t="s">
        <v>1</v>
      </c>
      <c r="N138" s="216" t="s">
        <v>40</v>
      </c>
      <c r="O138" s="6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9" t="s">
        <v>240</v>
      </c>
      <c r="AT138" s="219" t="s">
        <v>236</v>
      </c>
      <c r="AU138" s="219" t="s">
        <v>82</v>
      </c>
      <c r="AY138" s="14" t="s">
        <v>233</v>
      </c>
      <c r="BE138" s="112">
        <f>IF(N138="základní",J138,0)</f>
        <v>0</v>
      </c>
      <c r="BF138" s="112">
        <f>IF(N138="snížená",J138,0)</f>
        <v>0</v>
      </c>
      <c r="BG138" s="112">
        <f>IF(N138="zákl. přenesená",J138,0)</f>
        <v>0</v>
      </c>
      <c r="BH138" s="112">
        <f>IF(N138="sníž. přenesená",J138,0)</f>
        <v>0</v>
      </c>
      <c r="BI138" s="112">
        <f>IF(N138="nulová",J138,0)</f>
        <v>0</v>
      </c>
      <c r="BJ138" s="14" t="s">
        <v>82</v>
      </c>
      <c r="BK138" s="112">
        <f>ROUND(I138*H138,2)</f>
        <v>0</v>
      </c>
      <c r="BL138" s="14" t="s">
        <v>240</v>
      </c>
      <c r="BM138" s="219" t="s">
        <v>84</v>
      </c>
    </row>
    <row r="139" spans="1:65" s="2" customFormat="1" ht="39">
      <c r="A139" s="32"/>
      <c r="B139" s="33"/>
      <c r="C139" s="34"/>
      <c r="D139" s="220" t="s">
        <v>241</v>
      </c>
      <c r="E139" s="34"/>
      <c r="F139" s="221" t="s">
        <v>1185</v>
      </c>
      <c r="G139" s="34"/>
      <c r="H139" s="34"/>
      <c r="I139" s="176"/>
      <c r="J139" s="34"/>
      <c r="K139" s="34"/>
      <c r="L139" s="35"/>
      <c r="M139" s="222"/>
      <c r="N139" s="22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241</v>
      </c>
      <c r="AU139" s="14" t="s">
        <v>82</v>
      </c>
    </row>
    <row r="140" spans="1:65" s="2" customFormat="1" ht="21.75" customHeight="1">
      <c r="A140" s="32"/>
      <c r="B140" s="33"/>
      <c r="C140" s="207" t="s">
        <v>84</v>
      </c>
      <c r="D140" s="207" t="s">
        <v>236</v>
      </c>
      <c r="E140" s="208" t="s">
        <v>242</v>
      </c>
      <c r="F140" s="209" t="s">
        <v>1186</v>
      </c>
      <c r="G140" s="210" t="s">
        <v>239</v>
      </c>
      <c r="H140" s="211">
        <v>1</v>
      </c>
      <c r="I140" s="212"/>
      <c r="J140" s="213">
        <f>ROUND(I140*H140,2)</f>
        <v>0</v>
      </c>
      <c r="K140" s="214"/>
      <c r="L140" s="35"/>
      <c r="M140" s="215" t="s">
        <v>1</v>
      </c>
      <c r="N140" s="216" t="s">
        <v>40</v>
      </c>
      <c r="O140" s="69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9" t="s">
        <v>240</v>
      </c>
      <c r="AT140" s="219" t="s">
        <v>236</v>
      </c>
      <c r="AU140" s="219" t="s">
        <v>82</v>
      </c>
      <c r="AY140" s="14" t="s">
        <v>233</v>
      </c>
      <c r="BE140" s="112">
        <f>IF(N140="základní",J140,0)</f>
        <v>0</v>
      </c>
      <c r="BF140" s="112">
        <f>IF(N140="snížená",J140,0)</f>
        <v>0</v>
      </c>
      <c r="BG140" s="112">
        <f>IF(N140="zákl. přenesená",J140,0)</f>
        <v>0</v>
      </c>
      <c r="BH140" s="112">
        <f>IF(N140="sníž. přenesená",J140,0)</f>
        <v>0</v>
      </c>
      <c r="BI140" s="112">
        <f>IF(N140="nulová",J140,0)</f>
        <v>0</v>
      </c>
      <c r="BJ140" s="14" t="s">
        <v>82</v>
      </c>
      <c r="BK140" s="112">
        <f>ROUND(I140*H140,2)</f>
        <v>0</v>
      </c>
      <c r="BL140" s="14" t="s">
        <v>240</v>
      </c>
      <c r="BM140" s="219" t="s">
        <v>240</v>
      </c>
    </row>
    <row r="141" spans="1:65" s="2" customFormat="1" ht="11.25">
      <c r="A141" s="32"/>
      <c r="B141" s="33"/>
      <c r="C141" s="34"/>
      <c r="D141" s="220" t="s">
        <v>241</v>
      </c>
      <c r="E141" s="34"/>
      <c r="F141" s="221" t="s">
        <v>1186</v>
      </c>
      <c r="G141" s="34"/>
      <c r="H141" s="34"/>
      <c r="I141" s="176"/>
      <c r="J141" s="34"/>
      <c r="K141" s="34"/>
      <c r="L141" s="35"/>
      <c r="M141" s="222"/>
      <c r="N141" s="22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241</v>
      </c>
      <c r="AU141" s="14" t="s">
        <v>82</v>
      </c>
    </row>
    <row r="142" spans="1:65" s="2" customFormat="1" ht="24.2" customHeight="1">
      <c r="A142" s="32"/>
      <c r="B142" s="33"/>
      <c r="C142" s="207" t="s">
        <v>245</v>
      </c>
      <c r="D142" s="207" t="s">
        <v>236</v>
      </c>
      <c r="E142" s="208" t="s">
        <v>246</v>
      </c>
      <c r="F142" s="209" t="s">
        <v>1187</v>
      </c>
      <c r="G142" s="210" t="s">
        <v>239</v>
      </c>
      <c r="H142" s="211">
        <v>1</v>
      </c>
      <c r="I142" s="212"/>
      <c r="J142" s="213">
        <f>ROUND(I142*H142,2)</f>
        <v>0</v>
      </c>
      <c r="K142" s="214"/>
      <c r="L142" s="35"/>
      <c r="M142" s="215" t="s">
        <v>1</v>
      </c>
      <c r="N142" s="216" t="s">
        <v>40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240</v>
      </c>
      <c r="AT142" s="219" t="s">
        <v>236</v>
      </c>
      <c r="AU142" s="219" t="s">
        <v>82</v>
      </c>
      <c r="AY142" s="14" t="s">
        <v>233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82</v>
      </c>
      <c r="BK142" s="112">
        <f>ROUND(I142*H142,2)</f>
        <v>0</v>
      </c>
      <c r="BL142" s="14" t="s">
        <v>240</v>
      </c>
      <c r="BM142" s="219" t="s">
        <v>248</v>
      </c>
    </row>
    <row r="143" spans="1:65" s="2" customFormat="1" ht="11.25">
      <c r="A143" s="32"/>
      <c r="B143" s="33"/>
      <c r="C143" s="34"/>
      <c r="D143" s="220" t="s">
        <v>241</v>
      </c>
      <c r="E143" s="34"/>
      <c r="F143" s="221" t="s">
        <v>1187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241</v>
      </c>
      <c r="AU143" s="14" t="s">
        <v>82</v>
      </c>
    </row>
    <row r="144" spans="1:65" s="2" customFormat="1" ht="24.2" customHeight="1">
      <c r="A144" s="32"/>
      <c r="B144" s="33"/>
      <c r="C144" s="207" t="s">
        <v>240</v>
      </c>
      <c r="D144" s="207" t="s">
        <v>236</v>
      </c>
      <c r="E144" s="208" t="s">
        <v>249</v>
      </c>
      <c r="F144" s="209" t="s">
        <v>1188</v>
      </c>
      <c r="G144" s="210" t="s">
        <v>239</v>
      </c>
      <c r="H144" s="211">
        <v>1</v>
      </c>
      <c r="I144" s="212"/>
      <c r="J144" s="213">
        <f>ROUND(I144*H144,2)</f>
        <v>0</v>
      </c>
      <c r="K144" s="214"/>
      <c r="L144" s="35"/>
      <c r="M144" s="215" t="s">
        <v>1</v>
      </c>
      <c r="N144" s="216" t="s">
        <v>40</v>
      </c>
      <c r="O144" s="69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9" t="s">
        <v>240</v>
      </c>
      <c r="AT144" s="219" t="s">
        <v>236</v>
      </c>
      <c r="AU144" s="219" t="s">
        <v>82</v>
      </c>
      <c r="AY144" s="14" t="s">
        <v>233</v>
      </c>
      <c r="BE144" s="112">
        <f>IF(N144="základní",J144,0)</f>
        <v>0</v>
      </c>
      <c r="BF144" s="112">
        <f>IF(N144="snížená",J144,0)</f>
        <v>0</v>
      </c>
      <c r="BG144" s="112">
        <f>IF(N144="zákl. přenesená",J144,0)</f>
        <v>0</v>
      </c>
      <c r="BH144" s="112">
        <f>IF(N144="sníž. přenesená",J144,0)</f>
        <v>0</v>
      </c>
      <c r="BI144" s="112">
        <f>IF(N144="nulová",J144,0)</f>
        <v>0</v>
      </c>
      <c r="BJ144" s="14" t="s">
        <v>82</v>
      </c>
      <c r="BK144" s="112">
        <f>ROUND(I144*H144,2)</f>
        <v>0</v>
      </c>
      <c r="BL144" s="14" t="s">
        <v>240</v>
      </c>
      <c r="BM144" s="219" t="s">
        <v>251</v>
      </c>
    </row>
    <row r="145" spans="1:65" s="2" customFormat="1" ht="19.5">
      <c r="A145" s="32"/>
      <c r="B145" s="33"/>
      <c r="C145" s="34"/>
      <c r="D145" s="220" t="s">
        <v>241</v>
      </c>
      <c r="E145" s="34"/>
      <c r="F145" s="221" t="s">
        <v>1188</v>
      </c>
      <c r="G145" s="34"/>
      <c r="H145" s="34"/>
      <c r="I145" s="176"/>
      <c r="J145" s="34"/>
      <c r="K145" s="34"/>
      <c r="L145" s="35"/>
      <c r="M145" s="222"/>
      <c r="N145" s="223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4" t="s">
        <v>241</v>
      </c>
      <c r="AU145" s="14" t="s">
        <v>82</v>
      </c>
    </row>
    <row r="146" spans="1:65" s="2" customFormat="1" ht="16.5" customHeight="1">
      <c r="A146" s="32"/>
      <c r="B146" s="33"/>
      <c r="C146" s="207" t="s">
        <v>252</v>
      </c>
      <c r="D146" s="207" t="s">
        <v>236</v>
      </c>
      <c r="E146" s="208" t="s">
        <v>253</v>
      </c>
      <c r="F146" s="209" t="s">
        <v>1189</v>
      </c>
      <c r="G146" s="210" t="s">
        <v>239</v>
      </c>
      <c r="H146" s="211">
        <v>1</v>
      </c>
      <c r="I146" s="212"/>
      <c r="J146" s="213">
        <f>ROUND(I146*H146,2)</f>
        <v>0</v>
      </c>
      <c r="K146" s="214"/>
      <c r="L146" s="35"/>
      <c r="M146" s="215" t="s">
        <v>1</v>
      </c>
      <c r="N146" s="216" t="s">
        <v>40</v>
      </c>
      <c r="O146" s="6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9" t="s">
        <v>240</v>
      </c>
      <c r="AT146" s="219" t="s">
        <v>236</v>
      </c>
      <c r="AU146" s="219" t="s">
        <v>82</v>
      </c>
      <c r="AY146" s="14" t="s">
        <v>233</v>
      </c>
      <c r="BE146" s="112">
        <f>IF(N146="základní",J146,0)</f>
        <v>0</v>
      </c>
      <c r="BF146" s="112">
        <f>IF(N146="snížená",J146,0)</f>
        <v>0</v>
      </c>
      <c r="BG146" s="112">
        <f>IF(N146="zákl. přenesená",J146,0)</f>
        <v>0</v>
      </c>
      <c r="BH146" s="112">
        <f>IF(N146="sníž. přenesená",J146,0)</f>
        <v>0</v>
      </c>
      <c r="BI146" s="112">
        <f>IF(N146="nulová",J146,0)</f>
        <v>0</v>
      </c>
      <c r="BJ146" s="14" t="s">
        <v>82</v>
      </c>
      <c r="BK146" s="112">
        <f>ROUND(I146*H146,2)</f>
        <v>0</v>
      </c>
      <c r="BL146" s="14" t="s">
        <v>240</v>
      </c>
      <c r="BM146" s="219" t="s">
        <v>255</v>
      </c>
    </row>
    <row r="147" spans="1:65" s="2" customFormat="1" ht="11.25">
      <c r="A147" s="32"/>
      <c r="B147" s="33"/>
      <c r="C147" s="34"/>
      <c r="D147" s="220" t="s">
        <v>241</v>
      </c>
      <c r="E147" s="34"/>
      <c r="F147" s="221" t="s">
        <v>1189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241</v>
      </c>
      <c r="AU147" s="14" t="s">
        <v>82</v>
      </c>
    </row>
    <row r="148" spans="1:65" s="2" customFormat="1" ht="21.75" customHeight="1">
      <c r="A148" s="32"/>
      <c r="B148" s="33"/>
      <c r="C148" s="207" t="s">
        <v>248</v>
      </c>
      <c r="D148" s="207" t="s">
        <v>236</v>
      </c>
      <c r="E148" s="208" t="s">
        <v>258</v>
      </c>
      <c r="F148" s="209" t="s">
        <v>1190</v>
      </c>
      <c r="G148" s="210" t="s">
        <v>239</v>
      </c>
      <c r="H148" s="211">
        <v>1</v>
      </c>
      <c r="I148" s="212"/>
      <c r="J148" s="213">
        <f>ROUND(I148*H148,2)</f>
        <v>0</v>
      </c>
      <c r="K148" s="214"/>
      <c r="L148" s="35"/>
      <c r="M148" s="215" t="s">
        <v>1</v>
      </c>
      <c r="N148" s="216" t="s">
        <v>40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240</v>
      </c>
      <c r="AT148" s="219" t="s">
        <v>236</v>
      </c>
      <c r="AU148" s="219" t="s">
        <v>82</v>
      </c>
      <c r="AY148" s="14" t="s">
        <v>233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82</v>
      </c>
      <c r="BK148" s="112">
        <f>ROUND(I148*H148,2)</f>
        <v>0</v>
      </c>
      <c r="BL148" s="14" t="s">
        <v>240</v>
      </c>
      <c r="BM148" s="219" t="s">
        <v>8</v>
      </c>
    </row>
    <row r="149" spans="1:65" s="2" customFormat="1" ht="11.25">
      <c r="A149" s="32"/>
      <c r="B149" s="33"/>
      <c r="C149" s="34"/>
      <c r="D149" s="220" t="s">
        <v>241</v>
      </c>
      <c r="E149" s="34"/>
      <c r="F149" s="221" t="s">
        <v>1190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241</v>
      </c>
      <c r="AU149" s="14" t="s">
        <v>82</v>
      </c>
    </row>
    <row r="150" spans="1:65" s="2" customFormat="1" ht="24.2" customHeight="1">
      <c r="A150" s="32"/>
      <c r="B150" s="33"/>
      <c r="C150" s="207" t="s">
        <v>259</v>
      </c>
      <c r="D150" s="207" t="s">
        <v>236</v>
      </c>
      <c r="E150" s="208" t="s">
        <v>260</v>
      </c>
      <c r="F150" s="209" t="s">
        <v>1191</v>
      </c>
      <c r="G150" s="210" t="s">
        <v>239</v>
      </c>
      <c r="H150" s="211">
        <v>1</v>
      </c>
      <c r="I150" s="212"/>
      <c r="J150" s="213">
        <f>ROUND(I150*H150,2)</f>
        <v>0</v>
      </c>
      <c r="K150" s="214"/>
      <c r="L150" s="35"/>
      <c r="M150" s="215" t="s">
        <v>1</v>
      </c>
      <c r="N150" s="216" t="s">
        <v>40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240</v>
      </c>
      <c r="AT150" s="219" t="s">
        <v>236</v>
      </c>
      <c r="AU150" s="219" t="s">
        <v>82</v>
      </c>
      <c r="AY150" s="14" t="s">
        <v>233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82</v>
      </c>
      <c r="BK150" s="112">
        <f>ROUND(I150*H150,2)</f>
        <v>0</v>
      </c>
      <c r="BL150" s="14" t="s">
        <v>240</v>
      </c>
      <c r="BM150" s="219" t="s">
        <v>261</v>
      </c>
    </row>
    <row r="151" spans="1:65" s="2" customFormat="1" ht="19.5">
      <c r="A151" s="32"/>
      <c r="B151" s="33"/>
      <c r="C151" s="34"/>
      <c r="D151" s="220" t="s">
        <v>241</v>
      </c>
      <c r="E151" s="34"/>
      <c r="F151" s="221" t="s">
        <v>1191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241</v>
      </c>
      <c r="AU151" s="14" t="s">
        <v>82</v>
      </c>
    </row>
    <row r="152" spans="1:65" s="2" customFormat="1" ht="24.2" customHeight="1">
      <c r="A152" s="32"/>
      <c r="B152" s="33"/>
      <c r="C152" s="207" t="s">
        <v>251</v>
      </c>
      <c r="D152" s="207" t="s">
        <v>236</v>
      </c>
      <c r="E152" s="208" t="s">
        <v>262</v>
      </c>
      <c r="F152" s="209" t="s">
        <v>1192</v>
      </c>
      <c r="G152" s="210" t="s">
        <v>239</v>
      </c>
      <c r="H152" s="211">
        <v>1</v>
      </c>
      <c r="I152" s="212"/>
      <c r="J152" s="213">
        <f>ROUND(I152*H152,2)</f>
        <v>0</v>
      </c>
      <c r="K152" s="214"/>
      <c r="L152" s="35"/>
      <c r="M152" s="215" t="s">
        <v>1</v>
      </c>
      <c r="N152" s="216" t="s">
        <v>40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240</v>
      </c>
      <c r="AT152" s="219" t="s">
        <v>236</v>
      </c>
      <c r="AU152" s="219" t="s">
        <v>82</v>
      </c>
      <c r="AY152" s="14" t="s">
        <v>233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82</v>
      </c>
      <c r="BK152" s="112">
        <f>ROUND(I152*H152,2)</f>
        <v>0</v>
      </c>
      <c r="BL152" s="14" t="s">
        <v>240</v>
      </c>
      <c r="BM152" s="219" t="s">
        <v>263</v>
      </c>
    </row>
    <row r="153" spans="1:65" s="2" customFormat="1" ht="19.5">
      <c r="A153" s="32"/>
      <c r="B153" s="33"/>
      <c r="C153" s="34"/>
      <c r="D153" s="220" t="s">
        <v>241</v>
      </c>
      <c r="E153" s="34"/>
      <c r="F153" s="221" t="s">
        <v>1192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241</v>
      </c>
      <c r="AU153" s="14" t="s">
        <v>82</v>
      </c>
    </row>
    <row r="154" spans="1:65" s="2" customFormat="1" ht="16.5" customHeight="1">
      <c r="A154" s="32"/>
      <c r="B154" s="33"/>
      <c r="C154" s="207" t="s">
        <v>264</v>
      </c>
      <c r="D154" s="207" t="s">
        <v>236</v>
      </c>
      <c r="E154" s="208" t="s">
        <v>265</v>
      </c>
      <c r="F154" s="209" t="s">
        <v>1193</v>
      </c>
      <c r="G154" s="210" t="s">
        <v>239</v>
      </c>
      <c r="H154" s="211">
        <v>1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40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240</v>
      </c>
      <c r="AT154" s="219" t="s">
        <v>236</v>
      </c>
      <c r="AU154" s="219" t="s">
        <v>82</v>
      </c>
      <c r="AY154" s="14" t="s">
        <v>233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82</v>
      </c>
      <c r="BK154" s="112">
        <f>ROUND(I154*H154,2)</f>
        <v>0</v>
      </c>
      <c r="BL154" s="14" t="s">
        <v>240</v>
      </c>
      <c r="BM154" s="219" t="s">
        <v>266</v>
      </c>
    </row>
    <row r="155" spans="1:65" s="2" customFormat="1" ht="11.25">
      <c r="A155" s="32"/>
      <c r="B155" s="33"/>
      <c r="C155" s="34"/>
      <c r="D155" s="220" t="s">
        <v>241</v>
      </c>
      <c r="E155" s="34"/>
      <c r="F155" s="221" t="s">
        <v>1193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241</v>
      </c>
      <c r="AU155" s="14" t="s">
        <v>82</v>
      </c>
    </row>
    <row r="156" spans="1:65" s="2" customFormat="1" ht="33" customHeight="1">
      <c r="A156" s="32"/>
      <c r="B156" s="33"/>
      <c r="C156" s="207" t="s">
        <v>255</v>
      </c>
      <c r="D156" s="207" t="s">
        <v>236</v>
      </c>
      <c r="E156" s="208" t="s">
        <v>267</v>
      </c>
      <c r="F156" s="209" t="s">
        <v>1194</v>
      </c>
      <c r="G156" s="210" t="s">
        <v>239</v>
      </c>
      <c r="H156" s="211">
        <v>1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40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240</v>
      </c>
      <c r="AT156" s="219" t="s">
        <v>236</v>
      </c>
      <c r="AU156" s="219" t="s">
        <v>82</v>
      </c>
      <c r="AY156" s="14" t="s">
        <v>233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82</v>
      </c>
      <c r="BK156" s="112">
        <f>ROUND(I156*H156,2)</f>
        <v>0</v>
      </c>
      <c r="BL156" s="14" t="s">
        <v>240</v>
      </c>
      <c r="BM156" s="219" t="s">
        <v>268</v>
      </c>
    </row>
    <row r="157" spans="1:65" s="2" customFormat="1" ht="19.5">
      <c r="A157" s="32"/>
      <c r="B157" s="33"/>
      <c r="C157" s="34"/>
      <c r="D157" s="220" t="s">
        <v>241</v>
      </c>
      <c r="E157" s="34"/>
      <c r="F157" s="221" t="s">
        <v>1194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241</v>
      </c>
      <c r="AU157" s="14" t="s">
        <v>82</v>
      </c>
    </row>
    <row r="158" spans="1:65" s="2" customFormat="1" ht="16.5" customHeight="1">
      <c r="A158" s="32"/>
      <c r="B158" s="33"/>
      <c r="C158" s="207" t="s">
        <v>271</v>
      </c>
      <c r="D158" s="207" t="s">
        <v>236</v>
      </c>
      <c r="E158" s="208" t="s">
        <v>272</v>
      </c>
      <c r="F158" s="209" t="s">
        <v>1195</v>
      </c>
      <c r="G158" s="210" t="s">
        <v>239</v>
      </c>
      <c r="H158" s="211">
        <v>16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40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240</v>
      </c>
      <c r="AT158" s="219" t="s">
        <v>236</v>
      </c>
      <c r="AU158" s="219" t="s">
        <v>82</v>
      </c>
      <c r="AY158" s="14" t="s">
        <v>233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82</v>
      </c>
      <c r="BK158" s="112">
        <f>ROUND(I158*H158,2)</f>
        <v>0</v>
      </c>
      <c r="BL158" s="14" t="s">
        <v>240</v>
      </c>
      <c r="BM158" s="219" t="s">
        <v>273</v>
      </c>
    </row>
    <row r="159" spans="1:65" s="2" customFormat="1" ht="11.25">
      <c r="A159" s="32"/>
      <c r="B159" s="33"/>
      <c r="C159" s="34"/>
      <c r="D159" s="220" t="s">
        <v>241</v>
      </c>
      <c r="E159" s="34"/>
      <c r="F159" s="221" t="s">
        <v>1195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241</v>
      </c>
      <c r="AU159" s="14" t="s">
        <v>82</v>
      </c>
    </row>
    <row r="160" spans="1:65" s="2" customFormat="1" ht="16.5" customHeight="1">
      <c r="A160" s="32"/>
      <c r="B160" s="33"/>
      <c r="C160" s="207" t="s">
        <v>8</v>
      </c>
      <c r="D160" s="207" t="s">
        <v>236</v>
      </c>
      <c r="E160" s="208" t="s">
        <v>274</v>
      </c>
      <c r="F160" s="209" t="s">
        <v>1196</v>
      </c>
      <c r="G160" s="210" t="s">
        <v>239</v>
      </c>
      <c r="H160" s="211">
        <v>16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40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240</v>
      </c>
      <c r="AT160" s="219" t="s">
        <v>236</v>
      </c>
      <c r="AU160" s="219" t="s">
        <v>82</v>
      </c>
      <c r="AY160" s="14" t="s">
        <v>233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82</v>
      </c>
      <c r="BK160" s="112">
        <f>ROUND(I160*H160,2)</f>
        <v>0</v>
      </c>
      <c r="BL160" s="14" t="s">
        <v>240</v>
      </c>
      <c r="BM160" s="219" t="s">
        <v>275</v>
      </c>
    </row>
    <row r="161" spans="1:65" s="2" customFormat="1" ht="11.25">
      <c r="A161" s="32"/>
      <c r="B161" s="33"/>
      <c r="C161" s="34"/>
      <c r="D161" s="220" t="s">
        <v>241</v>
      </c>
      <c r="E161" s="34"/>
      <c r="F161" s="221" t="s">
        <v>1196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241</v>
      </c>
      <c r="AU161" s="14" t="s">
        <v>82</v>
      </c>
    </row>
    <row r="162" spans="1:65" s="2" customFormat="1" ht="16.5" customHeight="1">
      <c r="A162" s="32"/>
      <c r="B162" s="33"/>
      <c r="C162" s="207" t="s">
        <v>276</v>
      </c>
      <c r="D162" s="207" t="s">
        <v>236</v>
      </c>
      <c r="E162" s="208" t="s">
        <v>277</v>
      </c>
      <c r="F162" s="209" t="s">
        <v>1197</v>
      </c>
      <c r="G162" s="210" t="s">
        <v>239</v>
      </c>
      <c r="H162" s="211">
        <v>16</v>
      </c>
      <c r="I162" s="212"/>
      <c r="J162" s="213">
        <f>ROUND(I162*H162,2)</f>
        <v>0</v>
      </c>
      <c r="K162" s="214"/>
      <c r="L162" s="35"/>
      <c r="M162" s="215" t="s">
        <v>1</v>
      </c>
      <c r="N162" s="216" t="s">
        <v>40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240</v>
      </c>
      <c r="AT162" s="219" t="s">
        <v>236</v>
      </c>
      <c r="AU162" s="219" t="s">
        <v>82</v>
      </c>
      <c r="AY162" s="14" t="s">
        <v>233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82</v>
      </c>
      <c r="BK162" s="112">
        <f>ROUND(I162*H162,2)</f>
        <v>0</v>
      </c>
      <c r="BL162" s="14" t="s">
        <v>240</v>
      </c>
      <c r="BM162" s="219" t="s">
        <v>278</v>
      </c>
    </row>
    <row r="163" spans="1:65" s="2" customFormat="1" ht="11.25">
      <c r="A163" s="32"/>
      <c r="B163" s="33"/>
      <c r="C163" s="34"/>
      <c r="D163" s="220" t="s">
        <v>241</v>
      </c>
      <c r="E163" s="34"/>
      <c r="F163" s="221" t="s">
        <v>1197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241</v>
      </c>
      <c r="AU163" s="14" t="s">
        <v>82</v>
      </c>
    </row>
    <row r="164" spans="1:65" s="2" customFormat="1" ht="16.5" customHeight="1">
      <c r="A164" s="32"/>
      <c r="B164" s="33"/>
      <c r="C164" s="207" t="s">
        <v>261</v>
      </c>
      <c r="D164" s="207" t="s">
        <v>236</v>
      </c>
      <c r="E164" s="208" t="s">
        <v>279</v>
      </c>
      <c r="F164" s="209" t="s">
        <v>1198</v>
      </c>
      <c r="G164" s="210" t="s">
        <v>239</v>
      </c>
      <c r="H164" s="211">
        <v>16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40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240</v>
      </c>
      <c r="AT164" s="219" t="s">
        <v>236</v>
      </c>
      <c r="AU164" s="219" t="s">
        <v>82</v>
      </c>
      <c r="AY164" s="14" t="s">
        <v>233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82</v>
      </c>
      <c r="BK164" s="112">
        <f>ROUND(I164*H164,2)</f>
        <v>0</v>
      </c>
      <c r="BL164" s="14" t="s">
        <v>240</v>
      </c>
      <c r="BM164" s="219" t="s">
        <v>280</v>
      </c>
    </row>
    <row r="165" spans="1:65" s="2" customFormat="1" ht="11.25">
      <c r="A165" s="32"/>
      <c r="B165" s="33"/>
      <c r="C165" s="34"/>
      <c r="D165" s="220" t="s">
        <v>241</v>
      </c>
      <c r="E165" s="34"/>
      <c r="F165" s="221" t="s">
        <v>1198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241</v>
      </c>
      <c r="AU165" s="14" t="s">
        <v>82</v>
      </c>
    </row>
    <row r="166" spans="1:65" s="2" customFormat="1" ht="16.5" customHeight="1">
      <c r="A166" s="32"/>
      <c r="B166" s="33"/>
      <c r="C166" s="207" t="s">
        <v>281</v>
      </c>
      <c r="D166" s="207" t="s">
        <v>236</v>
      </c>
      <c r="E166" s="208" t="s">
        <v>282</v>
      </c>
      <c r="F166" s="209" t="s">
        <v>1199</v>
      </c>
      <c r="G166" s="210" t="s">
        <v>239</v>
      </c>
      <c r="H166" s="211">
        <v>32</v>
      </c>
      <c r="I166" s="212"/>
      <c r="J166" s="213">
        <f>ROUND(I166*H166,2)</f>
        <v>0</v>
      </c>
      <c r="K166" s="214"/>
      <c r="L166" s="35"/>
      <c r="M166" s="215" t="s">
        <v>1</v>
      </c>
      <c r="N166" s="216" t="s">
        <v>40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240</v>
      </c>
      <c r="AT166" s="219" t="s">
        <v>236</v>
      </c>
      <c r="AU166" s="219" t="s">
        <v>82</v>
      </c>
      <c r="AY166" s="14" t="s">
        <v>233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82</v>
      </c>
      <c r="BK166" s="112">
        <f>ROUND(I166*H166,2)</f>
        <v>0</v>
      </c>
      <c r="BL166" s="14" t="s">
        <v>240</v>
      </c>
      <c r="BM166" s="219" t="s">
        <v>283</v>
      </c>
    </row>
    <row r="167" spans="1:65" s="2" customFormat="1" ht="11.25">
      <c r="A167" s="32"/>
      <c r="B167" s="33"/>
      <c r="C167" s="34"/>
      <c r="D167" s="220" t="s">
        <v>241</v>
      </c>
      <c r="E167" s="34"/>
      <c r="F167" s="221" t="s">
        <v>1199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241</v>
      </c>
      <c r="AU167" s="14" t="s">
        <v>82</v>
      </c>
    </row>
    <row r="168" spans="1:65" s="2" customFormat="1" ht="16.5" customHeight="1">
      <c r="A168" s="32"/>
      <c r="B168" s="33"/>
      <c r="C168" s="207" t="s">
        <v>263</v>
      </c>
      <c r="D168" s="207" t="s">
        <v>236</v>
      </c>
      <c r="E168" s="208" t="s">
        <v>286</v>
      </c>
      <c r="F168" s="209" t="s">
        <v>1200</v>
      </c>
      <c r="G168" s="210" t="s">
        <v>239</v>
      </c>
      <c r="H168" s="211">
        <v>16</v>
      </c>
      <c r="I168" s="212"/>
      <c r="J168" s="213">
        <f>ROUND(I168*H168,2)</f>
        <v>0</v>
      </c>
      <c r="K168" s="214"/>
      <c r="L168" s="35"/>
      <c r="M168" s="215" t="s">
        <v>1</v>
      </c>
      <c r="N168" s="216" t="s">
        <v>40</v>
      </c>
      <c r="O168" s="69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9" t="s">
        <v>240</v>
      </c>
      <c r="AT168" s="219" t="s">
        <v>236</v>
      </c>
      <c r="AU168" s="219" t="s">
        <v>82</v>
      </c>
      <c r="AY168" s="14" t="s">
        <v>233</v>
      </c>
      <c r="BE168" s="112">
        <f>IF(N168="základní",J168,0)</f>
        <v>0</v>
      </c>
      <c r="BF168" s="112">
        <f>IF(N168="snížená",J168,0)</f>
        <v>0</v>
      </c>
      <c r="BG168" s="112">
        <f>IF(N168="zákl. přenesená",J168,0)</f>
        <v>0</v>
      </c>
      <c r="BH168" s="112">
        <f>IF(N168="sníž. přenesená",J168,0)</f>
        <v>0</v>
      </c>
      <c r="BI168" s="112">
        <f>IF(N168="nulová",J168,0)</f>
        <v>0</v>
      </c>
      <c r="BJ168" s="14" t="s">
        <v>82</v>
      </c>
      <c r="BK168" s="112">
        <f>ROUND(I168*H168,2)</f>
        <v>0</v>
      </c>
      <c r="BL168" s="14" t="s">
        <v>240</v>
      </c>
      <c r="BM168" s="219" t="s">
        <v>287</v>
      </c>
    </row>
    <row r="169" spans="1:65" s="2" customFormat="1" ht="11.25">
      <c r="A169" s="32"/>
      <c r="B169" s="33"/>
      <c r="C169" s="34"/>
      <c r="D169" s="220" t="s">
        <v>241</v>
      </c>
      <c r="E169" s="34"/>
      <c r="F169" s="221" t="s">
        <v>1200</v>
      </c>
      <c r="G169" s="34"/>
      <c r="H169" s="34"/>
      <c r="I169" s="176"/>
      <c r="J169" s="34"/>
      <c r="K169" s="34"/>
      <c r="L169" s="35"/>
      <c r="M169" s="222"/>
      <c r="N169" s="223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241</v>
      </c>
      <c r="AU169" s="14" t="s">
        <v>82</v>
      </c>
    </row>
    <row r="170" spans="1:65" s="2" customFormat="1" ht="33" customHeight="1">
      <c r="A170" s="32"/>
      <c r="B170" s="33"/>
      <c r="C170" s="207" t="s">
        <v>288</v>
      </c>
      <c r="D170" s="207" t="s">
        <v>236</v>
      </c>
      <c r="E170" s="208" t="s">
        <v>289</v>
      </c>
      <c r="F170" s="209" t="s">
        <v>1201</v>
      </c>
      <c r="G170" s="210" t="s">
        <v>239</v>
      </c>
      <c r="H170" s="211">
        <v>1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40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240</v>
      </c>
      <c r="AT170" s="219" t="s">
        <v>236</v>
      </c>
      <c r="AU170" s="219" t="s">
        <v>82</v>
      </c>
      <c r="AY170" s="14" t="s">
        <v>233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82</v>
      </c>
      <c r="BK170" s="112">
        <f>ROUND(I170*H170,2)</f>
        <v>0</v>
      </c>
      <c r="BL170" s="14" t="s">
        <v>240</v>
      </c>
      <c r="BM170" s="219" t="s">
        <v>290</v>
      </c>
    </row>
    <row r="171" spans="1:65" s="2" customFormat="1" ht="19.5">
      <c r="A171" s="32"/>
      <c r="B171" s="33"/>
      <c r="C171" s="34"/>
      <c r="D171" s="220" t="s">
        <v>241</v>
      </c>
      <c r="E171" s="34"/>
      <c r="F171" s="221" t="s">
        <v>1201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241</v>
      </c>
      <c r="AU171" s="14" t="s">
        <v>82</v>
      </c>
    </row>
    <row r="172" spans="1:65" s="12" customFormat="1" ht="25.9" customHeight="1">
      <c r="B172" s="191"/>
      <c r="C172" s="192"/>
      <c r="D172" s="193" t="s">
        <v>74</v>
      </c>
      <c r="E172" s="194" t="s">
        <v>234</v>
      </c>
      <c r="F172" s="194" t="s">
        <v>1202</v>
      </c>
      <c r="G172" s="192"/>
      <c r="H172" s="192"/>
      <c r="I172" s="195"/>
      <c r="J172" s="196">
        <f>BK172</f>
        <v>0</v>
      </c>
      <c r="K172" s="192"/>
      <c r="L172" s="197"/>
      <c r="M172" s="198"/>
      <c r="N172" s="199"/>
      <c r="O172" s="199"/>
      <c r="P172" s="200">
        <f>SUM(P173:P190)</f>
        <v>0</v>
      </c>
      <c r="Q172" s="199"/>
      <c r="R172" s="200">
        <f>SUM(R173:R190)</f>
        <v>0</v>
      </c>
      <c r="S172" s="199"/>
      <c r="T172" s="201">
        <f>SUM(T173:T190)</f>
        <v>0</v>
      </c>
      <c r="AR172" s="202" t="s">
        <v>82</v>
      </c>
      <c r="AT172" s="203" t="s">
        <v>74</v>
      </c>
      <c r="AU172" s="203" t="s">
        <v>75</v>
      </c>
      <c r="AY172" s="202" t="s">
        <v>233</v>
      </c>
      <c r="BK172" s="204">
        <f>SUM(BK173:BK190)</f>
        <v>0</v>
      </c>
    </row>
    <row r="173" spans="1:65" s="2" customFormat="1" ht="16.5" customHeight="1">
      <c r="A173" s="32"/>
      <c r="B173" s="33"/>
      <c r="C173" s="207" t="s">
        <v>268</v>
      </c>
      <c r="D173" s="207" t="s">
        <v>236</v>
      </c>
      <c r="E173" s="208" t="s">
        <v>296</v>
      </c>
      <c r="F173" s="209" t="s">
        <v>1203</v>
      </c>
      <c r="G173" s="210" t="s">
        <v>239</v>
      </c>
      <c r="H173" s="211">
        <v>3</v>
      </c>
      <c r="I173" s="212"/>
      <c r="J173" s="213">
        <f>ROUND(I173*H173,2)</f>
        <v>0</v>
      </c>
      <c r="K173" s="214"/>
      <c r="L173" s="35"/>
      <c r="M173" s="215" t="s">
        <v>1</v>
      </c>
      <c r="N173" s="216" t="s">
        <v>40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240</v>
      </c>
      <c r="AT173" s="219" t="s">
        <v>236</v>
      </c>
      <c r="AU173" s="219" t="s">
        <v>82</v>
      </c>
      <c r="AY173" s="14" t="s">
        <v>233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82</v>
      </c>
      <c r="BK173" s="112">
        <f>ROUND(I173*H173,2)</f>
        <v>0</v>
      </c>
      <c r="BL173" s="14" t="s">
        <v>240</v>
      </c>
      <c r="BM173" s="219" t="s">
        <v>292</v>
      </c>
    </row>
    <row r="174" spans="1:65" s="2" customFormat="1" ht="11.25">
      <c r="A174" s="32"/>
      <c r="B174" s="33"/>
      <c r="C174" s="34"/>
      <c r="D174" s="220" t="s">
        <v>241</v>
      </c>
      <c r="E174" s="34"/>
      <c r="F174" s="221" t="s">
        <v>1203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241</v>
      </c>
      <c r="AU174" s="14" t="s">
        <v>82</v>
      </c>
    </row>
    <row r="175" spans="1:65" s="2" customFormat="1" ht="16.5" customHeight="1">
      <c r="A175" s="32"/>
      <c r="B175" s="33"/>
      <c r="C175" s="207" t="s">
        <v>7</v>
      </c>
      <c r="D175" s="207" t="s">
        <v>236</v>
      </c>
      <c r="E175" s="208" t="s">
        <v>300</v>
      </c>
      <c r="F175" s="209" t="s">
        <v>1204</v>
      </c>
      <c r="G175" s="210" t="s">
        <v>239</v>
      </c>
      <c r="H175" s="211">
        <v>1</v>
      </c>
      <c r="I175" s="212"/>
      <c r="J175" s="213">
        <f>ROUND(I175*H175,2)</f>
        <v>0</v>
      </c>
      <c r="K175" s="214"/>
      <c r="L175" s="35"/>
      <c r="M175" s="215" t="s">
        <v>1</v>
      </c>
      <c r="N175" s="216" t="s">
        <v>40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240</v>
      </c>
      <c r="AT175" s="219" t="s">
        <v>236</v>
      </c>
      <c r="AU175" s="219" t="s">
        <v>82</v>
      </c>
      <c r="AY175" s="14" t="s">
        <v>233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82</v>
      </c>
      <c r="BK175" s="112">
        <f>ROUND(I175*H175,2)</f>
        <v>0</v>
      </c>
      <c r="BL175" s="14" t="s">
        <v>240</v>
      </c>
      <c r="BM175" s="219" t="s">
        <v>295</v>
      </c>
    </row>
    <row r="176" spans="1:65" s="2" customFormat="1" ht="11.25">
      <c r="A176" s="32"/>
      <c r="B176" s="33"/>
      <c r="C176" s="34"/>
      <c r="D176" s="220" t="s">
        <v>241</v>
      </c>
      <c r="E176" s="34"/>
      <c r="F176" s="221" t="s">
        <v>1204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241</v>
      </c>
      <c r="AU176" s="14" t="s">
        <v>82</v>
      </c>
    </row>
    <row r="177" spans="1:65" s="2" customFormat="1" ht="24.2" customHeight="1">
      <c r="A177" s="32"/>
      <c r="B177" s="33"/>
      <c r="C177" s="207" t="s">
        <v>273</v>
      </c>
      <c r="D177" s="207" t="s">
        <v>236</v>
      </c>
      <c r="E177" s="208" t="s">
        <v>302</v>
      </c>
      <c r="F177" s="209" t="s">
        <v>1205</v>
      </c>
      <c r="G177" s="210" t="s">
        <v>239</v>
      </c>
      <c r="H177" s="211">
        <v>3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40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240</v>
      </c>
      <c r="AT177" s="219" t="s">
        <v>236</v>
      </c>
      <c r="AU177" s="219" t="s">
        <v>82</v>
      </c>
      <c r="AY177" s="14" t="s">
        <v>233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82</v>
      </c>
      <c r="BK177" s="112">
        <f>ROUND(I177*H177,2)</f>
        <v>0</v>
      </c>
      <c r="BL177" s="14" t="s">
        <v>240</v>
      </c>
      <c r="BM177" s="219" t="s">
        <v>297</v>
      </c>
    </row>
    <row r="178" spans="1:65" s="2" customFormat="1" ht="11.25">
      <c r="A178" s="32"/>
      <c r="B178" s="33"/>
      <c r="C178" s="34"/>
      <c r="D178" s="220" t="s">
        <v>241</v>
      </c>
      <c r="E178" s="34"/>
      <c r="F178" s="221" t="s">
        <v>1205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241</v>
      </c>
      <c r="AU178" s="14" t="s">
        <v>82</v>
      </c>
    </row>
    <row r="179" spans="1:65" s="2" customFormat="1" ht="49.15" customHeight="1">
      <c r="A179" s="32"/>
      <c r="B179" s="33"/>
      <c r="C179" s="207" t="s">
        <v>304</v>
      </c>
      <c r="D179" s="207" t="s">
        <v>236</v>
      </c>
      <c r="E179" s="208" t="s">
        <v>305</v>
      </c>
      <c r="F179" s="209" t="s">
        <v>1206</v>
      </c>
      <c r="G179" s="210" t="s">
        <v>239</v>
      </c>
      <c r="H179" s="211">
        <v>1</v>
      </c>
      <c r="I179" s="212"/>
      <c r="J179" s="213">
        <f>ROUND(I179*H179,2)</f>
        <v>0</v>
      </c>
      <c r="K179" s="214"/>
      <c r="L179" s="35"/>
      <c r="M179" s="215" t="s">
        <v>1</v>
      </c>
      <c r="N179" s="216" t="s">
        <v>40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240</v>
      </c>
      <c r="AT179" s="219" t="s">
        <v>236</v>
      </c>
      <c r="AU179" s="219" t="s">
        <v>82</v>
      </c>
      <c r="AY179" s="14" t="s">
        <v>233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82</v>
      </c>
      <c r="BK179" s="112">
        <f>ROUND(I179*H179,2)</f>
        <v>0</v>
      </c>
      <c r="BL179" s="14" t="s">
        <v>240</v>
      </c>
      <c r="BM179" s="219" t="s">
        <v>301</v>
      </c>
    </row>
    <row r="180" spans="1:65" s="2" customFormat="1" ht="29.25">
      <c r="A180" s="32"/>
      <c r="B180" s="33"/>
      <c r="C180" s="34"/>
      <c r="D180" s="220" t="s">
        <v>241</v>
      </c>
      <c r="E180" s="34"/>
      <c r="F180" s="221" t="s">
        <v>1206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241</v>
      </c>
      <c r="AU180" s="14" t="s">
        <v>82</v>
      </c>
    </row>
    <row r="181" spans="1:65" s="2" customFormat="1" ht="16.5" customHeight="1">
      <c r="A181" s="32"/>
      <c r="B181" s="33"/>
      <c r="C181" s="207" t="s">
        <v>275</v>
      </c>
      <c r="D181" s="207" t="s">
        <v>236</v>
      </c>
      <c r="E181" s="208" t="s">
        <v>307</v>
      </c>
      <c r="F181" s="209" t="s">
        <v>1207</v>
      </c>
      <c r="G181" s="210" t="s">
        <v>239</v>
      </c>
      <c r="H181" s="211">
        <v>4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40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240</v>
      </c>
      <c r="AT181" s="219" t="s">
        <v>236</v>
      </c>
      <c r="AU181" s="219" t="s">
        <v>82</v>
      </c>
      <c r="AY181" s="14" t="s">
        <v>233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82</v>
      </c>
      <c r="BK181" s="112">
        <f>ROUND(I181*H181,2)</f>
        <v>0</v>
      </c>
      <c r="BL181" s="14" t="s">
        <v>240</v>
      </c>
      <c r="BM181" s="219" t="s">
        <v>303</v>
      </c>
    </row>
    <row r="182" spans="1:65" s="2" customFormat="1" ht="11.25">
      <c r="A182" s="32"/>
      <c r="B182" s="33"/>
      <c r="C182" s="34"/>
      <c r="D182" s="220" t="s">
        <v>241</v>
      </c>
      <c r="E182" s="34"/>
      <c r="F182" s="221" t="s">
        <v>1207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241</v>
      </c>
      <c r="AU182" s="14" t="s">
        <v>82</v>
      </c>
    </row>
    <row r="183" spans="1:65" s="2" customFormat="1" ht="16.5" customHeight="1">
      <c r="A183" s="32"/>
      <c r="B183" s="33"/>
      <c r="C183" s="207" t="s">
        <v>309</v>
      </c>
      <c r="D183" s="207" t="s">
        <v>236</v>
      </c>
      <c r="E183" s="208" t="s">
        <v>310</v>
      </c>
      <c r="F183" s="209" t="s">
        <v>1208</v>
      </c>
      <c r="G183" s="210" t="s">
        <v>239</v>
      </c>
      <c r="H183" s="211">
        <v>2</v>
      </c>
      <c r="I183" s="212"/>
      <c r="J183" s="213">
        <f>ROUND(I183*H183,2)</f>
        <v>0</v>
      </c>
      <c r="K183" s="214"/>
      <c r="L183" s="35"/>
      <c r="M183" s="215" t="s">
        <v>1</v>
      </c>
      <c r="N183" s="216" t="s">
        <v>40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240</v>
      </c>
      <c r="AT183" s="219" t="s">
        <v>236</v>
      </c>
      <c r="AU183" s="219" t="s">
        <v>82</v>
      </c>
      <c r="AY183" s="14" t="s">
        <v>233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82</v>
      </c>
      <c r="BK183" s="112">
        <f>ROUND(I183*H183,2)</f>
        <v>0</v>
      </c>
      <c r="BL183" s="14" t="s">
        <v>240</v>
      </c>
      <c r="BM183" s="219" t="s">
        <v>306</v>
      </c>
    </row>
    <row r="184" spans="1:65" s="2" customFormat="1" ht="11.25">
      <c r="A184" s="32"/>
      <c r="B184" s="33"/>
      <c r="C184" s="34"/>
      <c r="D184" s="220" t="s">
        <v>241</v>
      </c>
      <c r="E184" s="34"/>
      <c r="F184" s="221" t="s">
        <v>1208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241</v>
      </c>
      <c r="AU184" s="14" t="s">
        <v>82</v>
      </c>
    </row>
    <row r="185" spans="1:65" s="2" customFormat="1" ht="16.5" customHeight="1">
      <c r="A185" s="32"/>
      <c r="B185" s="33"/>
      <c r="C185" s="207" t="s">
        <v>278</v>
      </c>
      <c r="D185" s="207" t="s">
        <v>236</v>
      </c>
      <c r="E185" s="208" t="s">
        <v>314</v>
      </c>
      <c r="F185" s="209" t="s">
        <v>1209</v>
      </c>
      <c r="G185" s="210" t="s">
        <v>239</v>
      </c>
      <c r="H185" s="211">
        <v>2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40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240</v>
      </c>
      <c r="AT185" s="219" t="s">
        <v>236</v>
      </c>
      <c r="AU185" s="219" t="s">
        <v>82</v>
      </c>
      <c r="AY185" s="14" t="s">
        <v>233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82</v>
      </c>
      <c r="BK185" s="112">
        <f>ROUND(I185*H185,2)</f>
        <v>0</v>
      </c>
      <c r="BL185" s="14" t="s">
        <v>240</v>
      </c>
      <c r="BM185" s="219" t="s">
        <v>308</v>
      </c>
    </row>
    <row r="186" spans="1:65" s="2" customFormat="1" ht="11.25">
      <c r="A186" s="32"/>
      <c r="B186" s="33"/>
      <c r="C186" s="34"/>
      <c r="D186" s="220" t="s">
        <v>241</v>
      </c>
      <c r="E186" s="34"/>
      <c r="F186" s="221" t="s">
        <v>1209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241</v>
      </c>
      <c r="AU186" s="14" t="s">
        <v>82</v>
      </c>
    </row>
    <row r="187" spans="1:65" s="2" customFormat="1" ht="16.5" customHeight="1">
      <c r="A187" s="32"/>
      <c r="B187" s="33"/>
      <c r="C187" s="207" t="s">
        <v>316</v>
      </c>
      <c r="D187" s="207" t="s">
        <v>236</v>
      </c>
      <c r="E187" s="208" t="s">
        <v>317</v>
      </c>
      <c r="F187" s="209" t="s">
        <v>1210</v>
      </c>
      <c r="G187" s="210" t="s">
        <v>239</v>
      </c>
      <c r="H187" s="211">
        <v>2</v>
      </c>
      <c r="I187" s="212"/>
      <c r="J187" s="213">
        <f>ROUND(I187*H187,2)</f>
        <v>0</v>
      </c>
      <c r="K187" s="214"/>
      <c r="L187" s="35"/>
      <c r="M187" s="215" t="s">
        <v>1</v>
      </c>
      <c r="N187" s="216" t="s">
        <v>40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240</v>
      </c>
      <c r="AT187" s="219" t="s">
        <v>236</v>
      </c>
      <c r="AU187" s="219" t="s">
        <v>82</v>
      </c>
      <c r="AY187" s="14" t="s">
        <v>233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82</v>
      </c>
      <c r="BK187" s="112">
        <f>ROUND(I187*H187,2)</f>
        <v>0</v>
      </c>
      <c r="BL187" s="14" t="s">
        <v>240</v>
      </c>
      <c r="BM187" s="219" t="s">
        <v>311</v>
      </c>
    </row>
    <row r="188" spans="1:65" s="2" customFormat="1" ht="11.25">
      <c r="A188" s="32"/>
      <c r="B188" s="33"/>
      <c r="C188" s="34"/>
      <c r="D188" s="220" t="s">
        <v>241</v>
      </c>
      <c r="E188" s="34"/>
      <c r="F188" s="221" t="s">
        <v>1210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241</v>
      </c>
      <c r="AU188" s="14" t="s">
        <v>82</v>
      </c>
    </row>
    <row r="189" spans="1:65" s="2" customFormat="1" ht="16.5" customHeight="1">
      <c r="A189" s="32"/>
      <c r="B189" s="33"/>
      <c r="C189" s="207" t="s">
        <v>280</v>
      </c>
      <c r="D189" s="207" t="s">
        <v>236</v>
      </c>
      <c r="E189" s="208" t="s">
        <v>319</v>
      </c>
      <c r="F189" s="209" t="s">
        <v>1211</v>
      </c>
      <c r="G189" s="210" t="s">
        <v>239</v>
      </c>
      <c r="H189" s="211">
        <v>4</v>
      </c>
      <c r="I189" s="212"/>
      <c r="J189" s="213">
        <f>ROUND(I189*H189,2)</f>
        <v>0</v>
      </c>
      <c r="K189" s="214"/>
      <c r="L189" s="35"/>
      <c r="M189" s="215" t="s">
        <v>1</v>
      </c>
      <c r="N189" s="216" t="s">
        <v>40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240</v>
      </c>
      <c r="AT189" s="219" t="s">
        <v>236</v>
      </c>
      <c r="AU189" s="219" t="s">
        <v>82</v>
      </c>
      <c r="AY189" s="14" t="s">
        <v>233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82</v>
      </c>
      <c r="BK189" s="112">
        <f>ROUND(I189*H189,2)</f>
        <v>0</v>
      </c>
      <c r="BL189" s="14" t="s">
        <v>240</v>
      </c>
      <c r="BM189" s="219" t="s">
        <v>315</v>
      </c>
    </row>
    <row r="190" spans="1:65" s="2" customFormat="1" ht="11.25">
      <c r="A190" s="32"/>
      <c r="B190" s="33"/>
      <c r="C190" s="34"/>
      <c r="D190" s="220" t="s">
        <v>241</v>
      </c>
      <c r="E190" s="34"/>
      <c r="F190" s="221" t="s">
        <v>1211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241</v>
      </c>
      <c r="AU190" s="14" t="s">
        <v>82</v>
      </c>
    </row>
    <row r="191" spans="1:65" s="12" customFormat="1" ht="25.9" customHeight="1">
      <c r="B191" s="191"/>
      <c r="C191" s="192"/>
      <c r="D191" s="193" t="s">
        <v>74</v>
      </c>
      <c r="E191" s="194" t="s">
        <v>256</v>
      </c>
      <c r="F191" s="194" t="s">
        <v>1212</v>
      </c>
      <c r="G191" s="192"/>
      <c r="H191" s="192"/>
      <c r="I191" s="195"/>
      <c r="J191" s="196">
        <f>BK191</f>
        <v>0</v>
      </c>
      <c r="K191" s="192"/>
      <c r="L191" s="197"/>
      <c r="M191" s="198"/>
      <c r="N191" s="199"/>
      <c r="O191" s="199"/>
      <c r="P191" s="200">
        <f>SUM(P192:P219)</f>
        <v>0</v>
      </c>
      <c r="Q191" s="199"/>
      <c r="R191" s="200">
        <f>SUM(R192:R219)</f>
        <v>0</v>
      </c>
      <c r="S191" s="199"/>
      <c r="T191" s="201">
        <f>SUM(T192:T219)</f>
        <v>0</v>
      </c>
      <c r="AR191" s="202" t="s">
        <v>82</v>
      </c>
      <c r="AT191" s="203" t="s">
        <v>74</v>
      </c>
      <c r="AU191" s="203" t="s">
        <v>75</v>
      </c>
      <c r="AY191" s="202" t="s">
        <v>233</v>
      </c>
      <c r="BK191" s="204">
        <f>SUM(BK192:BK219)</f>
        <v>0</v>
      </c>
    </row>
    <row r="192" spans="1:65" s="2" customFormat="1" ht="49.15" customHeight="1">
      <c r="A192" s="32"/>
      <c r="B192" s="33"/>
      <c r="C192" s="207" t="s">
        <v>321</v>
      </c>
      <c r="D192" s="207" t="s">
        <v>236</v>
      </c>
      <c r="E192" s="208" t="s">
        <v>322</v>
      </c>
      <c r="F192" s="209" t="s">
        <v>1213</v>
      </c>
      <c r="G192" s="210" t="s">
        <v>358</v>
      </c>
      <c r="H192" s="211">
        <v>1</v>
      </c>
      <c r="I192" s="212"/>
      <c r="J192" s="213">
        <f>ROUND(I192*H192,2)</f>
        <v>0</v>
      </c>
      <c r="K192" s="214"/>
      <c r="L192" s="35"/>
      <c r="M192" s="215" t="s">
        <v>1</v>
      </c>
      <c r="N192" s="216" t="s">
        <v>40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240</v>
      </c>
      <c r="AT192" s="219" t="s">
        <v>236</v>
      </c>
      <c r="AU192" s="219" t="s">
        <v>82</v>
      </c>
      <c r="AY192" s="14" t="s">
        <v>233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82</v>
      </c>
      <c r="BK192" s="112">
        <f>ROUND(I192*H192,2)</f>
        <v>0</v>
      </c>
      <c r="BL192" s="14" t="s">
        <v>240</v>
      </c>
      <c r="BM192" s="219" t="s">
        <v>318</v>
      </c>
    </row>
    <row r="193" spans="1:65" s="2" customFormat="1" ht="29.25">
      <c r="A193" s="32"/>
      <c r="B193" s="33"/>
      <c r="C193" s="34"/>
      <c r="D193" s="220" t="s">
        <v>241</v>
      </c>
      <c r="E193" s="34"/>
      <c r="F193" s="221" t="s">
        <v>1213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241</v>
      </c>
      <c r="AU193" s="14" t="s">
        <v>82</v>
      </c>
    </row>
    <row r="194" spans="1:65" s="2" customFormat="1" ht="16.5" customHeight="1">
      <c r="A194" s="32"/>
      <c r="B194" s="33"/>
      <c r="C194" s="207" t="s">
        <v>283</v>
      </c>
      <c r="D194" s="207" t="s">
        <v>236</v>
      </c>
      <c r="E194" s="208" t="s">
        <v>324</v>
      </c>
      <c r="F194" s="209" t="s">
        <v>1214</v>
      </c>
      <c r="G194" s="210" t="s">
        <v>239</v>
      </c>
      <c r="H194" s="211">
        <v>1</v>
      </c>
      <c r="I194" s="212"/>
      <c r="J194" s="213">
        <f>ROUND(I194*H194,2)</f>
        <v>0</v>
      </c>
      <c r="K194" s="214"/>
      <c r="L194" s="35"/>
      <c r="M194" s="215" t="s">
        <v>1</v>
      </c>
      <c r="N194" s="216" t="s">
        <v>40</v>
      </c>
      <c r="O194" s="69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9" t="s">
        <v>240</v>
      </c>
      <c r="AT194" s="219" t="s">
        <v>236</v>
      </c>
      <c r="AU194" s="219" t="s">
        <v>82</v>
      </c>
      <c r="AY194" s="14" t="s">
        <v>233</v>
      </c>
      <c r="BE194" s="112">
        <f>IF(N194="základní",J194,0)</f>
        <v>0</v>
      </c>
      <c r="BF194" s="112">
        <f>IF(N194="snížená",J194,0)</f>
        <v>0</v>
      </c>
      <c r="BG194" s="112">
        <f>IF(N194="zákl. přenesená",J194,0)</f>
        <v>0</v>
      </c>
      <c r="BH194" s="112">
        <f>IF(N194="sníž. přenesená",J194,0)</f>
        <v>0</v>
      </c>
      <c r="BI194" s="112">
        <f>IF(N194="nulová",J194,0)</f>
        <v>0</v>
      </c>
      <c r="BJ194" s="14" t="s">
        <v>82</v>
      </c>
      <c r="BK194" s="112">
        <f>ROUND(I194*H194,2)</f>
        <v>0</v>
      </c>
      <c r="BL194" s="14" t="s">
        <v>240</v>
      </c>
      <c r="BM194" s="219" t="s">
        <v>320</v>
      </c>
    </row>
    <row r="195" spans="1:65" s="2" customFormat="1" ht="11.25">
      <c r="A195" s="32"/>
      <c r="B195" s="33"/>
      <c r="C195" s="34"/>
      <c r="D195" s="220" t="s">
        <v>241</v>
      </c>
      <c r="E195" s="34"/>
      <c r="F195" s="221" t="s">
        <v>1214</v>
      </c>
      <c r="G195" s="34"/>
      <c r="H195" s="34"/>
      <c r="I195" s="176"/>
      <c r="J195" s="34"/>
      <c r="K195" s="34"/>
      <c r="L195" s="35"/>
      <c r="M195" s="222"/>
      <c r="N195" s="223"/>
      <c r="O195" s="69"/>
      <c r="P195" s="69"/>
      <c r="Q195" s="69"/>
      <c r="R195" s="69"/>
      <c r="S195" s="69"/>
      <c r="T195" s="70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4" t="s">
        <v>241</v>
      </c>
      <c r="AU195" s="14" t="s">
        <v>82</v>
      </c>
    </row>
    <row r="196" spans="1:65" s="2" customFormat="1" ht="24.2" customHeight="1">
      <c r="A196" s="32"/>
      <c r="B196" s="33"/>
      <c r="C196" s="207" t="s">
        <v>328</v>
      </c>
      <c r="D196" s="207" t="s">
        <v>236</v>
      </c>
      <c r="E196" s="208" t="s">
        <v>329</v>
      </c>
      <c r="F196" s="209" t="s">
        <v>1215</v>
      </c>
      <c r="G196" s="210" t="s">
        <v>620</v>
      </c>
      <c r="H196" s="211">
        <v>1</v>
      </c>
      <c r="I196" s="212"/>
      <c r="J196" s="213">
        <f>ROUND(I196*H196,2)</f>
        <v>0</v>
      </c>
      <c r="K196" s="214"/>
      <c r="L196" s="35"/>
      <c r="M196" s="215" t="s">
        <v>1</v>
      </c>
      <c r="N196" s="216" t="s">
        <v>40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240</v>
      </c>
      <c r="AT196" s="219" t="s">
        <v>236</v>
      </c>
      <c r="AU196" s="219" t="s">
        <v>82</v>
      </c>
      <c r="AY196" s="14" t="s">
        <v>233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82</v>
      </c>
      <c r="BK196" s="112">
        <f>ROUND(I196*H196,2)</f>
        <v>0</v>
      </c>
      <c r="BL196" s="14" t="s">
        <v>240</v>
      </c>
      <c r="BM196" s="219" t="s">
        <v>323</v>
      </c>
    </row>
    <row r="197" spans="1:65" s="2" customFormat="1" ht="19.5">
      <c r="A197" s="32"/>
      <c r="B197" s="33"/>
      <c r="C197" s="34"/>
      <c r="D197" s="220" t="s">
        <v>241</v>
      </c>
      <c r="E197" s="34"/>
      <c r="F197" s="221" t="s">
        <v>1215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241</v>
      </c>
      <c r="AU197" s="14" t="s">
        <v>82</v>
      </c>
    </row>
    <row r="198" spans="1:65" s="2" customFormat="1" ht="24.2" customHeight="1">
      <c r="A198" s="32"/>
      <c r="B198" s="33"/>
      <c r="C198" s="207" t="s">
        <v>266</v>
      </c>
      <c r="D198" s="207" t="s">
        <v>236</v>
      </c>
      <c r="E198" s="208" t="s">
        <v>291</v>
      </c>
      <c r="F198" s="209" t="s">
        <v>1216</v>
      </c>
      <c r="G198" s="210" t="s">
        <v>239</v>
      </c>
      <c r="H198" s="211">
        <v>1</v>
      </c>
      <c r="I198" s="212"/>
      <c r="J198" s="213">
        <f>ROUND(I198*H198,2)</f>
        <v>0</v>
      </c>
      <c r="K198" s="214"/>
      <c r="L198" s="35"/>
      <c r="M198" s="215" t="s">
        <v>1</v>
      </c>
      <c r="N198" s="216" t="s">
        <v>40</v>
      </c>
      <c r="O198" s="69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9" t="s">
        <v>240</v>
      </c>
      <c r="AT198" s="219" t="s">
        <v>236</v>
      </c>
      <c r="AU198" s="219" t="s">
        <v>82</v>
      </c>
      <c r="AY198" s="14" t="s">
        <v>233</v>
      </c>
      <c r="BE198" s="112">
        <f>IF(N198="základní",J198,0)</f>
        <v>0</v>
      </c>
      <c r="BF198" s="112">
        <f>IF(N198="snížená",J198,0)</f>
        <v>0</v>
      </c>
      <c r="BG198" s="112">
        <f>IF(N198="zákl. přenesená",J198,0)</f>
        <v>0</v>
      </c>
      <c r="BH198" s="112">
        <f>IF(N198="sníž. přenesená",J198,0)</f>
        <v>0</v>
      </c>
      <c r="BI198" s="112">
        <f>IF(N198="nulová",J198,0)</f>
        <v>0</v>
      </c>
      <c r="BJ198" s="14" t="s">
        <v>82</v>
      </c>
      <c r="BK198" s="112">
        <f>ROUND(I198*H198,2)</f>
        <v>0</v>
      </c>
      <c r="BL198" s="14" t="s">
        <v>240</v>
      </c>
      <c r="BM198" s="219" t="s">
        <v>325</v>
      </c>
    </row>
    <row r="199" spans="1:65" s="2" customFormat="1" ht="19.5">
      <c r="A199" s="32"/>
      <c r="B199" s="33"/>
      <c r="C199" s="34"/>
      <c r="D199" s="220" t="s">
        <v>241</v>
      </c>
      <c r="E199" s="34"/>
      <c r="F199" s="221" t="s">
        <v>1216</v>
      </c>
      <c r="G199" s="34"/>
      <c r="H199" s="34"/>
      <c r="I199" s="176"/>
      <c r="J199" s="34"/>
      <c r="K199" s="34"/>
      <c r="L199" s="35"/>
      <c r="M199" s="222"/>
      <c r="N199" s="223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4" t="s">
        <v>241</v>
      </c>
      <c r="AU199" s="14" t="s">
        <v>82</v>
      </c>
    </row>
    <row r="200" spans="1:65" s="2" customFormat="1" ht="33" customHeight="1">
      <c r="A200" s="32"/>
      <c r="B200" s="33"/>
      <c r="C200" s="207" t="s">
        <v>293</v>
      </c>
      <c r="D200" s="207" t="s">
        <v>236</v>
      </c>
      <c r="E200" s="208" t="s">
        <v>294</v>
      </c>
      <c r="F200" s="209" t="s">
        <v>1217</v>
      </c>
      <c r="G200" s="210" t="s">
        <v>239</v>
      </c>
      <c r="H200" s="211">
        <v>1</v>
      </c>
      <c r="I200" s="212"/>
      <c r="J200" s="213">
        <f>ROUND(I200*H200,2)</f>
        <v>0</v>
      </c>
      <c r="K200" s="214"/>
      <c r="L200" s="35"/>
      <c r="M200" s="215" t="s">
        <v>1</v>
      </c>
      <c r="N200" s="216" t="s">
        <v>40</v>
      </c>
      <c r="O200" s="6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9" t="s">
        <v>240</v>
      </c>
      <c r="AT200" s="219" t="s">
        <v>236</v>
      </c>
      <c r="AU200" s="219" t="s">
        <v>82</v>
      </c>
      <c r="AY200" s="14" t="s">
        <v>233</v>
      </c>
      <c r="BE200" s="112">
        <f>IF(N200="základní",J200,0)</f>
        <v>0</v>
      </c>
      <c r="BF200" s="112">
        <f>IF(N200="snížená",J200,0)</f>
        <v>0</v>
      </c>
      <c r="BG200" s="112">
        <f>IF(N200="zákl. přenesená",J200,0)</f>
        <v>0</v>
      </c>
      <c r="BH200" s="112">
        <f>IF(N200="sníž. přenesená",J200,0)</f>
        <v>0</v>
      </c>
      <c r="BI200" s="112">
        <f>IF(N200="nulová",J200,0)</f>
        <v>0</v>
      </c>
      <c r="BJ200" s="14" t="s">
        <v>82</v>
      </c>
      <c r="BK200" s="112">
        <f>ROUND(I200*H200,2)</f>
        <v>0</v>
      </c>
      <c r="BL200" s="14" t="s">
        <v>240</v>
      </c>
      <c r="BM200" s="219" t="s">
        <v>330</v>
      </c>
    </row>
    <row r="201" spans="1:65" s="2" customFormat="1" ht="19.5">
      <c r="A201" s="32"/>
      <c r="B201" s="33"/>
      <c r="C201" s="34"/>
      <c r="D201" s="220" t="s">
        <v>241</v>
      </c>
      <c r="E201" s="34"/>
      <c r="F201" s="221" t="s">
        <v>1217</v>
      </c>
      <c r="G201" s="34"/>
      <c r="H201" s="34"/>
      <c r="I201" s="176"/>
      <c r="J201" s="34"/>
      <c r="K201" s="34"/>
      <c r="L201" s="35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4" t="s">
        <v>241</v>
      </c>
      <c r="AU201" s="14" t="s">
        <v>82</v>
      </c>
    </row>
    <row r="202" spans="1:65" s="2" customFormat="1" ht="16.5" customHeight="1">
      <c r="A202" s="32"/>
      <c r="B202" s="33"/>
      <c r="C202" s="207" t="s">
        <v>287</v>
      </c>
      <c r="D202" s="207" t="s">
        <v>236</v>
      </c>
      <c r="E202" s="208" t="s">
        <v>331</v>
      </c>
      <c r="F202" s="209" t="s">
        <v>1203</v>
      </c>
      <c r="G202" s="210" t="s">
        <v>239</v>
      </c>
      <c r="H202" s="211">
        <v>3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40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240</v>
      </c>
      <c r="AT202" s="219" t="s">
        <v>236</v>
      </c>
      <c r="AU202" s="219" t="s">
        <v>82</v>
      </c>
      <c r="AY202" s="14" t="s">
        <v>233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82</v>
      </c>
      <c r="BK202" s="112">
        <f>ROUND(I202*H202,2)</f>
        <v>0</v>
      </c>
      <c r="BL202" s="14" t="s">
        <v>240</v>
      </c>
      <c r="BM202" s="219" t="s">
        <v>332</v>
      </c>
    </row>
    <row r="203" spans="1:65" s="2" customFormat="1" ht="11.25">
      <c r="A203" s="32"/>
      <c r="B203" s="33"/>
      <c r="C203" s="34"/>
      <c r="D203" s="220" t="s">
        <v>241</v>
      </c>
      <c r="E203" s="34"/>
      <c r="F203" s="221" t="s">
        <v>1203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241</v>
      </c>
      <c r="AU203" s="14" t="s">
        <v>82</v>
      </c>
    </row>
    <row r="204" spans="1:65" s="2" customFormat="1" ht="16.5" customHeight="1">
      <c r="A204" s="32"/>
      <c r="B204" s="33"/>
      <c r="C204" s="207" t="s">
        <v>333</v>
      </c>
      <c r="D204" s="207" t="s">
        <v>236</v>
      </c>
      <c r="E204" s="208" t="s">
        <v>334</v>
      </c>
      <c r="F204" s="209" t="s">
        <v>1204</v>
      </c>
      <c r="G204" s="210" t="s">
        <v>239</v>
      </c>
      <c r="H204" s="211">
        <v>1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40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240</v>
      </c>
      <c r="AT204" s="219" t="s">
        <v>236</v>
      </c>
      <c r="AU204" s="219" t="s">
        <v>82</v>
      </c>
      <c r="AY204" s="14" t="s">
        <v>233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82</v>
      </c>
      <c r="BK204" s="112">
        <f>ROUND(I204*H204,2)</f>
        <v>0</v>
      </c>
      <c r="BL204" s="14" t="s">
        <v>240</v>
      </c>
      <c r="BM204" s="219" t="s">
        <v>335</v>
      </c>
    </row>
    <row r="205" spans="1:65" s="2" customFormat="1" ht="11.25">
      <c r="A205" s="32"/>
      <c r="B205" s="33"/>
      <c r="C205" s="34"/>
      <c r="D205" s="220" t="s">
        <v>241</v>
      </c>
      <c r="E205" s="34"/>
      <c r="F205" s="221" t="s">
        <v>1204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241</v>
      </c>
      <c r="AU205" s="14" t="s">
        <v>82</v>
      </c>
    </row>
    <row r="206" spans="1:65" s="2" customFormat="1" ht="24.2" customHeight="1">
      <c r="A206" s="32"/>
      <c r="B206" s="33"/>
      <c r="C206" s="207" t="s">
        <v>290</v>
      </c>
      <c r="D206" s="207" t="s">
        <v>236</v>
      </c>
      <c r="E206" s="208" t="s">
        <v>336</v>
      </c>
      <c r="F206" s="209" t="s">
        <v>1205</v>
      </c>
      <c r="G206" s="210" t="s">
        <v>239</v>
      </c>
      <c r="H206" s="211">
        <v>3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40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240</v>
      </c>
      <c r="AT206" s="219" t="s">
        <v>236</v>
      </c>
      <c r="AU206" s="219" t="s">
        <v>82</v>
      </c>
      <c r="AY206" s="14" t="s">
        <v>233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82</v>
      </c>
      <c r="BK206" s="112">
        <f>ROUND(I206*H206,2)</f>
        <v>0</v>
      </c>
      <c r="BL206" s="14" t="s">
        <v>240</v>
      </c>
      <c r="BM206" s="219" t="s">
        <v>337</v>
      </c>
    </row>
    <row r="207" spans="1:65" s="2" customFormat="1" ht="11.25">
      <c r="A207" s="32"/>
      <c r="B207" s="33"/>
      <c r="C207" s="34"/>
      <c r="D207" s="220" t="s">
        <v>241</v>
      </c>
      <c r="E207" s="34"/>
      <c r="F207" s="221" t="s">
        <v>1205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241</v>
      </c>
      <c r="AU207" s="14" t="s">
        <v>82</v>
      </c>
    </row>
    <row r="208" spans="1:65" s="2" customFormat="1" ht="49.15" customHeight="1">
      <c r="A208" s="32"/>
      <c r="B208" s="33"/>
      <c r="C208" s="207" t="s">
        <v>338</v>
      </c>
      <c r="D208" s="207" t="s">
        <v>236</v>
      </c>
      <c r="E208" s="208" t="s">
        <v>339</v>
      </c>
      <c r="F208" s="209" t="s">
        <v>1206</v>
      </c>
      <c r="G208" s="210" t="s">
        <v>239</v>
      </c>
      <c r="H208" s="211">
        <v>1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40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240</v>
      </c>
      <c r="AT208" s="219" t="s">
        <v>236</v>
      </c>
      <c r="AU208" s="219" t="s">
        <v>82</v>
      </c>
      <c r="AY208" s="14" t="s">
        <v>233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82</v>
      </c>
      <c r="BK208" s="112">
        <f>ROUND(I208*H208,2)</f>
        <v>0</v>
      </c>
      <c r="BL208" s="14" t="s">
        <v>240</v>
      </c>
      <c r="BM208" s="219" t="s">
        <v>340</v>
      </c>
    </row>
    <row r="209" spans="1:65" s="2" customFormat="1" ht="29.25">
      <c r="A209" s="32"/>
      <c r="B209" s="33"/>
      <c r="C209" s="34"/>
      <c r="D209" s="220" t="s">
        <v>241</v>
      </c>
      <c r="E209" s="34"/>
      <c r="F209" s="221" t="s">
        <v>1206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241</v>
      </c>
      <c r="AU209" s="14" t="s">
        <v>82</v>
      </c>
    </row>
    <row r="210" spans="1:65" s="2" customFormat="1" ht="16.5" customHeight="1">
      <c r="A210" s="32"/>
      <c r="B210" s="33"/>
      <c r="C210" s="207" t="s">
        <v>292</v>
      </c>
      <c r="D210" s="207" t="s">
        <v>236</v>
      </c>
      <c r="E210" s="208" t="s">
        <v>345</v>
      </c>
      <c r="F210" s="209" t="s">
        <v>1207</v>
      </c>
      <c r="G210" s="210" t="s">
        <v>239</v>
      </c>
      <c r="H210" s="211">
        <v>4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40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240</v>
      </c>
      <c r="AT210" s="219" t="s">
        <v>236</v>
      </c>
      <c r="AU210" s="219" t="s">
        <v>82</v>
      </c>
      <c r="AY210" s="14" t="s">
        <v>233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82</v>
      </c>
      <c r="BK210" s="112">
        <f>ROUND(I210*H210,2)</f>
        <v>0</v>
      </c>
      <c r="BL210" s="14" t="s">
        <v>240</v>
      </c>
      <c r="BM210" s="219" t="s">
        <v>347</v>
      </c>
    </row>
    <row r="211" spans="1:65" s="2" customFormat="1" ht="11.25">
      <c r="A211" s="32"/>
      <c r="B211" s="33"/>
      <c r="C211" s="34"/>
      <c r="D211" s="220" t="s">
        <v>241</v>
      </c>
      <c r="E211" s="34"/>
      <c r="F211" s="221" t="s">
        <v>1207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241</v>
      </c>
      <c r="AU211" s="14" t="s">
        <v>82</v>
      </c>
    </row>
    <row r="212" spans="1:65" s="2" customFormat="1" ht="16.5" customHeight="1">
      <c r="A212" s="32"/>
      <c r="B212" s="33"/>
      <c r="C212" s="207" t="s">
        <v>348</v>
      </c>
      <c r="D212" s="207" t="s">
        <v>236</v>
      </c>
      <c r="E212" s="208" t="s">
        <v>349</v>
      </c>
      <c r="F212" s="209" t="s">
        <v>1208</v>
      </c>
      <c r="G212" s="210" t="s">
        <v>239</v>
      </c>
      <c r="H212" s="211">
        <v>2</v>
      </c>
      <c r="I212" s="212"/>
      <c r="J212" s="213">
        <f>ROUND(I212*H212,2)</f>
        <v>0</v>
      </c>
      <c r="K212" s="214"/>
      <c r="L212" s="35"/>
      <c r="M212" s="215" t="s">
        <v>1</v>
      </c>
      <c r="N212" s="216" t="s">
        <v>40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240</v>
      </c>
      <c r="AT212" s="219" t="s">
        <v>236</v>
      </c>
      <c r="AU212" s="219" t="s">
        <v>82</v>
      </c>
      <c r="AY212" s="14" t="s">
        <v>233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82</v>
      </c>
      <c r="BK212" s="112">
        <f>ROUND(I212*H212,2)</f>
        <v>0</v>
      </c>
      <c r="BL212" s="14" t="s">
        <v>240</v>
      </c>
      <c r="BM212" s="219" t="s">
        <v>351</v>
      </c>
    </row>
    <row r="213" spans="1:65" s="2" customFormat="1" ht="11.25">
      <c r="A213" s="32"/>
      <c r="B213" s="33"/>
      <c r="C213" s="34"/>
      <c r="D213" s="220" t="s">
        <v>241</v>
      </c>
      <c r="E213" s="34"/>
      <c r="F213" s="221" t="s">
        <v>1208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241</v>
      </c>
      <c r="AU213" s="14" t="s">
        <v>82</v>
      </c>
    </row>
    <row r="214" spans="1:65" s="2" customFormat="1" ht="16.5" customHeight="1">
      <c r="A214" s="32"/>
      <c r="B214" s="33"/>
      <c r="C214" s="207" t="s">
        <v>295</v>
      </c>
      <c r="D214" s="207" t="s">
        <v>236</v>
      </c>
      <c r="E214" s="208" t="s">
        <v>352</v>
      </c>
      <c r="F214" s="209" t="s">
        <v>1209</v>
      </c>
      <c r="G214" s="210" t="s">
        <v>239</v>
      </c>
      <c r="H214" s="211">
        <v>2</v>
      </c>
      <c r="I214" s="212"/>
      <c r="J214" s="213">
        <f>ROUND(I214*H214,2)</f>
        <v>0</v>
      </c>
      <c r="K214" s="214"/>
      <c r="L214" s="35"/>
      <c r="M214" s="215" t="s">
        <v>1</v>
      </c>
      <c r="N214" s="216" t="s">
        <v>40</v>
      </c>
      <c r="O214" s="69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9" t="s">
        <v>240</v>
      </c>
      <c r="AT214" s="219" t="s">
        <v>236</v>
      </c>
      <c r="AU214" s="219" t="s">
        <v>82</v>
      </c>
      <c r="AY214" s="14" t="s">
        <v>233</v>
      </c>
      <c r="BE214" s="112">
        <f>IF(N214="základní",J214,0)</f>
        <v>0</v>
      </c>
      <c r="BF214" s="112">
        <f>IF(N214="snížená",J214,0)</f>
        <v>0</v>
      </c>
      <c r="BG214" s="112">
        <f>IF(N214="zákl. přenesená",J214,0)</f>
        <v>0</v>
      </c>
      <c r="BH214" s="112">
        <f>IF(N214="sníž. přenesená",J214,0)</f>
        <v>0</v>
      </c>
      <c r="BI214" s="112">
        <f>IF(N214="nulová",J214,0)</f>
        <v>0</v>
      </c>
      <c r="BJ214" s="14" t="s">
        <v>82</v>
      </c>
      <c r="BK214" s="112">
        <f>ROUND(I214*H214,2)</f>
        <v>0</v>
      </c>
      <c r="BL214" s="14" t="s">
        <v>240</v>
      </c>
      <c r="BM214" s="219" t="s">
        <v>354</v>
      </c>
    </row>
    <row r="215" spans="1:65" s="2" customFormat="1" ht="11.25">
      <c r="A215" s="32"/>
      <c r="B215" s="33"/>
      <c r="C215" s="34"/>
      <c r="D215" s="220" t="s">
        <v>241</v>
      </c>
      <c r="E215" s="34"/>
      <c r="F215" s="221" t="s">
        <v>1209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241</v>
      </c>
      <c r="AU215" s="14" t="s">
        <v>82</v>
      </c>
    </row>
    <row r="216" spans="1:65" s="2" customFormat="1" ht="16.5" customHeight="1">
      <c r="A216" s="32"/>
      <c r="B216" s="33"/>
      <c r="C216" s="207" t="s">
        <v>355</v>
      </c>
      <c r="D216" s="207" t="s">
        <v>236</v>
      </c>
      <c r="E216" s="208" t="s">
        <v>356</v>
      </c>
      <c r="F216" s="209" t="s">
        <v>1210</v>
      </c>
      <c r="G216" s="210" t="s">
        <v>239</v>
      </c>
      <c r="H216" s="211">
        <v>2</v>
      </c>
      <c r="I216" s="212"/>
      <c r="J216" s="213">
        <f>ROUND(I216*H216,2)</f>
        <v>0</v>
      </c>
      <c r="K216" s="214"/>
      <c r="L216" s="35"/>
      <c r="M216" s="215" t="s">
        <v>1</v>
      </c>
      <c r="N216" s="216" t="s">
        <v>40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240</v>
      </c>
      <c r="AT216" s="219" t="s">
        <v>236</v>
      </c>
      <c r="AU216" s="219" t="s">
        <v>82</v>
      </c>
      <c r="AY216" s="14" t="s">
        <v>233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82</v>
      </c>
      <c r="BK216" s="112">
        <f>ROUND(I216*H216,2)</f>
        <v>0</v>
      </c>
      <c r="BL216" s="14" t="s">
        <v>240</v>
      </c>
      <c r="BM216" s="219" t="s">
        <v>359</v>
      </c>
    </row>
    <row r="217" spans="1:65" s="2" customFormat="1" ht="11.25">
      <c r="A217" s="32"/>
      <c r="B217" s="33"/>
      <c r="C217" s="34"/>
      <c r="D217" s="220" t="s">
        <v>241</v>
      </c>
      <c r="E217" s="34"/>
      <c r="F217" s="221" t="s">
        <v>1210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241</v>
      </c>
      <c r="AU217" s="14" t="s">
        <v>82</v>
      </c>
    </row>
    <row r="218" spans="1:65" s="2" customFormat="1" ht="16.5" customHeight="1">
      <c r="A218" s="32"/>
      <c r="B218" s="33"/>
      <c r="C218" s="207" t="s">
        <v>297</v>
      </c>
      <c r="D218" s="207" t="s">
        <v>236</v>
      </c>
      <c r="E218" s="208" t="s">
        <v>362</v>
      </c>
      <c r="F218" s="209" t="s">
        <v>1211</v>
      </c>
      <c r="G218" s="210" t="s">
        <v>239</v>
      </c>
      <c r="H218" s="211">
        <v>4</v>
      </c>
      <c r="I218" s="212"/>
      <c r="J218" s="213">
        <f>ROUND(I218*H218,2)</f>
        <v>0</v>
      </c>
      <c r="K218" s="214"/>
      <c r="L218" s="35"/>
      <c r="M218" s="215" t="s">
        <v>1</v>
      </c>
      <c r="N218" s="216" t="s">
        <v>40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240</v>
      </c>
      <c r="AT218" s="219" t="s">
        <v>236</v>
      </c>
      <c r="AU218" s="219" t="s">
        <v>82</v>
      </c>
      <c r="AY218" s="14" t="s">
        <v>233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82</v>
      </c>
      <c r="BK218" s="112">
        <f>ROUND(I218*H218,2)</f>
        <v>0</v>
      </c>
      <c r="BL218" s="14" t="s">
        <v>240</v>
      </c>
      <c r="BM218" s="219" t="s">
        <v>363</v>
      </c>
    </row>
    <row r="219" spans="1:65" s="2" customFormat="1" ht="11.25">
      <c r="A219" s="32"/>
      <c r="B219" s="33"/>
      <c r="C219" s="34"/>
      <c r="D219" s="220" t="s">
        <v>241</v>
      </c>
      <c r="E219" s="34"/>
      <c r="F219" s="221" t="s">
        <v>1211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241</v>
      </c>
      <c r="AU219" s="14" t="s">
        <v>82</v>
      </c>
    </row>
    <row r="220" spans="1:65" s="12" customFormat="1" ht="25.9" customHeight="1">
      <c r="B220" s="191"/>
      <c r="C220" s="192"/>
      <c r="D220" s="193" t="s">
        <v>74</v>
      </c>
      <c r="E220" s="194" t="s">
        <v>269</v>
      </c>
      <c r="F220" s="194" t="s">
        <v>1218</v>
      </c>
      <c r="G220" s="192"/>
      <c r="H220" s="192"/>
      <c r="I220" s="195"/>
      <c r="J220" s="196">
        <f>BK220</f>
        <v>0</v>
      </c>
      <c r="K220" s="192"/>
      <c r="L220" s="197"/>
      <c r="M220" s="198"/>
      <c r="N220" s="199"/>
      <c r="O220" s="199"/>
      <c r="P220" s="200">
        <f>SUM(P221:P234)</f>
        <v>0</v>
      </c>
      <c r="Q220" s="199"/>
      <c r="R220" s="200">
        <f>SUM(R221:R234)</f>
        <v>0</v>
      </c>
      <c r="S220" s="199"/>
      <c r="T220" s="201">
        <f>SUM(T221:T234)</f>
        <v>0</v>
      </c>
      <c r="AR220" s="202" t="s">
        <v>82</v>
      </c>
      <c r="AT220" s="203" t="s">
        <v>74</v>
      </c>
      <c r="AU220" s="203" t="s">
        <v>75</v>
      </c>
      <c r="AY220" s="202" t="s">
        <v>233</v>
      </c>
      <c r="BK220" s="204">
        <f>SUM(BK221:BK234)</f>
        <v>0</v>
      </c>
    </row>
    <row r="221" spans="1:65" s="2" customFormat="1" ht="49.15" customHeight="1">
      <c r="A221" s="32"/>
      <c r="B221" s="33"/>
      <c r="C221" s="207" t="s">
        <v>364</v>
      </c>
      <c r="D221" s="207" t="s">
        <v>236</v>
      </c>
      <c r="E221" s="208" t="s">
        <v>365</v>
      </c>
      <c r="F221" s="209" t="s">
        <v>1213</v>
      </c>
      <c r="G221" s="210" t="s">
        <v>358</v>
      </c>
      <c r="H221" s="211">
        <v>1</v>
      </c>
      <c r="I221" s="212"/>
      <c r="J221" s="213">
        <f>ROUND(I221*H221,2)</f>
        <v>0</v>
      </c>
      <c r="K221" s="214"/>
      <c r="L221" s="35"/>
      <c r="M221" s="215" t="s">
        <v>1</v>
      </c>
      <c r="N221" s="216" t="s">
        <v>40</v>
      </c>
      <c r="O221" s="69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9" t="s">
        <v>240</v>
      </c>
      <c r="AT221" s="219" t="s">
        <v>236</v>
      </c>
      <c r="AU221" s="219" t="s">
        <v>82</v>
      </c>
      <c r="AY221" s="14" t="s">
        <v>233</v>
      </c>
      <c r="BE221" s="112">
        <f>IF(N221="základní",J221,0)</f>
        <v>0</v>
      </c>
      <c r="BF221" s="112">
        <f>IF(N221="snížená",J221,0)</f>
        <v>0</v>
      </c>
      <c r="BG221" s="112">
        <f>IF(N221="zákl. přenesená",J221,0)</f>
        <v>0</v>
      </c>
      <c r="BH221" s="112">
        <f>IF(N221="sníž. přenesená",J221,0)</f>
        <v>0</v>
      </c>
      <c r="BI221" s="112">
        <f>IF(N221="nulová",J221,0)</f>
        <v>0</v>
      </c>
      <c r="BJ221" s="14" t="s">
        <v>82</v>
      </c>
      <c r="BK221" s="112">
        <f>ROUND(I221*H221,2)</f>
        <v>0</v>
      </c>
      <c r="BL221" s="14" t="s">
        <v>240</v>
      </c>
      <c r="BM221" s="219" t="s">
        <v>366</v>
      </c>
    </row>
    <row r="222" spans="1:65" s="2" customFormat="1" ht="29.25">
      <c r="A222" s="32"/>
      <c r="B222" s="33"/>
      <c r="C222" s="34"/>
      <c r="D222" s="220" t="s">
        <v>241</v>
      </c>
      <c r="E222" s="34"/>
      <c r="F222" s="221" t="s">
        <v>1213</v>
      </c>
      <c r="G222" s="34"/>
      <c r="H222" s="34"/>
      <c r="I222" s="176"/>
      <c r="J222" s="34"/>
      <c r="K222" s="34"/>
      <c r="L222" s="35"/>
      <c r="M222" s="222"/>
      <c r="N222" s="223"/>
      <c r="O222" s="69"/>
      <c r="P222" s="69"/>
      <c r="Q222" s="69"/>
      <c r="R222" s="69"/>
      <c r="S222" s="69"/>
      <c r="T222" s="70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4" t="s">
        <v>241</v>
      </c>
      <c r="AU222" s="14" t="s">
        <v>82</v>
      </c>
    </row>
    <row r="223" spans="1:65" s="2" customFormat="1" ht="16.5" customHeight="1">
      <c r="A223" s="32"/>
      <c r="B223" s="33"/>
      <c r="C223" s="207" t="s">
        <v>301</v>
      </c>
      <c r="D223" s="207" t="s">
        <v>236</v>
      </c>
      <c r="E223" s="208" t="s">
        <v>367</v>
      </c>
      <c r="F223" s="209" t="s">
        <v>1214</v>
      </c>
      <c r="G223" s="210" t="s">
        <v>239</v>
      </c>
      <c r="H223" s="211">
        <v>1</v>
      </c>
      <c r="I223" s="212"/>
      <c r="J223" s="213">
        <f>ROUND(I223*H223,2)</f>
        <v>0</v>
      </c>
      <c r="K223" s="214"/>
      <c r="L223" s="35"/>
      <c r="M223" s="215" t="s">
        <v>1</v>
      </c>
      <c r="N223" s="216" t="s">
        <v>40</v>
      </c>
      <c r="O223" s="69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9" t="s">
        <v>240</v>
      </c>
      <c r="AT223" s="219" t="s">
        <v>236</v>
      </c>
      <c r="AU223" s="219" t="s">
        <v>82</v>
      </c>
      <c r="AY223" s="14" t="s">
        <v>233</v>
      </c>
      <c r="BE223" s="112">
        <f>IF(N223="základní",J223,0)</f>
        <v>0</v>
      </c>
      <c r="BF223" s="112">
        <f>IF(N223="snížená",J223,0)</f>
        <v>0</v>
      </c>
      <c r="BG223" s="112">
        <f>IF(N223="zákl. přenesená",J223,0)</f>
        <v>0</v>
      </c>
      <c r="BH223" s="112">
        <f>IF(N223="sníž. přenesená",J223,0)</f>
        <v>0</v>
      </c>
      <c r="BI223" s="112">
        <f>IF(N223="nulová",J223,0)</f>
        <v>0</v>
      </c>
      <c r="BJ223" s="14" t="s">
        <v>82</v>
      </c>
      <c r="BK223" s="112">
        <f>ROUND(I223*H223,2)</f>
        <v>0</v>
      </c>
      <c r="BL223" s="14" t="s">
        <v>240</v>
      </c>
      <c r="BM223" s="219" t="s">
        <v>368</v>
      </c>
    </row>
    <row r="224" spans="1:65" s="2" customFormat="1" ht="11.25">
      <c r="A224" s="32"/>
      <c r="B224" s="33"/>
      <c r="C224" s="34"/>
      <c r="D224" s="220" t="s">
        <v>241</v>
      </c>
      <c r="E224" s="34"/>
      <c r="F224" s="221" t="s">
        <v>1214</v>
      </c>
      <c r="G224" s="34"/>
      <c r="H224" s="34"/>
      <c r="I224" s="176"/>
      <c r="J224" s="34"/>
      <c r="K224" s="34"/>
      <c r="L224" s="35"/>
      <c r="M224" s="222"/>
      <c r="N224" s="223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4" t="s">
        <v>241</v>
      </c>
      <c r="AU224" s="14" t="s">
        <v>82</v>
      </c>
    </row>
    <row r="225" spans="1:65" s="2" customFormat="1" ht="24.2" customHeight="1">
      <c r="A225" s="32"/>
      <c r="B225" s="33"/>
      <c r="C225" s="207" t="s">
        <v>369</v>
      </c>
      <c r="D225" s="207" t="s">
        <v>236</v>
      </c>
      <c r="E225" s="208" t="s">
        <v>370</v>
      </c>
      <c r="F225" s="209" t="s">
        <v>1219</v>
      </c>
      <c r="G225" s="210" t="s">
        <v>620</v>
      </c>
      <c r="H225" s="211">
        <v>1</v>
      </c>
      <c r="I225" s="212"/>
      <c r="J225" s="213">
        <f>ROUND(I225*H225,2)</f>
        <v>0</v>
      </c>
      <c r="K225" s="214"/>
      <c r="L225" s="35"/>
      <c r="M225" s="215" t="s">
        <v>1</v>
      </c>
      <c r="N225" s="216" t="s">
        <v>40</v>
      </c>
      <c r="O225" s="69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9" t="s">
        <v>240</v>
      </c>
      <c r="AT225" s="219" t="s">
        <v>236</v>
      </c>
      <c r="AU225" s="219" t="s">
        <v>82</v>
      </c>
      <c r="AY225" s="14" t="s">
        <v>233</v>
      </c>
      <c r="BE225" s="112">
        <f>IF(N225="základní",J225,0)</f>
        <v>0</v>
      </c>
      <c r="BF225" s="112">
        <f>IF(N225="snížená",J225,0)</f>
        <v>0</v>
      </c>
      <c r="BG225" s="112">
        <f>IF(N225="zákl. přenesená",J225,0)</f>
        <v>0</v>
      </c>
      <c r="BH225" s="112">
        <f>IF(N225="sníž. přenesená",J225,0)</f>
        <v>0</v>
      </c>
      <c r="BI225" s="112">
        <f>IF(N225="nulová",J225,0)</f>
        <v>0</v>
      </c>
      <c r="BJ225" s="14" t="s">
        <v>82</v>
      </c>
      <c r="BK225" s="112">
        <f>ROUND(I225*H225,2)</f>
        <v>0</v>
      </c>
      <c r="BL225" s="14" t="s">
        <v>240</v>
      </c>
      <c r="BM225" s="219" t="s">
        <v>371</v>
      </c>
    </row>
    <row r="226" spans="1:65" s="2" customFormat="1" ht="19.5">
      <c r="A226" s="32"/>
      <c r="B226" s="33"/>
      <c r="C226" s="34"/>
      <c r="D226" s="220" t="s">
        <v>241</v>
      </c>
      <c r="E226" s="34"/>
      <c r="F226" s="221" t="s">
        <v>1219</v>
      </c>
      <c r="G226" s="34"/>
      <c r="H226" s="34"/>
      <c r="I226" s="176"/>
      <c r="J226" s="34"/>
      <c r="K226" s="34"/>
      <c r="L226" s="35"/>
      <c r="M226" s="222"/>
      <c r="N226" s="223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4" t="s">
        <v>241</v>
      </c>
      <c r="AU226" s="14" t="s">
        <v>82</v>
      </c>
    </row>
    <row r="227" spans="1:65" s="2" customFormat="1" ht="16.5" customHeight="1">
      <c r="A227" s="32"/>
      <c r="B227" s="33"/>
      <c r="C227" s="207" t="s">
        <v>337</v>
      </c>
      <c r="D227" s="207" t="s">
        <v>236</v>
      </c>
      <c r="E227" s="208" t="s">
        <v>446</v>
      </c>
      <c r="F227" s="209" t="s">
        <v>1220</v>
      </c>
      <c r="G227" s="210" t="s">
        <v>239</v>
      </c>
      <c r="H227" s="211">
        <v>1</v>
      </c>
      <c r="I227" s="212"/>
      <c r="J227" s="213">
        <f>ROUND(I227*H227,2)</f>
        <v>0</v>
      </c>
      <c r="K227" s="214"/>
      <c r="L227" s="35"/>
      <c r="M227" s="215" t="s">
        <v>1</v>
      </c>
      <c r="N227" s="216" t="s">
        <v>40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240</v>
      </c>
      <c r="AT227" s="219" t="s">
        <v>236</v>
      </c>
      <c r="AU227" s="219" t="s">
        <v>82</v>
      </c>
      <c r="AY227" s="14" t="s">
        <v>233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82</v>
      </c>
      <c r="BK227" s="112">
        <f>ROUND(I227*H227,2)</f>
        <v>0</v>
      </c>
      <c r="BL227" s="14" t="s">
        <v>240</v>
      </c>
      <c r="BM227" s="219" t="s">
        <v>375</v>
      </c>
    </row>
    <row r="228" spans="1:65" s="2" customFormat="1" ht="11.25">
      <c r="A228" s="32"/>
      <c r="B228" s="33"/>
      <c r="C228" s="34"/>
      <c r="D228" s="220" t="s">
        <v>241</v>
      </c>
      <c r="E228" s="34"/>
      <c r="F228" s="221" t="s">
        <v>1220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241</v>
      </c>
      <c r="AU228" s="14" t="s">
        <v>82</v>
      </c>
    </row>
    <row r="229" spans="1:65" s="2" customFormat="1" ht="16.5" customHeight="1">
      <c r="A229" s="32"/>
      <c r="B229" s="33"/>
      <c r="C229" s="207" t="s">
        <v>448</v>
      </c>
      <c r="D229" s="207" t="s">
        <v>236</v>
      </c>
      <c r="E229" s="208" t="s">
        <v>449</v>
      </c>
      <c r="F229" s="209" t="s">
        <v>1221</v>
      </c>
      <c r="G229" s="210" t="s">
        <v>239</v>
      </c>
      <c r="H229" s="211">
        <v>1</v>
      </c>
      <c r="I229" s="212"/>
      <c r="J229" s="213">
        <f>ROUND(I229*H229,2)</f>
        <v>0</v>
      </c>
      <c r="K229" s="214"/>
      <c r="L229" s="35"/>
      <c r="M229" s="215" t="s">
        <v>1</v>
      </c>
      <c r="N229" s="216" t="s">
        <v>40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240</v>
      </c>
      <c r="AT229" s="219" t="s">
        <v>236</v>
      </c>
      <c r="AU229" s="219" t="s">
        <v>82</v>
      </c>
      <c r="AY229" s="14" t="s">
        <v>233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82</v>
      </c>
      <c r="BK229" s="112">
        <f>ROUND(I229*H229,2)</f>
        <v>0</v>
      </c>
      <c r="BL229" s="14" t="s">
        <v>240</v>
      </c>
      <c r="BM229" s="219" t="s">
        <v>378</v>
      </c>
    </row>
    <row r="230" spans="1:65" s="2" customFormat="1" ht="11.25">
      <c r="A230" s="32"/>
      <c r="B230" s="33"/>
      <c r="C230" s="34"/>
      <c r="D230" s="220" t="s">
        <v>241</v>
      </c>
      <c r="E230" s="34"/>
      <c r="F230" s="221" t="s">
        <v>1221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241</v>
      </c>
      <c r="AU230" s="14" t="s">
        <v>82</v>
      </c>
    </row>
    <row r="231" spans="1:65" s="2" customFormat="1" ht="24.2" customHeight="1">
      <c r="A231" s="32"/>
      <c r="B231" s="33"/>
      <c r="C231" s="207" t="s">
        <v>303</v>
      </c>
      <c r="D231" s="207" t="s">
        <v>236</v>
      </c>
      <c r="E231" s="208" t="s">
        <v>374</v>
      </c>
      <c r="F231" s="209" t="s">
        <v>1222</v>
      </c>
      <c r="G231" s="210" t="s">
        <v>239</v>
      </c>
      <c r="H231" s="211">
        <v>14</v>
      </c>
      <c r="I231" s="212"/>
      <c r="J231" s="213">
        <f>ROUND(I231*H231,2)</f>
        <v>0</v>
      </c>
      <c r="K231" s="214"/>
      <c r="L231" s="35"/>
      <c r="M231" s="215" t="s">
        <v>1</v>
      </c>
      <c r="N231" s="216" t="s">
        <v>40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240</v>
      </c>
      <c r="AT231" s="219" t="s">
        <v>236</v>
      </c>
      <c r="AU231" s="219" t="s">
        <v>82</v>
      </c>
      <c r="AY231" s="14" t="s">
        <v>233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82</v>
      </c>
      <c r="BK231" s="112">
        <f>ROUND(I231*H231,2)</f>
        <v>0</v>
      </c>
      <c r="BL231" s="14" t="s">
        <v>240</v>
      </c>
      <c r="BM231" s="219" t="s">
        <v>380</v>
      </c>
    </row>
    <row r="232" spans="1:65" s="2" customFormat="1" ht="19.5">
      <c r="A232" s="32"/>
      <c r="B232" s="33"/>
      <c r="C232" s="34"/>
      <c r="D232" s="220" t="s">
        <v>241</v>
      </c>
      <c r="E232" s="34"/>
      <c r="F232" s="221" t="s">
        <v>1222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241</v>
      </c>
      <c r="AU232" s="14" t="s">
        <v>82</v>
      </c>
    </row>
    <row r="233" spans="1:65" s="2" customFormat="1" ht="21.75" customHeight="1">
      <c r="A233" s="32"/>
      <c r="B233" s="33"/>
      <c r="C233" s="207" t="s">
        <v>376</v>
      </c>
      <c r="D233" s="207" t="s">
        <v>236</v>
      </c>
      <c r="E233" s="208" t="s">
        <v>377</v>
      </c>
      <c r="F233" s="209" t="s">
        <v>1223</v>
      </c>
      <c r="G233" s="210" t="s">
        <v>239</v>
      </c>
      <c r="H233" s="211">
        <v>14</v>
      </c>
      <c r="I233" s="212"/>
      <c r="J233" s="213">
        <f>ROUND(I233*H233,2)</f>
        <v>0</v>
      </c>
      <c r="K233" s="214"/>
      <c r="L233" s="35"/>
      <c r="M233" s="215" t="s">
        <v>1</v>
      </c>
      <c r="N233" s="216" t="s">
        <v>40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240</v>
      </c>
      <c r="AT233" s="219" t="s">
        <v>236</v>
      </c>
      <c r="AU233" s="219" t="s">
        <v>82</v>
      </c>
      <c r="AY233" s="14" t="s">
        <v>233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82</v>
      </c>
      <c r="BK233" s="112">
        <f>ROUND(I233*H233,2)</f>
        <v>0</v>
      </c>
      <c r="BL233" s="14" t="s">
        <v>240</v>
      </c>
      <c r="BM233" s="219" t="s">
        <v>383</v>
      </c>
    </row>
    <row r="234" spans="1:65" s="2" customFormat="1" ht="11.25">
      <c r="A234" s="32"/>
      <c r="B234" s="33"/>
      <c r="C234" s="34"/>
      <c r="D234" s="220" t="s">
        <v>241</v>
      </c>
      <c r="E234" s="34"/>
      <c r="F234" s="221" t="s">
        <v>1223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241</v>
      </c>
      <c r="AU234" s="14" t="s">
        <v>82</v>
      </c>
    </row>
    <row r="235" spans="1:65" s="12" customFormat="1" ht="25.9" customHeight="1">
      <c r="B235" s="191"/>
      <c r="C235" s="192"/>
      <c r="D235" s="193" t="s">
        <v>74</v>
      </c>
      <c r="E235" s="194" t="s">
        <v>284</v>
      </c>
      <c r="F235" s="194" t="s">
        <v>1224</v>
      </c>
      <c r="G235" s="192"/>
      <c r="H235" s="192"/>
      <c r="I235" s="195"/>
      <c r="J235" s="196">
        <f>BK235</f>
        <v>0</v>
      </c>
      <c r="K235" s="192"/>
      <c r="L235" s="197"/>
      <c r="M235" s="198"/>
      <c r="N235" s="199"/>
      <c r="O235" s="199"/>
      <c r="P235" s="200">
        <f>SUM(P236:P279)</f>
        <v>0</v>
      </c>
      <c r="Q235" s="199"/>
      <c r="R235" s="200">
        <f>SUM(R236:R279)</f>
        <v>0</v>
      </c>
      <c r="S235" s="199"/>
      <c r="T235" s="201">
        <f>SUM(T236:T279)</f>
        <v>0</v>
      </c>
      <c r="AR235" s="202" t="s">
        <v>82</v>
      </c>
      <c r="AT235" s="203" t="s">
        <v>74</v>
      </c>
      <c r="AU235" s="203" t="s">
        <v>75</v>
      </c>
      <c r="AY235" s="202" t="s">
        <v>233</v>
      </c>
      <c r="BK235" s="204">
        <f>SUM(BK236:BK279)</f>
        <v>0</v>
      </c>
    </row>
    <row r="236" spans="1:65" s="2" customFormat="1" ht="16.5" customHeight="1">
      <c r="A236" s="32"/>
      <c r="B236" s="33"/>
      <c r="C236" s="228" t="s">
        <v>306</v>
      </c>
      <c r="D236" s="228" t="s">
        <v>973</v>
      </c>
      <c r="E236" s="229" t="s">
        <v>379</v>
      </c>
      <c r="F236" s="230" t="s">
        <v>1225</v>
      </c>
      <c r="G236" s="231" t="s">
        <v>244</v>
      </c>
      <c r="H236" s="232">
        <v>170</v>
      </c>
      <c r="I236" s="233"/>
      <c r="J236" s="234">
        <f>ROUND(I236*H236,2)</f>
        <v>0</v>
      </c>
      <c r="K236" s="235"/>
      <c r="L236" s="236"/>
      <c r="M236" s="237" t="s">
        <v>1</v>
      </c>
      <c r="N236" s="238" t="s">
        <v>40</v>
      </c>
      <c r="O236" s="69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9" t="s">
        <v>251</v>
      </c>
      <c r="AT236" s="219" t="s">
        <v>973</v>
      </c>
      <c r="AU236" s="219" t="s">
        <v>82</v>
      </c>
      <c r="AY236" s="14" t="s">
        <v>233</v>
      </c>
      <c r="BE236" s="112">
        <f>IF(N236="základní",J236,0)</f>
        <v>0</v>
      </c>
      <c r="BF236" s="112">
        <f>IF(N236="snížená",J236,0)</f>
        <v>0</v>
      </c>
      <c r="BG236" s="112">
        <f>IF(N236="zákl. přenesená",J236,0)</f>
        <v>0</v>
      </c>
      <c r="BH236" s="112">
        <f>IF(N236="sníž. přenesená",J236,0)</f>
        <v>0</v>
      </c>
      <c r="BI236" s="112">
        <f>IF(N236="nulová",J236,0)</f>
        <v>0</v>
      </c>
      <c r="BJ236" s="14" t="s">
        <v>82</v>
      </c>
      <c r="BK236" s="112">
        <f>ROUND(I236*H236,2)</f>
        <v>0</v>
      </c>
      <c r="BL236" s="14" t="s">
        <v>240</v>
      </c>
      <c r="BM236" s="219" t="s">
        <v>387</v>
      </c>
    </row>
    <row r="237" spans="1:65" s="2" customFormat="1" ht="11.25">
      <c r="A237" s="32"/>
      <c r="B237" s="33"/>
      <c r="C237" s="34"/>
      <c r="D237" s="220" t="s">
        <v>241</v>
      </c>
      <c r="E237" s="34"/>
      <c r="F237" s="221" t="s">
        <v>1225</v>
      </c>
      <c r="G237" s="34"/>
      <c r="H237" s="34"/>
      <c r="I237" s="176"/>
      <c r="J237" s="34"/>
      <c r="K237" s="34"/>
      <c r="L237" s="35"/>
      <c r="M237" s="222"/>
      <c r="N237" s="223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4" t="s">
        <v>241</v>
      </c>
      <c r="AU237" s="14" t="s">
        <v>82</v>
      </c>
    </row>
    <row r="238" spans="1:65" s="2" customFormat="1" ht="16.5" customHeight="1">
      <c r="A238" s="32"/>
      <c r="B238" s="33"/>
      <c r="C238" s="228" t="s">
        <v>381</v>
      </c>
      <c r="D238" s="228" t="s">
        <v>973</v>
      </c>
      <c r="E238" s="229" t="s">
        <v>382</v>
      </c>
      <c r="F238" s="230" t="s">
        <v>1226</v>
      </c>
      <c r="G238" s="231" t="s">
        <v>244</v>
      </c>
      <c r="H238" s="232">
        <v>103</v>
      </c>
      <c r="I238" s="233"/>
      <c r="J238" s="234">
        <f>ROUND(I238*H238,2)</f>
        <v>0</v>
      </c>
      <c r="K238" s="235"/>
      <c r="L238" s="236"/>
      <c r="M238" s="237" t="s">
        <v>1</v>
      </c>
      <c r="N238" s="238" t="s">
        <v>40</v>
      </c>
      <c r="O238" s="69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9" t="s">
        <v>251</v>
      </c>
      <c r="AT238" s="219" t="s">
        <v>973</v>
      </c>
      <c r="AU238" s="219" t="s">
        <v>82</v>
      </c>
      <c r="AY238" s="14" t="s">
        <v>233</v>
      </c>
      <c r="BE238" s="112">
        <f>IF(N238="základní",J238,0)</f>
        <v>0</v>
      </c>
      <c r="BF238" s="112">
        <f>IF(N238="snížená",J238,0)</f>
        <v>0</v>
      </c>
      <c r="BG238" s="112">
        <f>IF(N238="zákl. přenesená",J238,0)</f>
        <v>0</v>
      </c>
      <c r="BH238" s="112">
        <f>IF(N238="sníž. přenesená",J238,0)</f>
        <v>0</v>
      </c>
      <c r="BI238" s="112">
        <f>IF(N238="nulová",J238,0)</f>
        <v>0</v>
      </c>
      <c r="BJ238" s="14" t="s">
        <v>82</v>
      </c>
      <c r="BK238" s="112">
        <f>ROUND(I238*H238,2)</f>
        <v>0</v>
      </c>
      <c r="BL238" s="14" t="s">
        <v>240</v>
      </c>
      <c r="BM238" s="219" t="s">
        <v>390</v>
      </c>
    </row>
    <row r="239" spans="1:65" s="2" customFormat="1" ht="11.25">
      <c r="A239" s="32"/>
      <c r="B239" s="33"/>
      <c r="C239" s="34"/>
      <c r="D239" s="220" t="s">
        <v>241</v>
      </c>
      <c r="E239" s="34"/>
      <c r="F239" s="221" t="s">
        <v>1226</v>
      </c>
      <c r="G239" s="34"/>
      <c r="H239" s="34"/>
      <c r="I239" s="176"/>
      <c r="J239" s="34"/>
      <c r="K239" s="34"/>
      <c r="L239" s="35"/>
      <c r="M239" s="222"/>
      <c r="N239" s="223"/>
      <c r="O239" s="69"/>
      <c r="P239" s="69"/>
      <c r="Q239" s="69"/>
      <c r="R239" s="69"/>
      <c r="S239" s="69"/>
      <c r="T239" s="70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4" t="s">
        <v>241</v>
      </c>
      <c r="AU239" s="14" t="s">
        <v>82</v>
      </c>
    </row>
    <row r="240" spans="1:65" s="2" customFormat="1" ht="16.5" customHeight="1">
      <c r="A240" s="32"/>
      <c r="B240" s="33"/>
      <c r="C240" s="228" t="s">
        <v>308</v>
      </c>
      <c r="D240" s="228" t="s">
        <v>973</v>
      </c>
      <c r="E240" s="229" t="s">
        <v>386</v>
      </c>
      <c r="F240" s="230" t="s">
        <v>1227</v>
      </c>
      <c r="G240" s="231" t="s">
        <v>244</v>
      </c>
      <c r="H240" s="232">
        <v>26</v>
      </c>
      <c r="I240" s="233"/>
      <c r="J240" s="234">
        <f>ROUND(I240*H240,2)</f>
        <v>0</v>
      </c>
      <c r="K240" s="235"/>
      <c r="L240" s="236"/>
      <c r="M240" s="237" t="s">
        <v>1</v>
      </c>
      <c r="N240" s="238" t="s">
        <v>40</v>
      </c>
      <c r="O240" s="69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9" t="s">
        <v>251</v>
      </c>
      <c r="AT240" s="219" t="s">
        <v>973</v>
      </c>
      <c r="AU240" s="219" t="s">
        <v>82</v>
      </c>
      <c r="AY240" s="14" t="s">
        <v>233</v>
      </c>
      <c r="BE240" s="112">
        <f>IF(N240="základní",J240,0)</f>
        <v>0</v>
      </c>
      <c r="BF240" s="112">
        <f>IF(N240="snížená",J240,0)</f>
        <v>0</v>
      </c>
      <c r="BG240" s="112">
        <f>IF(N240="zákl. přenesená",J240,0)</f>
        <v>0</v>
      </c>
      <c r="BH240" s="112">
        <f>IF(N240="sníž. přenesená",J240,0)</f>
        <v>0</v>
      </c>
      <c r="BI240" s="112">
        <f>IF(N240="nulová",J240,0)</f>
        <v>0</v>
      </c>
      <c r="BJ240" s="14" t="s">
        <v>82</v>
      </c>
      <c r="BK240" s="112">
        <f>ROUND(I240*H240,2)</f>
        <v>0</v>
      </c>
      <c r="BL240" s="14" t="s">
        <v>240</v>
      </c>
      <c r="BM240" s="219" t="s">
        <v>392</v>
      </c>
    </row>
    <row r="241" spans="1:65" s="2" customFormat="1" ht="11.25">
      <c r="A241" s="32"/>
      <c r="B241" s="33"/>
      <c r="C241" s="34"/>
      <c r="D241" s="220" t="s">
        <v>241</v>
      </c>
      <c r="E241" s="34"/>
      <c r="F241" s="221" t="s">
        <v>1227</v>
      </c>
      <c r="G241" s="34"/>
      <c r="H241" s="34"/>
      <c r="I241" s="176"/>
      <c r="J241" s="34"/>
      <c r="K241" s="34"/>
      <c r="L241" s="35"/>
      <c r="M241" s="222"/>
      <c r="N241" s="223"/>
      <c r="O241" s="69"/>
      <c r="P241" s="69"/>
      <c r="Q241" s="69"/>
      <c r="R241" s="69"/>
      <c r="S241" s="69"/>
      <c r="T241" s="70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4" t="s">
        <v>241</v>
      </c>
      <c r="AU241" s="14" t="s">
        <v>82</v>
      </c>
    </row>
    <row r="242" spans="1:65" s="2" customFormat="1" ht="16.5" customHeight="1">
      <c r="A242" s="32"/>
      <c r="B242" s="33"/>
      <c r="C242" s="228" t="s">
        <v>388</v>
      </c>
      <c r="D242" s="228" t="s">
        <v>973</v>
      </c>
      <c r="E242" s="229" t="s">
        <v>389</v>
      </c>
      <c r="F242" s="230" t="s">
        <v>1228</v>
      </c>
      <c r="G242" s="231" t="s">
        <v>244</v>
      </c>
      <c r="H242" s="232">
        <v>30</v>
      </c>
      <c r="I242" s="233"/>
      <c r="J242" s="234">
        <f>ROUND(I242*H242,2)</f>
        <v>0</v>
      </c>
      <c r="K242" s="235"/>
      <c r="L242" s="236"/>
      <c r="M242" s="237" t="s">
        <v>1</v>
      </c>
      <c r="N242" s="238" t="s">
        <v>40</v>
      </c>
      <c r="O242" s="69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9" t="s">
        <v>251</v>
      </c>
      <c r="AT242" s="219" t="s">
        <v>973</v>
      </c>
      <c r="AU242" s="219" t="s">
        <v>82</v>
      </c>
      <c r="AY242" s="14" t="s">
        <v>233</v>
      </c>
      <c r="BE242" s="112">
        <f>IF(N242="základní",J242,0)</f>
        <v>0</v>
      </c>
      <c r="BF242" s="112">
        <f>IF(N242="snížená",J242,0)</f>
        <v>0</v>
      </c>
      <c r="BG242" s="112">
        <f>IF(N242="zákl. přenesená",J242,0)</f>
        <v>0</v>
      </c>
      <c r="BH242" s="112">
        <f>IF(N242="sníž. přenesená",J242,0)</f>
        <v>0</v>
      </c>
      <c r="BI242" s="112">
        <f>IF(N242="nulová",J242,0)</f>
        <v>0</v>
      </c>
      <c r="BJ242" s="14" t="s">
        <v>82</v>
      </c>
      <c r="BK242" s="112">
        <f>ROUND(I242*H242,2)</f>
        <v>0</v>
      </c>
      <c r="BL242" s="14" t="s">
        <v>240</v>
      </c>
      <c r="BM242" s="219" t="s">
        <v>395</v>
      </c>
    </row>
    <row r="243" spans="1:65" s="2" customFormat="1" ht="11.25">
      <c r="A243" s="32"/>
      <c r="B243" s="33"/>
      <c r="C243" s="34"/>
      <c r="D243" s="220" t="s">
        <v>241</v>
      </c>
      <c r="E243" s="34"/>
      <c r="F243" s="221" t="s">
        <v>1228</v>
      </c>
      <c r="G243" s="34"/>
      <c r="H243" s="34"/>
      <c r="I243" s="176"/>
      <c r="J243" s="34"/>
      <c r="K243" s="34"/>
      <c r="L243" s="35"/>
      <c r="M243" s="222"/>
      <c r="N243" s="223"/>
      <c r="O243" s="69"/>
      <c r="P243" s="69"/>
      <c r="Q243" s="69"/>
      <c r="R243" s="69"/>
      <c r="S243" s="69"/>
      <c r="T243" s="70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4" t="s">
        <v>241</v>
      </c>
      <c r="AU243" s="14" t="s">
        <v>82</v>
      </c>
    </row>
    <row r="244" spans="1:65" s="2" customFormat="1" ht="16.5" customHeight="1">
      <c r="A244" s="32"/>
      <c r="B244" s="33"/>
      <c r="C244" s="228" t="s">
        <v>311</v>
      </c>
      <c r="D244" s="228" t="s">
        <v>973</v>
      </c>
      <c r="E244" s="229" t="s">
        <v>391</v>
      </c>
      <c r="F244" s="230" t="s">
        <v>1229</v>
      </c>
      <c r="G244" s="231" t="s">
        <v>244</v>
      </c>
      <c r="H244" s="232">
        <v>131</v>
      </c>
      <c r="I244" s="233"/>
      <c r="J244" s="234">
        <f>ROUND(I244*H244,2)</f>
        <v>0</v>
      </c>
      <c r="K244" s="235"/>
      <c r="L244" s="236"/>
      <c r="M244" s="237" t="s">
        <v>1</v>
      </c>
      <c r="N244" s="238" t="s">
        <v>40</v>
      </c>
      <c r="O244" s="69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9" t="s">
        <v>251</v>
      </c>
      <c r="AT244" s="219" t="s">
        <v>973</v>
      </c>
      <c r="AU244" s="219" t="s">
        <v>82</v>
      </c>
      <c r="AY244" s="14" t="s">
        <v>233</v>
      </c>
      <c r="BE244" s="112">
        <f>IF(N244="základní",J244,0)</f>
        <v>0</v>
      </c>
      <c r="BF244" s="112">
        <f>IF(N244="snížená",J244,0)</f>
        <v>0</v>
      </c>
      <c r="BG244" s="112">
        <f>IF(N244="zákl. přenesená",J244,0)</f>
        <v>0</v>
      </c>
      <c r="BH244" s="112">
        <f>IF(N244="sníž. přenesená",J244,0)</f>
        <v>0</v>
      </c>
      <c r="BI244" s="112">
        <f>IF(N244="nulová",J244,0)</f>
        <v>0</v>
      </c>
      <c r="BJ244" s="14" t="s">
        <v>82</v>
      </c>
      <c r="BK244" s="112">
        <f>ROUND(I244*H244,2)</f>
        <v>0</v>
      </c>
      <c r="BL244" s="14" t="s">
        <v>240</v>
      </c>
      <c r="BM244" s="219" t="s">
        <v>399</v>
      </c>
    </row>
    <row r="245" spans="1:65" s="2" customFormat="1" ht="11.25">
      <c r="A245" s="32"/>
      <c r="B245" s="33"/>
      <c r="C245" s="34"/>
      <c r="D245" s="220" t="s">
        <v>241</v>
      </c>
      <c r="E245" s="34"/>
      <c r="F245" s="221" t="s">
        <v>1229</v>
      </c>
      <c r="G245" s="34"/>
      <c r="H245" s="34"/>
      <c r="I245" s="176"/>
      <c r="J245" s="34"/>
      <c r="K245" s="34"/>
      <c r="L245" s="35"/>
      <c r="M245" s="222"/>
      <c r="N245" s="223"/>
      <c r="O245" s="69"/>
      <c r="P245" s="69"/>
      <c r="Q245" s="69"/>
      <c r="R245" s="69"/>
      <c r="S245" s="69"/>
      <c r="T245" s="70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4" t="s">
        <v>241</v>
      </c>
      <c r="AU245" s="14" t="s">
        <v>82</v>
      </c>
    </row>
    <row r="246" spans="1:65" s="2" customFormat="1" ht="16.5" customHeight="1">
      <c r="A246" s="32"/>
      <c r="B246" s="33"/>
      <c r="C246" s="228" t="s">
        <v>393</v>
      </c>
      <c r="D246" s="228" t="s">
        <v>973</v>
      </c>
      <c r="E246" s="229" t="s">
        <v>394</v>
      </c>
      <c r="F246" s="230" t="s">
        <v>1230</v>
      </c>
      <c r="G246" s="231" t="s">
        <v>244</v>
      </c>
      <c r="H246" s="232">
        <v>91</v>
      </c>
      <c r="I246" s="233"/>
      <c r="J246" s="234">
        <f>ROUND(I246*H246,2)</f>
        <v>0</v>
      </c>
      <c r="K246" s="235"/>
      <c r="L246" s="236"/>
      <c r="M246" s="237" t="s">
        <v>1</v>
      </c>
      <c r="N246" s="238" t="s">
        <v>40</v>
      </c>
      <c r="O246" s="69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9" t="s">
        <v>251</v>
      </c>
      <c r="AT246" s="219" t="s">
        <v>973</v>
      </c>
      <c r="AU246" s="219" t="s">
        <v>82</v>
      </c>
      <c r="AY246" s="14" t="s">
        <v>233</v>
      </c>
      <c r="BE246" s="112">
        <f>IF(N246="základní",J246,0)</f>
        <v>0</v>
      </c>
      <c r="BF246" s="112">
        <f>IF(N246="snížená",J246,0)</f>
        <v>0</v>
      </c>
      <c r="BG246" s="112">
        <f>IF(N246="zákl. přenesená",J246,0)</f>
        <v>0</v>
      </c>
      <c r="BH246" s="112">
        <f>IF(N246="sníž. přenesená",J246,0)</f>
        <v>0</v>
      </c>
      <c r="BI246" s="112">
        <f>IF(N246="nulová",J246,0)</f>
        <v>0</v>
      </c>
      <c r="BJ246" s="14" t="s">
        <v>82</v>
      </c>
      <c r="BK246" s="112">
        <f>ROUND(I246*H246,2)</f>
        <v>0</v>
      </c>
      <c r="BL246" s="14" t="s">
        <v>240</v>
      </c>
      <c r="BM246" s="219" t="s">
        <v>402</v>
      </c>
    </row>
    <row r="247" spans="1:65" s="2" customFormat="1" ht="11.25">
      <c r="A247" s="32"/>
      <c r="B247" s="33"/>
      <c r="C247" s="34"/>
      <c r="D247" s="220" t="s">
        <v>241</v>
      </c>
      <c r="E247" s="34"/>
      <c r="F247" s="221" t="s">
        <v>1230</v>
      </c>
      <c r="G247" s="34"/>
      <c r="H247" s="34"/>
      <c r="I247" s="176"/>
      <c r="J247" s="34"/>
      <c r="K247" s="34"/>
      <c r="L247" s="35"/>
      <c r="M247" s="222"/>
      <c r="N247" s="223"/>
      <c r="O247" s="69"/>
      <c r="P247" s="69"/>
      <c r="Q247" s="69"/>
      <c r="R247" s="69"/>
      <c r="S247" s="69"/>
      <c r="T247" s="70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4" t="s">
        <v>241</v>
      </c>
      <c r="AU247" s="14" t="s">
        <v>82</v>
      </c>
    </row>
    <row r="248" spans="1:65" s="2" customFormat="1" ht="16.5" customHeight="1">
      <c r="A248" s="32"/>
      <c r="B248" s="33"/>
      <c r="C248" s="228" t="s">
        <v>315</v>
      </c>
      <c r="D248" s="228" t="s">
        <v>973</v>
      </c>
      <c r="E248" s="229" t="s">
        <v>398</v>
      </c>
      <c r="F248" s="230" t="s">
        <v>1231</v>
      </c>
      <c r="G248" s="231" t="s">
        <v>244</v>
      </c>
      <c r="H248" s="232">
        <v>36</v>
      </c>
      <c r="I248" s="233"/>
      <c r="J248" s="234">
        <f>ROUND(I248*H248,2)</f>
        <v>0</v>
      </c>
      <c r="K248" s="235"/>
      <c r="L248" s="236"/>
      <c r="M248" s="237" t="s">
        <v>1</v>
      </c>
      <c r="N248" s="238" t="s">
        <v>40</v>
      </c>
      <c r="O248" s="69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9" t="s">
        <v>251</v>
      </c>
      <c r="AT248" s="219" t="s">
        <v>973</v>
      </c>
      <c r="AU248" s="219" t="s">
        <v>82</v>
      </c>
      <c r="AY248" s="14" t="s">
        <v>233</v>
      </c>
      <c r="BE248" s="112">
        <f>IF(N248="základní",J248,0)</f>
        <v>0</v>
      </c>
      <c r="BF248" s="112">
        <f>IF(N248="snížená",J248,0)</f>
        <v>0</v>
      </c>
      <c r="BG248" s="112">
        <f>IF(N248="zákl. přenesená",J248,0)</f>
        <v>0</v>
      </c>
      <c r="BH248" s="112">
        <f>IF(N248="sníž. přenesená",J248,0)</f>
        <v>0</v>
      </c>
      <c r="BI248" s="112">
        <f>IF(N248="nulová",J248,0)</f>
        <v>0</v>
      </c>
      <c r="BJ248" s="14" t="s">
        <v>82</v>
      </c>
      <c r="BK248" s="112">
        <f>ROUND(I248*H248,2)</f>
        <v>0</v>
      </c>
      <c r="BL248" s="14" t="s">
        <v>240</v>
      </c>
      <c r="BM248" s="219" t="s">
        <v>404</v>
      </c>
    </row>
    <row r="249" spans="1:65" s="2" customFormat="1" ht="11.25">
      <c r="A249" s="32"/>
      <c r="B249" s="33"/>
      <c r="C249" s="34"/>
      <c r="D249" s="220" t="s">
        <v>241</v>
      </c>
      <c r="E249" s="34"/>
      <c r="F249" s="221" t="s">
        <v>1231</v>
      </c>
      <c r="G249" s="34"/>
      <c r="H249" s="34"/>
      <c r="I249" s="176"/>
      <c r="J249" s="34"/>
      <c r="K249" s="34"/>
      <c r="L249" s="35"/>
      <c r="M249" s="222"/>
      <c r="N249" s="223"/>
      <c r="O249" s="69"/>
      <c r="P249" s="69"/>
      <c r="Q249" s="69"/>
      <c r="R249" s="69"/>
      <c r="S249" s="69"/>
      <c r="T249" s="70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4" t="s">
        <v>241</v>
      </c>
      <c r="AU249" s="14" t="s">
        <v>82</v>
      </c>
    </row>
    <row r="250" spans="1:65" s="2" customFormat="1" ht="16.5" customHeight="1">
      <c r="A250" s="32"/>
      <c r="B250" s="33"/>
      <c r="C250" s="228" t="s">
        <v>400</v>
      </c>
      <c r="D250" s="228" t="s">
        <v>973</v>
      </c>
      <c r="E250" s="229" t="s">
        <v>401</v>
      </c>
      <c r="F250" s="230" t="s">
        <v>1232</v>
      </c>
      <c r="G250" s="231" t="s">
        <v>244</v>
      </c>
      <c r="H250" s="232">
        <v>587</v>
      </c>
      <c r="I250" s="233"/>
      <c r="J250" s="234">
        <f>ROUND(I250*H250,2)</f>
        <v>0</v>
      </c>
      <c r="K250" s="235"/>
      <c r="L250" s="236"/>
      <c r="M250" s="237" t="s">
        <v>1</v>
      </c>
      <c r="N250" s="238" t="s">
        <v>40</v>
      </c>
      <c r="O250" s="69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9" t="s">
        <v>251</v>
      </c>
      <c r="AT250" s="219" t="s">
        <v>973</v>
      </c>
      <c r="AU250" s="219" t="s">
        <v>82</v>
      </c>
      <c r="AY250" s="14" t="s">
        <v>233</v>
      </c>
      <c r="BE250" s="112">
        <f>IF(N250="základní",J250,0)</f>
        <v>0</v>
      </c>
      <c r="BF250" s="112">
        <f>IF(N250="snížená",J250,0)</f>
        <v>0</v>
      </c>
      <c r="BG250" s="112">
        <f>IF(N250="zákl. přenesená",J250,0)</f>
        <v>0</v>
      </c>
      <c r="BH250" s="112">
        <f>IF(N250="sníž. přenesená",J250,0)</f>
        <v>0</v>
      </c>
      <c r="BI250" s="112">
        <f>IF(N250="nulová",J250,0)</f>
        <v>0</v>
      </c>
      <c r="BJ250" s="14" t="s">
        <v>82</v>
      </c>
      <c r="BK250" s="112">
        <f>ROUND(I250*H250,2)</f>
        <v>0</v>
      </c>
      <c r="BL250" s="14" t="s">
        <v>240</v>
      </c>
      <c r="BM250" s="219" t="s">
        <v>407</v>
      </c>
    </row>
    <row r="251" spans="1:65" s="2" customFormat="1" ht="11.25">
      <c r="A251" s="32"/>
      <c r="B251" s="33"/>
      <c r="C251" s="34"/>
      <c r="D251" s="220" t="s">
        <v>241</v>
      </c>
      <c r="E251" s="34"/>
      <c r="F251" s="221" t="s">
        <v>1232</v>
      </c>
      <c r="G251" s="34"/>
      <c r="H251" s="34"/>
      <c r="I251" s="176"/>
      <c r="J251" s="34"/>
      <c r="K251" s="34"/>
      <c r="L251" s="35"/>
      <c r="M251" s="222"/>
      <c r="N251" s="223"/>
      <c r="O251" s="69"/>
      <c r="P251" s="69"/>
      <c r="Q251" s="69"/>
      <c r="R251" s="69"/>
      <c r="S251" s="69"/>
      <c r="T251" s="70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4" t="s">
        <v>241</v>
      </c>
      <c r="AU251" s="14" t="s">
        <v>82</v>
      </c>
    </row>
    <row r="252" spans="1:65" s="2" customFormat="1" ht="16.5" customHeight="1">
      <c r="A252" s="32"/>
      <c r="B252" s="33"/>
      <c r="C252" s="228" t="s">
        <v>318</v>
      </c>
      <c r="D252" s="228" t="s">
        <v>973</v>
      </c>
      <c r="E252" s="229" t="s">
        <v>403</v>
      </c>
      <c r="F252" s="230" t="s">
        <v>1233</v>
      </c>
      <c r="G252" s="231" t="s">
        <v>244</v>
      </c>
      <c r="H252" s="232">
        <v>128</v>
      </c>
      <c r="I252" s="233"/>
      <c r="J252" s="234">
        <f>ROUND(I252*H252,2)</f>
        <v>0</v>
      </c>
      <c r="K252" s="235"/>
      <c r="L252" s="236"/>
      <c r="M252" s="237" t="s">
        <v>1</v>
      </c>
      <c r="N252" s="238" t="s">
        <v>40</v>
      </c>
      <c r="O252" s="69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19" t="s">
        <v>251</v>
      </c>
      <c r="AT252" s="219" t="s">
        <v>973</v>
      </c>
      <c r="AU252" s="219" t="s">
        <v>82</v>
      </c>
      <c r="AY252" s="14" t="s">
        <v>233</v>
      </c>
      <c r="BE252" s="112">
        <f>IF(N252="základní",J252,0)</f>
        <v>0</v>
      </c>
      <c r="BF252" s="112">
        <f>IF(N252="snížená",J252,0)</f>
        <v>0</v>
      </c>
      <c r="BG252" s="112">
        <f>IF(N252="zákl. přenesená",J252,0)</f>
        <v>0</v>
      </c>
      <c r="BH252" s="112">
        <f>IF(N252="sníž. přenesená",J252,0)</f>
        <v>0</v>
      </c>
      <c r="BI252" s="112">
        <f>IF(N252="nulová",J252,0)</f>
        <v>0</v>
      </c>
      <c r="BJ252" s="14" t="s">
        <v>82</v>
      </c>
      <c r="BK252" s="112">
        <f>ROUND(I252*H252,2)</f>
        <v>0</v>
      </c>
      <c r="BL252" s="14" t="s">
        <v>240</v>
      </c>
      <c r="BM252" s="219" t="s">
        <v>411</v>
      </c>
    </row>
    <row r="253" spans="1:65" s="2" customFormat="1" ht="11.25">
      <c r="A253" s="32"/>
      <c r="B253" s="33"/>
      <c r="C253" s="34"/>
      <c r="D253" s="220" t="s">
        <v>241</v>
      </c>
      <c r="E253" s="34"/>
      <c r="F253" s="221" t="s">
        <v>1233</v>
      </c>
      <c r="G253" s="34"/>
      <c r="H253" s="34"/>
      <c r="I253" s="176"/>
      <c r="J253" s="34"/>
      <c r="K253" s="34"/>
      <c r="L253" s="35"/>
      <c r="M253" s="222"/>
      <c r="N253" s="223"/>
      <c r="O253" s="69"/>
      <c r="P253" s="69"/>
      <c r="Q253" s="69"/>
      <c r="R253" s="69"/>
      <c r="S253" s="69"/>
      <c r="T253" s="70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4" t="s">
        <v>241</v>
      </c>
      <c r="AU253" s="14" t="s">
        <v>82</v>
      </c>
    </row>
    <row r="254" spans="1:65" s="2" customFormat="1" ht="16.5" customHeight="1">
      <c r="A254" s="32"/>
      <c r="B254" s="33"/>
      <c r="C254" s="228" t="s">
        <v>405</v>
      </c>
      <c r="D254" s="228" t="s">
        <v>973</v>
      </c>
      <c r="E254" s="229" t="s">
        <v>406</v>
      </c>
      <c r="F254" s="230" t="s">
        <v>1234</v>
      </c>
      <c r="G254" s="231" t="s">
        <v>244</v>
      </c>
      <c r="H254" s="232">
        <v>90</v>
      </c>
      <c r="I254" s="233"/>
      <c r="J254" s="234">
        <f>ROUND(I254*H254,2)</f>
        <v>0</v>
      </c>
      <c r="K254" s="235"/>
      <c r="L254" s="236"/>
      <c r="M254" s="237" t="s">
        <v>1</v>
      </c>
      <c r="N254" s="238" t="s">
        <v>40</v>
      </c>
      <c r="O254" s="69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19" t="s">
        <v>251</v>
      </c>
      <c r="AT254" s="219" t="s">
        <v>973</v>
      </c>
      <c r="AU254" s="219" t="s">
        <v>82</v>
      </c>
      <c r="AY254" s="14" t="s">
        <v>233</v>
      </c>
      <c r="BE254" s="112">
        <f>IF(N254="základní",J254,0)</f>
        <v>0</v>
      </c>
      <c r="BF254" s="112">
        <f>IF(N254="snížená",J254,0)</f>
        <v>0</v>
      </c>
      <c r="BG254" s="112">
        <f>IF(N254="zákl. přenesená",J254,0)</f>
        <v>0</v>
      </c>
      <c r="BH254" s="112">
        <f>IF(N254="sníž. přenesená",J254,0)</f>
        <v>0</v>
      </c>
      <c r="BI254" s="112">
        <f>IF(N254="nulová",J254,0)</f>
        <v>0</v>
      </c>
      <c r="BJ254" s="14" t="s">
        <v>82</v>
      </c>
      <c r="BK254" s="112">
        <f>ROUND(I254*H254,2)</f>
        <v>0</v>
      </c>
      <c r="BL254" s="14" t="s">
        <v>240</v>
      </c>
      <c r="BM254" s="219" t="s">
        <v>414</v>
      </c>
    </row>
    <row r="255" spans="1:65" s="2" customFormat="1" ht="11.25">
      <c r="A255" s="32"/>
      <c r="B255" s="33"/>
      <c r="C255" s="34"/>
      <c r="D255" s="220" t="s">
        <v>241</v>
      </c>
      <c r="E255" s="34"/>
      <c r="F255" s="221" t="s">
        <v>1234</v>
      </c>
      <c r="G255" s="34"/>
      <c r="H255" s="34"/>
      <c r="I255" s="176"/>
      <c r="J255" s="34"/>
      <c r="K255" s="34"/>
      <c r="L255" s="35"/>
      <c r="M255" s="222"/>
      <c r="N255" s="223"/>
      <c r="O255" s="69"/>
      <c r="P255" s="69"/>
      <c r="Q255" s="69"/>
      <c r="R255" s="69"/>
      <c r="S255" s="69"/>
      <c r="T255" s="70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4" t="s">
        <v>241</v>
      </c>
      <c r="AU255" s="14" t="s">
        <v>82</v>
      </c>
    </row>
    <row r="256" spans="1:65" s="2" customFormat="1" ht="16.5" customHeight="1">
      <c r="A256" s="32"/>
      <c r="B256" s="33"/>
      <c r="C256" s="228" t="s">
        <v>320</v>
      </c>
      <c r="D256" s="228" t="s">
        <v>973</v>
      </c>
      <c r="E256" s="229" t="s">
        <v>410</v>
      </c>
      <c r="F256" s="230" t="s">
        <v>1235</v>
      </c>
      <c r="G256" s="231" t="s">
        <v>244</v>
      </c>
      <c r="H256" s="232">
        <v>42</v>
      </c>
      <c r="I256" s="233"/>
      <c r="J256" s="234">
        <f>ROUND(I256*H256,2)</f>
        <v>0</v>
      </c>
      <c r="K256" s="235"/>
      <c r="L256" s="236"/>
      <c r="M256" s="237" t="s">
        <v>1</v>
      </c>
      <c r="N256" s="238" t="s">
        <v>40</v>
      </c>
      <c r="O256" s="69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9" t="s">
        <v>251</v>
      </c>
      <c r="AT256" s="219" t="s">
        <v>973</v>
      </c>
      <c r="AU256" s="219" t="s">
        <v>82</v>
      </c>
      <c r="AY256" s="14" t="s">
        <v>233</v>
      </c>
      <c r="BE256" s="112">
        <f>IF(N256="základní",J256,0)</f>
        <v>0</v>
      </c>
      <c r="BF256" s="112">
        <f>IF(N256="snížená",J256,0)</f>
        <v>0</v>
      </c>
      <c r="BG256" s="112">
        <f>IF(N256="zákl. přenesená",J256,0)</f>
        <v>0</v>
      </c>
      <c r="BH256" s="112">
        <f>IF(N256="sníž. přenesená",J256,0)</f>
        <v>0</v>
      </c>
      <c r="BI256" s="112">
        <f>IF(N256="nulová",J256,0)</f>
        <v>0</v>
      </c>
      <c r="BJ256" s="14" t="s">
        <v>82</v>
      </c>
      <c r="BK256" s="112">
        <f>ROUND(I256*H256,2)</f>
        <v>0</v>
      </c>
      <c r="BL256" s="14" t="s">
        <v>240</v>
      </c>
      <c r="BM256" s="219" t="s">
        <v>416</v>
      </c>
    </row>
    <row r="257" spans="1:65" s="2" customFormat="1" ht="11.25">
      <c r="A257" s="32"/>
      <c r="B257" s="33"/>
      <c r="C257" s="34"/>
      <c r="D257" s="220" t="s">
        <v>241</v>
      </c>
      <c r="E257" s="34"/>
      <c r="F257" s="221" t="s">
        <v>1235</v>
      </c>
      <c r="G257" s="34"/>
      <c r="H257" s="34"/>
      <c r="I257" s="176"/>
      <c r="J257" s="34"/>
      <c r="K257" s="34"/>
      <c r="L257" s="35"/>
      <c r="M257" s="222"/>
      <c r="N257" s="223"/>
      <c r="O257" s="69"/>
      <c r="P257" s="69"/>
      <c r="Q257" s="69"/>
      <c r="R257" s="69"/>
      <c r="S257" s="69"/>
      <c r="T257" s="70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4" t="s">
        <v>241</v>
      </c>
      <c r="AU257" s="14" t="s">
        <v>82</v>
      </c>
    </row>
    <row r="258" spans="1:65" s="2" customFormat="1" ht="16.5" customHeight="1">
      <c r="A258" s="32"/>
      <c r="B258" s="33"/>
      <c r="C258" s="228" t="s">
        <v>412</v>
      </c>
      <c r="D258" s="228" t="s">
        <v>973</v>
      </c>
      <c r="E258" s="229" t="s">
        <v>413</v>
      </c>
      <c r="F258" s="230" t="s">
        <v>1236</v>
      </c>
      <c r="G258" s="231" t="s">
        <v>244</v>
      </c>
      <c r="H258" s="232">
        <v>460</v>
      </c>
      <c r="I258" s="233"/>
      <c r="J258" s="234">
        <f>ROUND(I258*H258,2)</f>
        <v>0</v>
      </c>
      <c r="K258" s="235"/>
      <c r="L258" s="236"/>
      <c r="M258" s="237" t="s">
        <v>1</v>
      </c>
      <c r="N258" s="238" t="s">
        <v>40</v>
      </c>
      <c r="O258" s="69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9" t="s">
        <v>251</v>
      </c>
      <c r="AT258" s="219" t="s">
        <v>973</v>
      </c>
      <c r="AU258" s="219" t="s">
        <v>82</v>
      </c>
      <c r="AY258" s="14" t="s">
        <v>233</v>
      </c>
      <c r="BE258" s="112">
        <f>IF(N258="základní",J258,0)</f>
        <v>0</v>
      </c>
      <c r="BF258" s="112">
        <f>IF(N258="snížená",J258,0)</f>
        <v>0</v>
      </c>
      <c r="BG258" s="112">
        <f>IF(N258="zákl. přenesená",J258,0)</f>
        <v>0</v>
      </c>
      <c r="BH258" s="112">
        <f>IF(N258="sníž. přenesená",J258,0)</f>
        <v>0</v>
      </c>
      <c r="BI258" s="112">
        <f>IF(N258="nulová",J258,0)</f>
        <v>0</v>
      </c>
      <c r="BJ258" s="14" t="s">
        <v>82</v>
      </c>
      <c r="BK258" s="112">
        <f>ROUND(I258*H258,2)</f>
        <v>0</v>
      </c>
      <c r="BL258" s="14" t="s">
        <v>240</v>
      </c>
      <c r="BM258" s="219" t="s">
        <v>419</v>
      </c>
    </row>
    <row r="259" spans="1:65" s="2" customFormat="1" ht="11.25">
      <c r="A259" s="32"/>
      <c r="B259" s="33"/>
      <c r="C259" s="34"/>
      <c r="D259" s="220" t="s">
        <v>241</v>
      </c>
      <c r="E259" s="34"/>
      <c r="F259" s="221" t="s">
        <v>1236</v>
      </c>
      <c r="G259" s="34"/>
      <c r="H259" s="34"/>
      <c r="I259" s="176"/>
      <c r="J259" s="34"/>
      <c r="K259" s="34"/>
      <c r="L259" s="35"/>
      <c r="M259" s="222"/>
      <c r="N259" s="223"/>
      <c r="O259" s="69"/>
      <c r="P259" s="69"/>
      <c r="Q259" s="69"/>
      <c r="R259" s="69"/>
      <c r="S259" s="69"/>
      <c r="T259" s="70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4" t="s">
        <v>241</v>
      </c>
      <c r="AU259" s="14" t="s">
        <v>82</v>
      </c>
    </row>
    <row r="260" spans="1:65" s="2" customFormat="1" ht="16.5" customHeight="1">
      <c r="A260" s="32"/>
      <c r="B260" s="33"/>
      <c r="C260" s="228" t="s">
        <v>323</v>
      </c>
      <c r="D260" s="228" t="s">
        <v>973</v>
      </c>
      <c r="E260" s="229" t="s">
        <v>415</v>
      </c>
      <c r="F260" s="230" t="s">
        <v>1237</v>
      </c>
      <c r="G260" s="231" t="s">
        <v>244</v>
      </c>
      <c r="H260" s="232">
        <v>228</v>
      </c>
      <c r="I260" s="233"/>
      <c r="J260" s="234">
        <f>ROUND(I260*H260,2)</f>
        <v>0</v>
      </c>
      <c r="K260" s="235"/>
      <c r="L260" s="236"/>
      <c r="M260" s="237" t="s">
        <v>1</v>
      </c>
      <c r="N260" s="238" t="s">
        <v>40</v>
      </c>
      <c r="O260" s="69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9" t="s">
        <v>251</v>
      </c>
      <c r="AT260" s="219" t="s">
        <v>973</v>
      </c>
      <c r="AU260" s="219" t="s">
        <v>82</v>
      </c>
      <c r="AY260" s="14" t="s">
        <v>233</v>
      </c>
      <c r="BE260" s="112">
        <f>IF(N260="základní",J260,0)</f>
        <v>0</v>
      </c>
      <c r="BF260" s="112">
        <f>IF(N260="snížená",J260,0)</f>
        <v>0</v>
      </c>
      <c r="BG260" s="112">
        <f>IF(N260="zákl. přenesená",J260,0)</f>
        <v>0</v>
      </c>
      <c r="BH260" s="112">
        <f>IF(N260="sníž. přenesená",J260,0)</f>
        <v>0</v>
      </c>
      <c r="BI260" s="112">
        <f>IF(N260="nulová",J260,0)</f>
        <v>0</v>
      </c>
      <c r="BJ260" s="14" t="s">
        <v>82</v>
      </c>
      <c r="BK260" s="112">
        <f>ROUND(I260*H260,2)</f>
        <v>0</v>
      </c>
      <c r="BL260" s="14" t="s">
        <v>240</v>
      </c>
      <c r="BM260" s="219" t="s">
        <v>423</v>
      </c>
    </row>
    <row r="261" spans="1:65" s="2" customFormat="1" ht="11.25">
      <c r="A261" s="32"/>
      <c r="B261" s="33"/>
      <c r="C261" s="34"/>
      <c r="D261" s="220" t="s">
        <v>241</v>
      </c>
      <c r="E261" s="34"/>
      <c r="F261" s="221" t="s">
        <v>1237</v>
      </c>
      <c r="G261" s="34"/>
      <c r="H261" s="34"/>
      <c r="I261" s="176"/>
      <c r="J261" s="34"/>
      <c r="K261" s="34"/>
      <c r="L261" s="35"/>
      <c r="M261" s="222"/>
      <c r="N261" s="223"/>
      <c r="O261" s="69"/>
      <c r="P261" s="69"/>
      <c r="Q261" s="69"/>
      <c r="R261" s="69"/>
      <c r="S261" s="69"/>
      <c r="T261" s="7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4" t="s">
        <v>241</v>
      </c>
      <c r="AU261" s="14" t="s">
        <v>82</v>
      </c>
    </row>
    <row r="262" spans="1:65" s="2" customFormat="1" ht="16.5" customHeight="1">
      <c r="A262" s="32"/>
      <c r="B262" s="33"/>
      <c r="C262" s="228" t="s">
        <v>417</v>
      </c>
      <c r="D262" s="228" t="s">
        <v>973</v>
      </c>
      <c r="E262" s="229" t="s">
        <v>418</v>
      </c>
      <c r="F262" s="230" t="s">
        <v>1238</v>
      </c>
      <c r="G262" s="231" t="s">
        <v>244</v>
      </c>
      <c r="H262" s="232">
        <v>18</v>
      </c>
      <c r="I262" s="233"/>
      <c r="J262" s="234">
        <f>ROUND(I262*H262,2)</f>
        <v>0</v>
      </c>
      <c r="K262" s="235"/>
      <c r="L262" s="236"/>
      <c r="M262" s="237" t="s">
        <v>1</v>
      </c>
      <c r="N262" s="238" t="s">
        <v>40</v>
      </c>
      <c r="O262" s="69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19" t="s">
        <v>251</v>
      </c>
      <c r="AT262" s="219" t="s">
        <v>973</v>
      </c>
      <c r="AU262" s="219" t="s">
        <v>82</v>
      </c>
      <c r="AY262" s="14" t="s">
        <v>233</v>
      </c>
      <c r="BE262" s="112">
        <f>IF(N262="základní",J262,0)</f>
        <v>0</v>
      </c>
      <c r="BF262" s="112">
        <f>IF(N262="snížená",J262,0)</f>
        <v>0</v>
      </c>
      <c r="BG262" s="112">
        <f>IF(N262="zákl. přenesená",J262,0)</f>
        <v>0</v>
      </c>
      <c r="BH262" s="112">
        <f>IF(N262="sníž. přenesená",J262,0)</f>
        <v>0</v>
      </c>
      <c r="BI262" s="112">
        <f>IF(N262="nulová",J262,0)</f>
        <v>0</v>
      </c>
      <c r="BJ262" s="14" t="s">
        <v>82</v>
      </c>
      <c r="BK262" s="112">
        <f>ROUND(I262*H262,2)</f>
        <v>0</v>
      </c>
      <c r="BL262" s="14" t="s">
        <v>240</v>
      </c>
      <c r="BM262" s="219" t="s">
        <v>426</v>
      </c>
    </row>
    <row r="263" spans="1:65" s="2" customFormat="1" ht="11.25">
      <c r="A263" s="32"/>
      <c r="B263" s="33"/>
      <c r="C263" s="34"/>
      <c r="D263" s="220" t="s">
        <v>241</v>
      </c>
      <c r="E263" s="34"/>
      <c r="F263" s="221" t="s">
        <v>1238</v>
      </c>
      <c r="G263" s="34"/>
      <c r="H263" s="34"/>
      <c r="I263" s="176"/>
      <c r="J263" s="34"/>
      <c r="K263" s="34"/>
      <c r="L263" s="35"/>
      <c r="M263" s="222"/>
      <c r="N263" s="223"/>
      <c r="O263" s="69"/>
      <c r="P263" s="69"/>
      <c r="Q263" s="69"/>
      <c r="R263" s="69"/>
      <c r="S263" s="69"/>
      <c r="T263" s="70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4" t="s">
        <v>241</v>
      </c>
      <c r="AU263" s="14" t="s">
        <v>82</v>
      </c>
    </row>
    <row r="264" spans="1:65" s="2" customFormat="1" ht="24.2" customHeight="1">
      <c r="A264" s="32"/>
      <c r="B264" s="33"/>
      <c r="C264" s="228" t="s">
        <v>325</v>
      </c>
      <c r="D264" s="228" t="s">
        <v>973</v>
      </c>
      <c r="E264" s="229" t="s">
        <v>422</v>
      </c>
      <c r="F264" s="230" t="s">
        <v>1239</v>
      </c>
      <c r="G264" s="231" t="s">
        <v>244</v>
      </c>
      <c r="H264" s="232">
        <v>768</v>
      </c>
      <c r="I264" s="233"/>
      <c r="J264" s="234">
        <f>ROUND(I264*H264,2)</f>
        <v>0</v>
      </c>
      <c r="K264" s="235"/>
      <c r="L264" s="236"/>
      <c r="M264" s="237" t="s">
        <v>1</v>
      </c>
      <c r="N264" s="238" t="s">
        <v>40</v>
      </c>
      <c r="O264" s="69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9" t="s">
        <v>251</v>
      </c>
      <c r="AT264" s="219" t="s">
        <v>973</v>
      </c>
      <c r="AU264" s="219" t="s">
        <v>82</v>
      </c>
      <c r="AY264" s="14" t="s">
        <v>233</v>
      </c>
      <c r="BE264" s="112">
        <f>IF(N264="základní",J264,0)</f>
        <v>0</v>
      </c>
      <c r="BF264" s="112">
        <f>IF(N264="snížená",J264,0)</f>
        <v>0</v>
      </c>
      <c r="BG264" s="112">
        <f>IF(N264="zákl. přenesená",J264,0)</f>
        <v>0</v>
      </c>
      <c r="BH264" s="112">
        <f>IF(N264="sníž. přenesená",J264,0)</f>
        <v>0</v>
      </c>
      <c r="BI264" s="112">
        <f>IF(N264="nulová",J264,0)</f>
        <v>0</v>
      </c>
      <c r="BJ264" s="14" t="s">
        <v>82</v>
      </c>
      <c r="BK264" s="112">
        <f>ROUND(I264*H264,2)</f>
        <v>0</v>
      </c>
      <c r="BL264" s="14" t="s">
        <v>240</v>
      </c>
      <c r="BM264" s="219" t="s">
        <v>428</v>
      </c>
    </row>
    <row r="265" spans="1:65" s="2" customFormat="1" ht="11.25">
      <c r="A265" s="32"/>
      <c r="B265" s="33"/>
      <c r="C265" s="34"/>
      <c r="D265" s="220" t="s">
        <v>241</v>
      </c>
      <c r="E265" s="34"/>
      <c r="F265" s="221" t="s">
        <v>1239</v>
      </c>
      <c r="G265" s="34"/>
      <c r="H265" s="34"/>
      <c r="I265" s="176"/>
      <c r="J265" s="34"/>
      <c r="K265" s="34"/>
      <c r="L265" s="35"/>
      <c r="M265" s="222"/>
      <c r="N265" s="223"/>
      <c r="O265" s="69"/>
      <c r="P265" s="69"/>
      <c r="Q265" s="69"/>
      <c r="R265" s="69"/>
      <c r="S265" s="69"/>
      <c r="T265" s="70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4" t="s">
        <v>241</v>
      </c>
      <c r="AU265" s="14" t="s">
        <v>82</v>
      </c>
    </row>
    <row r="266" spans="1:65" s="2" customFormat="1" ht="16.5" customHeight="1">
      <c r="A266" s="32"/>
      <c r="B266" s="33"/>
      <c r="C266" s="228" t="s">
        <v>424</v>
      </c>
      <c r="D266" s="228" t="s">
        <v>973</v>
      </c>
      <c r="E266" s="229" t="s">
        <v>425</v>
      </c>
      <c r="F266" s="230" t="s">
        <v>1240</v>
      </c>
      <c r="G266" s="231" t="s">
        <v>244</v>
      </c>
      <c r="H266" s="232">
        <v>108</v>
      </c>
      <c r="I266" s="233"/>
      <c r="J266" s="234">
        <f>ROUND(I266*H266,2)</f>
        <v>0</v>
      </c>
      <c r="K266" s="235"/>
      <c r="L266" s="236"/>
      <c r="M266" s="237" t="s">
        <v>1</v>
      </c>
      <c r="N266" s="238" t="s">
        <v>40</v>
      </c>
      <c r="O266" s="69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9" t="s">
        <v>251</v>
      </c>
      <c r="AT266" s="219" t="s">
        <v>973</v>
      </c>
      <c r="AU266" s="219" t="s">
        <v>82</v>
      </c>
      <c r="AY266" s="14" t="s">
        <v>233</v>
      </c>
      <c r="BE266" s="112">
        <f>IF(N266="základní",J266,0)</f>
        <v>0</v>
      </c>
      <c r="BF266" s="112">
        <f>IF(N266="snížená",J266,0)</f>
        <v>0</v>
      </c>
      <c r="BG266" s="112">
        <f>IF(N266="zákl. přenesená",J266,0)</f>
        <v>0</v>
      </c>
      <c r="BH266" s="112">
        <f>IF(N266="sníž. přenesená",J266,0)</f>
        <v>0</v>
      </c>
      <c r="BI266" s="112">
        <f>IF(N266="nulová",J266,0)</f>
        <v>0</v>
      </c>
      <c r="BJ266" s="14" t="s">
        <v>82</v>
      </c>
      <c r="BK266" s="112">
        <f>ROUND(I266*H266,2)</f>
        <v>0</v>
      </c>
      <c r="BL266" s="14" t="s">
        <v>240</v>
      </c>
      <c r="BM266" s="219" t="s">
        <v>431</v>
      </c>
    </row>
    <row r="267" spans="1:65" s="2" customFormat="1" ht="11.25">
      <c r="A267" s="32"/>
      <c r="B267" s="33"/>
      <c r="C267" s="34"/>
      <c r="D267" s="220" t="s">
        <v>241</v>
      </c>
      <c r="E267" s="34"/>
      <c r="F267" s="221" t="s">
        <v>1240</v>
      </c>
      <c r="G267" s="34"/>
      <c r="H267" s="34"/>
      <c r="I267" s="176"/>
      <c r="J267" s="34"/>
      <c r="K267" s="34"/>
      <c r="L267" s="35"/>
      <c r="M267" s="222"/>
      <c r="N267" s="223"/>
      <c r="O267" s="69"/>
      <c r="P267" s="69"/>
      <c r="Q267" s="69"/>
      <c r="R267" s="69"/>
      <c r="S267" s="69"/>
      <c r="T267" s="70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4" t="s">
        <v>241</v>
      </c>
      <c r="AU267" s="14" t="s">
        <v>82</v>
      </c>
    </row>
    <row r="268" spans="1:65" s="2" customFormat="1" ht="16.5" customHeight="1">
      <c r="A268" s="32"/>
      <c r="B268" s="33"/>
      <c r="C268" s="228" t="s">
        <v>330</v>
      </c>
      <c r="D268" s="228" t="s">
        <v>973</v>
      </c>
      <c r="E268" s="229" t="s">
        <v>427</v>
      </c>
      <c r="F268" s="230" t="s">
        <v>1241</v>
      </c>
      <c r="G268" s="231" t="s">
        <v>244</v>
      </c>
      <c r="H268" s="232">
        <v>260</v>
      </c>
      <c r="I268" s="233"/>
      <c r="J268" s="234">
        <f>ROUND(I268*H268,2)</f>
        <v>0</v>
      </c>
      <c r="K268" s="235"/>
      <c r="L268" s="236"/>
      <c r="M268" s="237" t="s">
        <v>1</v>
      </c>
      <c r="N268" s="238" t="s">
        <v>40</v>
      </c>
      <c r="O268" s="69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9" t="s">
        <v>251</v>
      </c>
      <c r="AT268" s="219" t="s">
        <v>973</v>
      </c>
      <c r="AU268" s="219" t="s">
        <v>82</v>
      </c>
      <c r="AY268" s="14" t="s">
        <v>233</v>
      </c>
      <c r="BE268" s="112">
        <f>IF(N268="základní",J268,0)</f>
        <v>0</v>
      </c>
      <c r="BF268" s="112">
        <f>IF(N268="snížená",J268,0)</f>
        <v>0</v>
      </c>
      <c r="BG268" s="112">
        <f>IF(N268="zákl. přenesená",J268,0)</f>
        <v>0</v>
      </c>
      <c r="BH268" s="112">
        <f>IF(N268="sníž. přenesená",J268,0)</f>
        <v>0</v>
      </c>
      <c r="BI268" s="112">
        <f>IF(N268="nulová",J268,0)</f>
        <v>0</v>
      </c>
      <c r="BJ268" s="14" t="s">
        <v>82</v>
      </c>
      <c r="BK268" s="112">
        <f>ROUND(I268*H268,2)</f>
        <v>0</v>
      </c>
      <c r="BL268" s="14" t="s">
        <v>240</v>
      </c>
      <c r="BM268" s="219" t="s">
        <v>435</v>
      </c>
    </row>
    <row r="269" spans="1:65" s="2" customFormat="1" ht="11.25">
      <c r="A269" s="32"/>
      <c r="B269" s="33"/>
      <c r="C269" s="34"/>
      <c r="D269" s="220" t="s">
        <v>241</v>
      </c>
      <c r="E269" s="34"/>
      <c r="F269" s="221" t="s">
        <v>1241</v>
      </c>
      <c r="G269" s="34"/>
      <c r="H269" s="34"/>
      <c r="I269" s="176"/>
      <c r="J269" s="34"/>
      <c r="K269" s="34"/>
      <c r="L269" s="35"/>
      <c r="M269" s="222"/>
      <c r="N269" s="223"/>
      <c r="O269" s="69"/>
      <c r="P269" s="69"/>
      <c r="Q269" s="69"/>
      <c r="R269" s="69"/>
      <c r="S269" s="69"/>
      <c r="T269" s="7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4" t="s">
        <v>241</v>
      </c>
      <c r="AU269" s="14" t="s">
        <v>82</v>
      </c>
    </row>
    <row r="270" spans="1:65" s="2" customFormat="1" ht="16.5" customHeight="1">
      <c r="A270" s="32"/>
      <c r="B270" s="33"/>
      <c r="C270" s="228" t="s">
        <v>429</v>
      </c>
      <c r="D270" s="228" t="s">
        <v>973</v>
      </c>
      <c r="E270" s="229" t="s">
        <v>430</v>
      </c>
      <c r="F270" s="230" t="s">
        <v>1242</v>
      </c>
      <c r="G270" s="231" t="s">
        <v>244</v>
      </c>
      <c r="H270" s="232">
        <v>150</v>
      </c>
      <c r="I270" s="233"/>
      <c r="J270" s="234">
        <f>ROUND(I270*H270,2)</f>
        <v>0</v>
      </c>
      <c r="K270" s="235"/>
      <c r="L270" s="236"/>
      <c r="M270" s="237" t="s">
        <v>1</v>
      </c>
      <c r="N270" s="238" t="s">
        <v>40</v>
      </c>
      <c r="O270" s="69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9" t="s">
        <v>251</v>
      </c>
      <c r="AT270" s="219" t="s">
        <v>973</v>
      </c>
      <c r="AU270" s="219" t="s">
        <v>82</v>
      </c>
      <c r="AY270" s="14" t="s">
        <v>233</v>
      </c>
      <c r="BE270" s="112">
        <f>IF(N270="základní",J270,0)</f>
        <v>0</v>
      </c>
      <c r="BF270" s="112">
        <f>IF(N270="snížená",J270,0)</f>
        <v>0</v>
      </c>
      <c r="BG270" s="112">
        <f>IF(N270="zákl. přenesená",J270,0)</f>
        <v>0</v>
      </c>
      <c r="BH270" s="112">
        <f>IF(N270="sníž. přenesená",J270,0)</f>
        <v>0</v>
      </c>
      <c r="BI270" s="112">
        <f>IF(N270="nulová",J270,0)</f>
        <v>0</v>
      </c>
      <c r="BJ270" s="14" t="s">
        <v>82</v>
      </c>
      <c r="BK270" s="112">
        <f>ROUND(I270*H270,2)</f>
        <v>0</v>
      </c>
      <c r="BL270" s="14" t="s">
        <v>240</v>
      </c>
      <c r="BM270" s="219" t="s">
        <v>438</v>
      </c>
    </row>
    <row r="271" spans="1:65" s="2" customFormat="1" ht="11.25">
      <c r="A271" s="32"/>
      <c r="B271" s="33"/>
      <c r="C271" s="34"/>
      <c r="D271" s="220" t="s">
        <v>241</v>
      </c>
      <c r="E271" s="34"/>
      <c r="F271" s="221" t="s">
        <v>1242</v>
      </c>
      <c r="G271" s="34"/>
      <c r="H271" s="34"/>
      <c r="I271" s="176"/>
      <c r="J271" s="34"/>
      <c r="K271" s="34"/>
      <c r="L271" s="35"/>
      <c r="M271" s="222"/>
      <c r="N271" s="223"/>
      <c r="O271" s="69"/>
      <c r="P271" s="69"/>
      <c r="Q271" s="69"/>
      <c r="R271" s="69"/>
      <c r="S271" s="69"/>
      <c r="T271" s="70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4" t="s">
        <v>241</v>
      </c>
      <c r="AU271" s="14" t="s">
        <v>82</v>
      </c>
    </row>
    <row r="272" spans="1:65" s="2" customFormat="1" ht="16.5" customHeight="1">
      <c r="A272" s="32"/>
      <c r="B272" s="33"/>
      <c r="C272" s="228" t="s">
        <v>332</v>
      </c>
      <c r="D272" s="228" t="s">
        <v>973</v>
      </c>
      <c r="E272" s="229" t="s">
        <v>434</v>
      </c>
      <c r="F272" s="230" t="s">
        <v>1243</v>
      </c>
      <c r="G272" s="231" t="s">
        <v>244</v>
      </c>
      <c r="H272" s="232">
        <v>182</v>
      </c>
      <c r="I272" s="233"/>
      <c r="J272" s="234">
        <f>ROUND(I272*H272,2)</f>
        <v>0</v>
      </c>
      <c r="K272" s="235"/>
      <c r="L272" s="236"/>
      <c r="M272" s="237" t="s">
        <v>1</v>
      </c>
      <c r="N272" s="238" t="s">
        <v>40</v>
      </c>
      <c r="O272" s="69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19" t="s">
        <v>251</v>
      </c>
      <c r="AT272" s="219" t="s">
        <v>973</v>
      </c>
      <c r="AU272" s="219" t="s">
        <v>82</v>
      </c>
      <c r="AY272" s="14" t="s">
        <v>233</v>
      </c>
      <c r="BE272" s="112">
        <f>IF(N272="základní",J272,0)</f>
        <v>0</v>
      </c>
      <c r="BF272" s="112">
        <f>IF(N272="snížená",J272,0)</f>
        <v>0</v>
      </c>
      <c r="BG272" s="112">
        <f>IF(N272="zákl. přenesená",J272,0)</f>
        <v>0</v>
      </c>
      <c r="BH272" s="112">
        <f>IF(N272="sníž. přenesená",J272,0)</f>
        <v>0</v>
      </c>
      <c r="BI272" s="112">
        <f>IF(N272="nulová",J272,0)</f>
        <v>0</v>
      </c>
      <c r="BJ272" s="14" t="s">
        <v>82</v>
      </c>
      <c r="BK272" s="112">
        <f>ROUND(I272*H272,2)</f>
        <v>0</v>
      </c>
      <c r="BL272" s="14" t="s">
        <v>240</v>
      </c>
      <c r="BM272" s="219" t="s">
        <v>440</v>
      </c>
    </row>
    <row r="273" spans="1:65" s="2" customFormat="1" ht="11.25">
      <c r="A273" s="32"/>
      <c r="B273" s="33"/>
      <c r="C273" s="34"/>
      <c r="D273" s="220" t="s">
        <v>241</v>
      </c>
      <c r="E273" s="34"/>
      <c r="F273" s="221" t="s">
        <v>1243</v>
      </c>
      <c r="G273" s="34"/>
      <c r="H273" s="34"/>
      <c r="I273" s="176"/>
      <c r="J273" s="34"/>
      <c r="K273" s="34"/>
      <c r="L273" s="35"/>
      <c r="M273" s="222"/>
      <c r="N273" s="223"/>
      <c r="O273" s="69"/>
      <c r="P273" s="69"/>
      <c r="Q273" s="69"/>
      <c r="R273" s="69"/>
      <c r="S273" s="69"/>
      <c r="T273" s="70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4" t="s">
        <v>241</v>
      </c>
      <c r="AU273" s="14" t="s">
        <v>82</v>
      </c>
    </row>
    <row r="274" spans="1:65" s="2" customFormat="1" ht="24.2" customHeight="1">
      <c r="A274" s="32"/>
      <c r="B274" s="33"/>
      <c r="C274" s="228" t="s">
        <v>436</v>
      </c>
      <c r="D274" s="228" t="s">
        <v>973</v>
      </c>
      <c r="E274" s="229" t="s">
        <v>437</v>
      </c>
      <c r="F274" s="230" t="s">
        <v>1244</v>
      </c>
      <c r="G274" s="231" t="s">
        <v>239</v>
      </c>
      <c r="H274" s="232">
        <v>712</v>
      </c>
      <c r="I274" s="233"/>
      <c r="J274" s="234">
        <f>ROUND(I274*H274,2)</f>
        <v>0</v>
      </c>
      <c r="K274" s="235"/>
      <c r="L274" s="236"/>
      <c r="M274" s="237" t="s">
        <v>1</v>
      </c>
      <c r="N274" s="238" t="s">
        <v>40</v>
      </c>
      <c r="O274" s="69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19" t="s">
        <v>251</v>
      </c>
      <c r="AT274" s="219" t="s">
        <v>973</v>
      </c>
      <c r="AU274" s="219" t="s">
        <v>82</v>
      </c>
      <c r="AY274" s="14" t="s">
        <v>233</v>
      </c>
      <c r="BE274" s="112">
        <f>IF(N274="základní",J274,0)</f>
        <v>0</v>
      </c>
      <c r="BF274" s="112">
        <f>IF(N274="snížená",J274,0)</f>
        <v>0</v>
      </c>
      <c r="BG274" s="112">
        <f>IF(N274="zákl. přenesená",J274,0)</f>
        <v>0</v>
      </c>
      <c r="BH274" s="112">
        <f>IF(N274="sníž. přenesená",J274,0)</f>
        <v>0</v>
      </c>
      <c r="BI274" s="112">
        <f>IF(N274="nulová",J274,0)</f>
        <v>0</v>
      </c>
      <c r="BJ274" s="14" t="s">
        <v>82</v>
      </c>
      <c r="BK274" s="112">
        <f>ROUND(I274*H274,2)</f>
        <v>0</v>
      </c>
      <c r="BL274" s="14" t="s">
        <v>240</v>
      </c>
      <c r="BM274" s="219" t="s">
        <v>443</v>
      </c>
    </row>
    <row r="275" spans="1:65" s="2" customFormat="1" ht="19.5">
      <c r="A275" s="32"/>
      <c r="B275" s="33"/>
      <c r="C275" s="34"/>
      <c r="D275" s="220" t="s">
        <v>241</v>
      </c>
      <c r="E275" s="34"/>
      <c r="F275" s="221" t="s">
        <v>1244</v>
      </c>
      <c r="G275" s="34"/>
      <c r="H275" s="34"/>
      <c r="I275" s="176"/>
      <c r="J275" s="34"/>
      <c r="K275" s="34"/>
      <c r="L275" s="35"/>
      <c r="M275" s="222"/>
      <c r="N275" s="223"/>
      <c r="O275" s="69"/>
      <c r="P275" s="69"/>
      <c r="Q275" s="69"/>
      <c r="R275" s="69"/>
      <c r="S275" s="69"/>
      <c r="T275" s="70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4" t="s">
        <v>241</v>
      </c>
      <c r="AU275" s="14" t="s">
        <v>82</v>
      </c>
    </row>
    <row r="276" spans="1:65" s="2" customFormat="1" ht="24.2" customHeight="1">
      <c r="A276" s="32"/>
      <c r="B276" s="33"/>
      <c r="C276" s="228" t="s">
        <v>335</v>
      </c>
      <c r="D276" s="228" t="s">
        <v>973</v>
      </c>
      <c r="E276" s="229" t="s">
        <v>439</v>
      </c>
      <c r="F276" s="230" t="s">
        <v>1245</v>
      </c>
      <c r="G276" s="231" t="s">
        <v>239</v>
      </c>
      <c r="H276" s="232">
        <v>22</v>
      </c>
      <c r="I276" s="233"/>
      <c r="J276" s="234">
        <f>ROUND(I276*H276,2)</f>
        <v>0</v>
      </c>
      <c r="K276" s="235"/>
      <c r="L276" s="236"/>
      <c r="M276" s="237" t="s">
        <v>1</v>
      </c>
      <c r="N276" s="238" t="s">
        <v>40</v>
      </c>
      <c r="O276" s="69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19" t="s">
        <v>251</v>
      </c>
      <c r="AT276" s="219" t="s">
        <v>973</v>
      </c>
      <c r="AU276" s="219" t="s">
        <v>82</v>
      </c>
      <c r="AY276" s="14" t="s">
        <v>233</v>
      </c>
      <c r="BE276" s="112">
        <f>IF(N276="základní",J276,0)</f>
        <v>0</v>
      </c>
      <c r="BF276" s="112">
        <f>IF(N276="snížená",J276,0)</f>
        <v>0</v>
      </c>
      <c r="BG276" s="112">
        <f>IF(N276="zákl. přenesená",J276,0)</f>
        <v>0</v>
      </c>
      <c r="BH276" s="112">
        <f>IF(N276="sníž. přenesená",J276,0)</f>
        <v>0</v>
      </c>
      <c r="BI276" s="112">
        <f>IF(N276="nulová",J276,0)</f>
        <v>0</v>
      </c>
      <c r="BJ276" s="14" t="s">
        <v>82</v>
      </c>
      <c r="BK276" s="112">
        <f>ROUND(I276*H276,2)</f>
        <v>0</v>
      </c>
      <c r="BL276" s="14" t="s">
        <v>240</v>
      </c>
      <c r="BM276" s="219" t="s">
        <v>447</v>
      </c>
    </row>
    <row r="277" spans="1:65" s="2" customFormat="1" ht="11.25">
      <c r="A277" s="32"/>
      <c r="B277" s="33"/>
      <c r="C277" s="34"/>
      <c r="D277" s="220" t="s">
        <v>241</v>
      </c>
      <c r="E277" s="34"/>
      <c r="F277" s="221" t="s">
        <v>1245</v>
      </c>
      <c r="G277" s="34"/>
      <c r="H277" s="34"/>
      <c r="I277" s="176"/>
      <c r="J277" s="34"/>
      <c r="K277" s="34"/>
      <c r="L277" s="35"/>
      <c r="M277" s="222"/>
      <c r="N277" s="223"/>
      <c r="O277" s="69"/>
      <c r="P277" s="69"/>
      <c r="Q277" s="69"/>
      <c r="R277" s="69"/>
      <c r="S277" s="69"/>
      <c r="T277" s="70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4" t="s">
        <v>241</v>
      </c>
      <c r="AU277" s="14" t="s">
        <v>82</v>
      </c>
    </row>
    <row r="278" spans="1:65" s="2" customFormat="1" ht="24.2" customHeight="1">
      <c r="A278" s="32"/>
      <c r="B278" s="33"/>
      <c r="C278" s="228" t="s">
        <v>441</v>
      </c>
      <c r="D278" s="228" t="s">
        <v>973</v>
      </c>
      <c r="E278" s="229" t="s">
        <v>442</v>
      </c>
      <c r="F278" s="230" t="s">
        <v>1246</v>
      </c>
      <c r="G278" s="231" t="s">
        <v>239</v>
      </c>
      <c r="H278" s="232">
        <v>10</v>
      </c>
      <c r="I278" s="233"/>
      <c r="J278" s="234">
        <f>ROUND(I278*H278,2)</f>
        <v>0</v>
      </c>
      <c r="K278" s="235"/>
      <c r="L278" s="236"/>
      <c r="M278" s="237" t="s">
        <v>1</v>
      </c>
      <c r="N278" s="238" t="s">
        <v>40</v>
      </c>
      <c r="O278" s="69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9" t="s">
        <v>251</v>
      </c>
      <c r="AT278" s="219" t="s">
        <v>973</v>
      </c>
      <c r="AU278" s="219" t="s">
        <v>82</v>
      </c>
      <c r="AY278" s="14" t="s">
        <v>233</v>
      </c>
      <c r="BE278" s="112">
        <f>IF(N278="základní",J278,0)</f>
        <v>0</v>
      </c>
      <c r="BF278" s="112">
        <f>IF(N278="snížená",J278,0)</f>
        <v>0</v>
      </c>
      <c r="BG278" s="112">
        <f>IF(N278="zákl. přenesená",J278,0)</f>
        <v>0</v>
      </c>
      <c r="BH278" s="112">
        <f>IF(N278="sníž. přenesená",J278,0)</f>
        <v>0</v>
      </c>
      <c r="BI278" s="112">
        <f>IF(N278="nulová",J278,0)</f>
        <v>0</v>
      </c>
      <c r="BJ278" s="14" t="s">
        <v>82</v>
      </c>
      <c r="BK278" s="112">
        <f>ROUND(I278*H278,2)</f>
        <v>0</v>
      </c>
      <c r="BL278" s="14" t="s">
        <v>240</v>
      </c>
      <c r="BM278" s="219" t="s">
        <v>450</v>
      </c>
    </row>
    <row r="279" spans="1:65" s="2" customFormat="1" ht="11.25">
      <c r="A279" s="32"/>
      <c r="B279" s="33"/>
      <c r="C279" s="34"/>
      <c r="D279" s="220" t="s">
        <v>241</v>
      </c>
      <c r="E279" s="34"/>
      <c r="F279" s="221" t="s">
        <v>1246</v>
      </c>
      <c r="G279" s="34"/>
      <c r="H279" s="34"/>
      <c r="I279" s="176"/>
      <c r="J279" s="34"/>
      <c r="K279" s="34"/>
      <c r="L279" s="35"/>
      <c r="M279" s="222"/>
      <c r="N279" s="223"/>
      <c r="O279" s="69"/>
      <c r="P279" s="69"/>
      <c r="Q279" s="69"/>
      <c r="R279" s="69"/>
      <c r="S279" s="69"/>
      <c r="T279" s="70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4" t="s">
        <v>241</v>
      </c>
      <c r="AU279" s="14" t="s">
        <v>82</v>
      </c>
    </row>
    <row r="280" spans="1:65" s="12" customFormat="1" ht="25.9" customHeight="1">
      <c r="B280" s="191"/>
      <c r="C280" s="192"/>
      <c r="D280" s="193" t="s">
        <v>74</v>
      </c>
      <c r="E280" s="194" t="s">
        <v>298</v>
      </c>
      <c r="F280" s="194" t="s">
        <v>1247</v>
      </c>
      <c r="G280" s="192"/>
      <c r="H280" s="192"/>
      <c r="I280" s="195"/>
      <c r="J280" s="196">
        <f>BK280</f>
        <v>0</v>
      </c>
      <c r="K280" s="192"/>
      <c r="L280" s="197"/>
      <c r="M280" s="198"/>
      <c r="N280" s="199"/>
      <c r="O280" s="199"/>
      <c r="P280" s="200">
        <f>SUM(P281:P303)</f>
        <v>0</v>
      </c>
      <c r="Q280" s="199"/>
      <c r="R280" s="200">
        <f>SUM(R281:R303)</f>
        <v>0</v>
      </c>
      <c r="S280" s="199"/>
      <c r="T280" s="201">
        <f>SUM(T281:T303)</f>
        <v>0</v>
      </c>
      <c r="AR280" s="202" t="s">
        <v>82</v>
      </c>
      <c r="AT280" s="203" t="s">
        <v>74</v>
      </c>
      <c r="AU280" s="203" t="s">
        <v>75</v>
      </c>
      <c r="AY280" s="202" t="s">
        <v>233</v>
      </c>
      <c r="BK280" s="204">
        <f>SUM(BK281:BK303)</f>
        <v>0</v>
      </c>
    </row>
    <row r="281" spans="1:65" s="2" customFormat="1" ht="37.9" customHeight="1">
      <c r="A281" s="32"/>
      <c r="B281" s="33"/>
      <c r="C281" s="207" t="s">
        <v>340</v>
      </c>
      <c r="D281" s="207" t="s">
        <v>236</v>
      </c>
      <c r="E281" s="208" t="s">
        <v>451</v>
      </c>
      <c r="F281" s="209" t="s">
        <v>1248</v>
      </c>
      <c r="G281" s="210" t="s">
        <v>244</v>
      </c>
      <c r="H281" s="211">
        <v>26</v>
      </c>
      <c r="I281" s="212"/>
      <c r="J281" s="213">
        <f>ROUND(I281*H281,2)</f>
        <v>0</v>
      </c>
      <c r="K281" s="214"/>
      <c r="L281" s="35"/>
      <c r="M281" s="215" t="s">
        <v>1</v>
      </c>
      <c r="N281" s="216" t="s">
        <v>40</v>
      </c>
      <c r="O281" s="69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9" t="s">
        <v>240</v>
      </c>
      <c r="AT281" s="219" t="s">
        <v>236</v>
      </c>
      <c r="AU281" s="219" t="s">
        <v>82</v>
      </c>
      <c r="AY281" s="14" t="s">
        <v>233</v>
      </c>
      <c r="BE281" s="112">
        <f>IF(N281="základní",J281,0)</f>
        <v>0</v>
      </c>
      <c r="BF281" s="112">
        <f>IF(N281="snížená",J281,0)</f>
        <v>0</v>
      </c>
      <c r="BG281" s="112">
        <f>IF(N281="zákl. přenesená",J281,0)</f>
        <v>0</v>
      </c>
      <c r="BH281" s="112">
        <f>IF(N281="sníž. přenesená",J281,0)</f>
        <v>0</v>
      </c>
      <c r="BI281" s="112">
        <f>IF(N281="nulová",J281,0)</f>
        <v>0</v>
      </c>
      <c r="BJ281" s="14" t="s">
        <v>82</v>
      </c>
      <c r="BK281" s="112">
        <f>ROUND(I281*H281,2)</f>
        <v>0</v>
      </c>
      <c r="BL281" s="14" t="s">
        <v>240</v>
      </c>
      <c r="BM281" s="219" t="s">
        <v>452</v>
      </c>
    </row>
    <row r="282" spans="1:65" s="2" customFormat="1" ht="19.5">
      <c r="A282" s="32"/>
      <c r="B282" s="33"/>
      <c r="C282" s="34"/>
      <c r="D282" s="220" t="s">
        <v>241</v>
      </c>
      <c r="E282" s="34"/>
      <c r="F282" s="221" t="s">
        <v>1248</v>
      </c>
      <c r="G282" s="34"/>
      <c r="H282" s="34"/>
      <c r="I282" s="176"/>
      <c r="J282" s="34"/>
      <c r="K282" s="34"/>
      <c r="L282" s="35"/>
      <c r="M282" s="222"/>
      <c r="N282" s="223"/>
      <c r="O282" s="69"/>
      <c r="P282" s="69"/>
      <c r="Q282" s="69"/>
      <c r="R282" s="69"/>
      <c r="S282" s="69"/>
      <c r="T282" s="70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4" t="s">
        <v>241</v>
      </c>
      <c r="AU282" s="14" t="s">
        <v>82</v>
      </c>
    </row>
    <row r="283" spans="1:65" s="2" customFormat="1" ht="37.9" customHeight="1">
      <c r="A283" s="32"/>
      <c r="B283" s="33"/>
      <c r="C283" s="207" t="s">
        <v>453</v>
      </c>
      <c r="D283" s="207" t="s">
        <v>236</v>
      </c>
      <c r="E283" s="208" t="s">
        <v>454</v>
      </c>
      <c r="F283" s="209" t="s">
        <v>1249</v>
      </c>
      <c r="G283" s="210" t="s">
        <v>244</v>
      </c>
      <c r="H283" s="211">
        <v>100</v>
      </c>
      <c r="I283" s="212"/>
      <c r="J283" s="213">
        <f>ROUND(I283*H283,2)</f>
        <v>0</v>
      </c>
      <c r="K283" s="214"/>
      <c r="L283" s="35"/>
      <c r="M283" s="215" t="s">
        <v>1</v>
      </c>
      <c r="N283" s="216" t="s">
        <v>40</v>
      </c>
      <c r="O283" s="69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9" t="s">
        <v>240</v>
      </c>
      <c r="AT283" s="219" t="s">
        <v>236</v>
      </c>
      <c r="AU283" s="219" t="s">
        <v>82</v>
      </c>
      <c r="AY283" s="14" t="s">
        <v>233</v>
      </c>
      <c r="BE283" s="112">
        <f>IF(N283="základní",J283,0)</f>
        <v>0</v>
      </c>
      <c r="BF283" s="112">
        <f>IF(N283="snížená",J283,0)</f>
        <v>0</v>
      </c>
      <c r="BG283" s="112">
        <f>IF(N283="zákl. přenesená",J283,0)</f>
        <v>0</v>
      </c>
      <c r="BH283" s="112">
        <f>IF(N283="sníž. přenesená",J283,0)</f>
        <v>0</v>
      </c>
      <c r="BI283" s="112">
        <f>IF(N283="nulová",J283,0)</f>
        <v>0</v>
      </c>
      <c r="BJ283" s="14" t="s">
        <v>82</v>
      </c>
      <c r="BK283" s="112">
        <f>ROUND(I283*H283,2)</f>
        <v>0</v>
      </c>
      <c r="BL283" s="14" t="s">
        <v>240</v>
      </c>
      <c r="BM283" s="219" t="s">
        <v>455</v>
      </c>
    </row>
    <row r="284" spans="1:65" s="2" customFormat="1" ht="19.5">
      <c r="A284" s="32"/>
      <c r="B284" s="33"/>
      <c r="C284" s="34"/>
      <c r="D284" s="220" t="s">
        <v>241</v>
      </c>
      <c r="E284" s="34"/>
      <c r="F284" s="221" t="s">
        <v>1249</v>
      </c>
      <c r="G284" s="34"/>
      <c r="H284" s="34"/>
      <c r="I284" s="176"/>
      <c r="J284" s="34"/>
      <c r="K284" s="34"/>
      <c r="L284" s="35"/>
      <c r="M284" s="222"/>
      <c r="N284" s="223"/>
      <c r="O284" s="69"/>
      <c r="P284" s="69"/>
      <c r="Q284" s="69"/>
      <c r="R284" s="69"/>
      <c r="S284" s="69"/>
      <c r="T284" s="70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4" t="s">
        <v>241</v>
      </c>
      <c r="AU284" s="14" t="s">
        <v>82</v>
      </c>
    </row>
    <row r="285" spans="1:65" s="2" customFormat="1" ht="37.9" customHeight="1">
      <c r="A285" s="32"/>
      <c r="B285" s="33"/>
      <c r="C285" s="207" t="s">
        <v>347</v>
      </c>
      <c r="D285" s="207" t="s">
        <v>236</v>
      </c>
      <c r="E285" s="208" t="s">
        <v>458</v>
      </c>
      <c r="F285" s="209" t="s">
        <v>1250</v>
      </c>
      <c r="G285" s="210" t="s">
        <v>244</v>
      </c>
      <c r="H285" s="211">
        <v>200</v>
      </c>
      <c r="I285" s="212"/>
      <c r="J285" s="213">
        <f>ROUND(I285*H285,2)</f>
        <v>0</v>
      </c>
      <c r="K285" s="214"/>
      <c r="L285" s="35"/>
      <c r="M285" s="215" t="s">
        <v>1</v>
      </c>
      <c r="N285" s="216" t="s">
        <v>40</v>
      </c>
      <c r="O285" s="69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9" t="s">
        <v>240</v>
      </c>
      <c r="AT285" s="219" t="s">
        <v>236</v>
      </c>
      <c r="AU285" s="219" t="s">
        <v>82</v>
      </c>
      <c r="AY285" s="14" t="s">
        <v>233</v>
      </c>
      <c r="BE285" s="112">
        <f>IF(N285="základní",J285,0)</f>
        <v>0</v>
      </c>
      <c r="BF285" s="112">
        <f>IF(N285="snížená",J285,0)</f>
        <v>0</v>
      </c>
      <c r="BG285" s="112">
        <f>IF(N285="zákl. přenesená",J285,0)</f>
        <v>0</v>
      </c>
      <c r="BH285" s="112">
        <f>IF(N285="sníž. přenesená",J285,0)</f>
        <v>0</v>
      </c>
      <c r="BI285" s="112">
        <f>IF(N285="nulová",J285,0)</f>
        <v>0</v>
      </c>
      <c r="BJ285" s="14" t="s">
        <v>82</v>
      </c>
      <c r="BK285" s="112">
        <f>ROUND(I285*H285,2)</f>
        <v>0</v>
      </c>
      <c r="BL285" s="14" t="s">
        <v>240</v>
      </c>
      <c r="BM285" s="219" t="s">
        <v>459</v>
      </c>
    </row>
    <row r="286" spans="1:65" s="2" customFormat="1" ht="19.5">
      <c r="A286" s="32"/>
      <c r="B286" s="33"/>
      <c r="C286" s="34"/>
      <c r="D286" s="220" t="s">
        <v>241</v>
      </c>
      <c r="E286" s="34"/>
      <c r="F286" s="221" t="s">
        <v>1250</v>
      </c>
      <c r="G286" s="34"/>
      <c r="H286" s="34"/>
      <c r="I286" s="176"/>
      <c r="J286" s="34"/>
      <c r="K286" s="34"/>
      <c r="L286" s="35"/>
      <c r="M286" s="222"/>
      <c r="N286" s="223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4" t="s">
        <v>241</v>
      </c>
      <c r="AU286" s="14" t="s">
        <v>82</v>
      </c>
    </row>
    <row r="287" spans="1:65" s="2" customFormat="1" ht="76.349999999999994" customHeight="1">
      <c r="A287" s="32"/>
      <c r="B287" s="33"/>
      <c r="C287" s="207" t="s">
        <v>460</v>
      </c>
      <c r="D287" s="207" t="s">
        <v>236</v>
      </c>
      <c r="E287" s="208" t="s">
        <v>461</v>
      </c>
      <c r="F287" s="209" t="s">
        <v>1251</v>
      </c>
      <c r="G287" s="210" t="s">
        <v>358</v>
      </c>
      <c r="H287" s="211">
        <v>1</v>
      </c>
      <c r="I287" s="212"/>
      <c r="J287" s="213">
        <f>ROUND(I287*H287,2)</f>
        <v>0</v>
      </c>
      <c r="K287" s="214"/>
      <c r="L287" s="35"/>
      <c r="M287" s="215" t="s">
        <v>1</v>
      </c>
      <c r="N287" s="216" t="s">
        <v>40</v>
      </c>
      <c r="O287" s="69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19" t="s">
        <v>240</v>
      </c>
      <c r="AT287" s="219" t="s">
        <v>236</v>
      </c>
      <c r="AU287" s="219" t="s">
        <v>82</v>
      </c>
      <c r="AY287" s="14" t="s">
        <v>233</v>
      </c>
      <c r="BE287" s="112">
        <f>IF(N287="základní",J287,0)</f>
        <v>0</v>
      </c>
      <c r="BF287" s="112">
        <f>IF(N287="snížená",J287,0)</f>
        <v>0</v>
      </c>
      <c r="BG287" s="112">
        <f>IF(N287="zákl. přenesená",J287,0)</f>
        <v>0</v>
      </c>
      <c r="BH287" s="112">
        <f>IF(N287="sníž. přenesená",J287,0)</f>
        <v>0</v>
      </c>
      <c r="BI287" s="112">
        <f>IF(N287="nulová",J287,0)</f>
        <v>0</v>
      </c>
      <c r="BJ287" s="14" t="s">
        <v>82</v>
      </c>
      <c r="BK287" s="112">
        <f>ROUND(I287*H287,2)</f>
        <v>0</v>
      </c>
      <c r="BL287" s="14" t="s">
        <v>240</v>
      </c>
      <c r="BM287" s="219" t="s">
        <v>462</v>
      </c>
    </row>
    <row r="288" spans="1:65" s="2" customFormat="1" ht="48.75">
      <c r="A288" s="32"/>
      <c r="B288" s="33"/>
      <c r="C288" s="34"/>
      <c r="D288" s="220" t="s">
        <v>241</v>
      </c>
      <c r="E288" s="34"/>
      <c r="F288" s="221" t="s">
        <v>1251</v>
      </c>
      <c r="G288" s="34"/>
      <c r="H288" s="34"/>
      <c r="I288" s="176"/>
      <c r="J288" s="34"/>
      <c r="K288" s="34"/>
      <c r="L288" s="35"/>
      <c r="M288" s="222"/>
      <c r="N288" s="223"/>
      <c r="O288" s="69"/>
      <c r="P288" s="69"/>
      <c r="Q288" s="69"/>
      <c r="R288" s="69"/>
      <c r="S288" s="69"/>
      <c r="T288" s="70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4" t="s">
        <v>241</v>
      </c>
      <c r="AU288" s="14" t="s">
        <v>82</v>
      </c>
    </row>
    <row r="289" spans="1:65" s="2" customFormat="1" ht="33" customHeight="1">
      <c r="A289" s="32"/>
      <c r="B289" s="33"/>
      <c r="C289" s="207" t="s">
        <v>351</v>
      </c>
      <c r="D289" s="207" t="s">
        <v>236</v>
      </c>
      <c r="E289" s="208" t="s">
        <v>463</v>
      </c>
      <c r="F289" s="209" t="s">
        <v>1252</v>
      </c>
      <c r="G289" s="210" t="s">
        <v>244</v>
      </c>
      <c r="H289" s="211">
        <v>100</v>
      </c>
      <c r="I289" s="212"/>
      <c r="J289" s="213">
        <f>ROUND(I289*H289,2)</f>
        <v>0</v>
      </c>
      <c r="K289" s="214"/>
      <c r="L289" s="35"/>
      <c r="M289" s="215" t="s">
        <v>1</v>
      </c>
      <c r="N289" s="216" t="s">
        <v>40</v>
      </c>
      <c r="O289" s="69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9" t="s">
        <v>240</v>
      </c>
      <c r="AT289" s="219" t="s">
        <v>236</v>
      </c>
      <c r="AU289" s="219" t="s">
        <v>82</v>
      </c>
      <c r="AY289" s="14" t="s">
        <v>233</v>
      </c>
      <c r="BE289" s="112">
        <f>IF(N289="základní",J289,0)</f>
        <v>0</v>
      </c>
      <c r="BF289" s="112">
        <f>IF(N289="snížená",J289,0)</f>
        <v>0</v>
      </c>
      <c r="BG289" s="112">
        <f>IF(N289="zákl. přenesená",J289,0)</f>
        <v>0</v>
      </c>
      <c r="BH289" s="112">
        <f>IF(N289="sníž. přenesená",J289,0)</f>
        <v>0</v>
      </c>
      <c r="BI289" s="112">
        <f>IF(N289="nulová",J289,0)</f>
        <v>0</v>
      </c>
      <c r="BJ289" s="14" t="s">
        <v>82</v>
      </c>
      <c r="BK289" s="112">
        <f>ROUND(I289*H289,2)</f>
        <v>0</v>
      </c>
      <c r="BL289" s="14" t="s">
        <v>240</v>
      </c>
      <c r="BM289" s="219" t="s">
        <v>464</v>
      </c>
    </row>
    <row r="290" spans="1:65" s="2" customFormat="1" ht="19.5">
      <c r="A290" s="32"/>
      <c r="B290" s="33"/>
      <c r="C290" s="34"/>
      <c r="D290" s="220" t="s">
        <v>241</v>
      </c>
      <c r="E290" s="34"/>
      <c r="F290" s="221" t="s">
        <v>1252</v>
      </c>
      <c r="G290" s="34"/>
      <c r="H290" s="34"/>
      <c r="I290" s="176"/>
      <c r="J290" s="34"/>
      <c r="K290" s="34"/>
      <c r="L290" s="35"/>
      <c r="M290" s="222"/>
      <c r="N290" s="223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4" t="s">
        <v>241</v>
      </c>
      <c r="AU290" s="14" t="s">
        <v>82</v>
      </c>
    </row>
    <row r="291" spans="1:65" s="2" customFormat="1" ht="24.2" customHeight="1">
      <c r="A291" s="32"/>
      <c r="B291" s="33"/>
      <c r="C291" s="207" t="s">
        <v>465</v>
      </c>
      <c r="D291" s="207" t="s">
        <v>236</v>
      </c>
      <c r="E291" s="208" t="s">
        <v>466</v>
      </c>
      <c r="F291" s="209" t="s">
        <v>1253</v>
      </c>
      <c r="G291" s="210" t="s">
        <v>239</v>
      </c>
      <c r="H291" s="211">
        <v>1</v>
      </c>
      <c r="I291" s="212"/>
      <c r="J291" s="213">
        <f>ROUND(I291*H291,2)</f>
        <v>0</v>
      </c>
      <c r="K291" s="214"/>
      <c r="L291" s="35"/>
      <c r="M291" s="215" t="s">
        <v>1</v>
      </c>
      <c r="N291" s="216" t="s">
        <v>40</v>
      </c>
      <c r="O291" s="69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9" t="s">
        <v>240</v>
      </c>
      <c r="AT291" s="219" t="s">
        <v>236</v>
      </c>
      <c r="AU291" s="219" t="s">
        <v>82</v>
      </c>
      <c r="AY291" s="14" t="s">
        <v>233</v>
      </c>
      <c r="BE291" s="112">
        <f>IF(N291="základní",J291,0)</f>
        <v>0</v>
      </c>
      <c r="BF291" s="112">
        <f>IF(N291="snížená",J291,0)</f>
        <v>0</v>
      </c>
      <c r="BG291" s="112">
        <f>IF(N291="zákl. přenesená",J291,0)</f>
        <v>0</v>
      </c>
      <c r="BH291" s="112">
        <f>IF(N291="sníž. přenesená",J291,0)</f>
        <v>0</v>
      </c>
      <c r="BI291" s="112">
        <f>IF(N291="nulová",J291,0)</f>
        <v>0</v>
      </c>
      <c r="BJ291" s="14" t="s">
        <v>82</v>
      </c>
      <c r="BK291" s="112">
        <f>ROUND(I291*H291,2)</f>
        <v>0</v>
      </c>
      <c r="BL291" s="14" t="s">
        <v>240</v>
      </c>
      <c r="BM291" s="219" t="s">
        <v>467</v>
      </c>
    </row>
    <row r="292" spans="1:65" s="2" customFormat="1" ht="19.5">
      <c r="A292" s="32"/>
      <c r="B292" s="33"/>
      <c r="C292" s="34"/>
      <c r="D292" s="220" t="s">
        <v>241</v>
      </c>
      <c r="E292" s="34"/>
      <c r="F292" s="221" t="s">
        <v>1253</v>
      </c>
      <c r="G292" s="34"/>
      <c r="H292" s="34"/>
      <c r="I292" s="176"/>
      <c r="J292" s="34"/>
      <c r="K292" s="34"/>
      <c r="L292" s="35"/>
      <c r="M292" s="222"/>
      <c r="N292" s="223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4" t="s">
        <v>241</v>
      </c>
      <c r="AU292" s="14" t="s">
        <v>82</v>
      </c>
    </row>
    <row r="293" spans="1:65" s="2" customFormat="1" ht="37.9" customHeight="1">
      <c r="A293" s="32"/>
      <c r="B293" s="33"/>
      <c r="C293" s="207" t="s">
        <v>354</v>
      </c>
      <c r="D293" s="207" t="s">
        <v>236</v>
      </c>
      <c r="E293" s="208" t="s">
        <v>470</v>
      </c>
      <c r="F293" s="209" t="s">
        <v>1254</v>
      </c>
      <c r="G293" s="210" t="s">
        <v>244</v>
      </c>
      <c r="H293" s="211">
        <v>42</v>
      </c>
      <c r="I293" s="212"/>
      <c r="J293" s="213">
        <f>ROUND(I293*H293,2)</f>
        <v>0</v>
      </c>
      <c r="K293" s="214"/>
      <c r="L293" s="35"/>
      <c r="M293" s="215" t="s">
        <v>1</v>
      </c>
      <c r="N293" s="216" t="s">
        <v>40</v>
      </c>
      <c r="O293" s="69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9" t="s">
        <v>240</v>
      </c>
      <c r="AT293" s="219" t="s">
        <v>236</v>
      </c>
      <c r="AU293" s="219" t="s">
        <v>82</v>
      </c>
      <c r="AY293" s="14" t="s">
        <v>233</v>
      </c>
      <c r="BE293" s="112">
        <f>IF(N293="základní",J293,0)</f>
        <v>0</v>
      </c>
      <c r="BF293" s="112">
        <f>IF(N293="snížená",J293,0)</f>
        <v>0</v>
      </c>
      <c r="BG293" s="112">
        <f>IF(N293="zákl. přenesená",J293,0)</f>
        <v>0</v>
      </c>
      <c r="BH293" s="112">
        <f>IF(N293="sníž. přenesená",J293,0)</f>
        <v>0</v>
      </c>
      <c r="BI293" s="112">
        <f>IF(N293="nulová",J293,0)</f>
        <v>0</v>
      </c>
      <c r="BJ293" s="14" t="s">
        <v>82</v>
      </c>
      <c r="BK293" s="112">
        <f>ROUND(I293*H293,2)</f>
        <v>0</v>
      </c>
      <c r="BL293" s="14" t="s">
        <v>240</v>
      </c>
      <c r="BM293" s="219" t="s">
        <v>471</v>
      </c>
    </row>
    <row r="294" spans="1:65" s="2" customFormat="1" ht="29.25">
      <c r="A294" s="32"/>
      <c r="B294" s="33"/>
      <c r="C294" s="34"/>
      <c r="D294" s="220" t="s">
        <v>241</v>
      </c>
      <c r="E294" s="34"/>
      <c r="F294" s="221" t="s">
        <v>1254</v>
      </c>
      <c r="G294" s="34"/>
      <c r="H294" s="34"/>
      <c r="I294" s="176"/>
      <c r="J294" s="34"/>
      <c r="K294" s="34"/>
      <c r="L294" s="35"/>
      <c r="M294" s="222"/>
      <c r="N294" s="223"/>
      <c r="O294" s="69"/>
      <c r="P294" s="69"/>
      <c r="Q294" s="69"/>
      <c r="R294" s="69"/>
      <c r="S294" s="69"/>
      <c r="T294" s="70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4" t="s">
        <v>241</v>
      </c>
      <c r="AU294" s="14" t="s">
        <v>82</v>
      </c>
    </row>
    <row r="295" spans="1:65" s="2" customFormat="1" ht="117">
      <c r="A295" s="32"/>
      <c r="B295" s="33"/>
      <c r="C295" s="34"/>
      <c r="D295" s="220" t="s">
        <v>1255</v>
      </c>
      <c r="E295" s="34"/>
      <c r="F295" s="239" t="s">
        <v>1256</v>
      </c>
      <c r="G295" s="34"/>
      <c r="H295" s="34"/>
      <c r="I295" s="176"/>
      <c r="J295" s="34"/>
      <c r="K295" s="34"/>
      <c r="L295" s="35"/>
      <c r="M295" s="222"/>
      <c r="N295" s="223"/>
      <c r="O295" s="69"/>
      <c r="P295" s="69"/>
      <c r="Q295" s="69"/>
      <c r="R295" s="69"/>
      <c r="S295" s="69"/>
      <c r="T295" s="70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4" t="s">
        <v>1255</v>
      </c>
      <c r="AU295" s="14" t="s">
        <v>82</v>
      </c>
    </row>
    <row r="296" spans="1:65" s="2" customFormat="1" ht="62.65" customHeight="1">
      <c r="A296" s="32"/>
      <c r="B296" s="33"/>
      <c r="C296" s="207" t="s">
        <v>472</v>
      </c>
      <c r="D296" s="207" t="s">
        <v>236</v>
      </c>
      <c r="E296" s="208" t="s">
        <v>473</v>
      </c>
      <c r="F296" s="209" t="s">
        <v>1257</v>
      </c>
      <c r="G296" s="210" t="s">
        <v>239</v>
      </c>
      <c r="H296" s="211">
        <v>20</v>
      </c>
      <c r="I296" s="212"/>
      <c r="J296" s="213">
        <f>ROUND(I296*H296,2)</f>
        <v>0</v>
      </c>
      <c r="K296" s="214"/>
      <c r="L296" s="35"/>
      <c r="M296" s="215" t="s">
        <v>1</v>
      </c>
      <c r="N296" s="216" t="s">
        <v>40</v>
      </c>
      <c r="O296" s="69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219" t="s">
        <v>240</v>
      </c>
      <c r="AT296" s="219" t="s">
        <v>236</v>
      </c>
      <c r="AU296" s="219" t="s">
        <v>82</v>
      </c>
      <c r="AY296" s="14" t="s">
        <v>233</v>
      </c>
      <c r="BE296" s="112">
        <f>IF(N296="základní",J296,0)</f>
        <v>0</v>
      </c>
      <c r="BF296" s="112">
        <f>IF(N296="snížená",J296,0)</f>
        <v>0</v>
      </c>
      <c r="BG296" s="112">
        <f>IF(N296="zákl. přenesená",J296,0)</f>
        <v>0</v>
      </c>
      <c r="BH296" s="112">
        <f>IF(N296="sníž. přenesená",J296,0)</f>
        <v>0</v>
      </c>
      <c r="BI296" s="112">
        <f>IF(N296="nulová",J296,0)</f>
        <v>0</v>
      </c>
      <c r="BJ296" s="14" t="s">
        <v>82</v>
      </c>
      <c r="BK296" s="112">
        <f>ROUND(I296*H296,2)</f>
        <v>0</v>
      </c>
      <c r="BL296" s="14" t="s">
        <v>240</v>
      </c>
      <c r="BM296" s="219" t="s">
        <v>474</v>
      </c>
    </row>
    <row r="297" spans="1:65" s="2" customFormat="1" ht="39">
      <c r="A297" s="32"/>
      <c r="B297" s="33"/>
      <c r="C297" s="34"/>
      <c r="D297" s="220" t="s">
        <v>241</v>
      </c>
      <c r="E297" s="34"/>
      <c r="F297" s="221" t="s">
        <v>1257</v>
      </c>
      <c r="G297" s="34"/>
      <c r="H297" s="34"/>
      <c r="I297" s="176"/>
      <c r="J297" s="34"/>
      <c r="K297" s="34"/>
      <c r="L297" s="35"/>
      <c r="M297" s="222"/>
      <c r="N297" s="223"/>
      <c r="O297" s="69"/>
      <c r="P297" s="69"/>
      <c r="Q297" s="69"/>
      <c r="R297" s="69"/>
      <c r="S297" s="69"/>
      <c r="T297" s="70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4" t="s">
        <v>241</v>
      </c>
      <c r="AU297" s="14" t="s">
        <v>82</v>
      </c>
    </row>
    <row r="298" spans="1:65" s="2" customFormat="1" ht="66.75" customHeight="1">
      <c r="A298" s="32"/>
      <c r="B298" s="33"/>
      <c r="C298" s="207" t="s">
        <v>359</v>
      </c>
      <c r="D298" s="207" t="s">
        <v>236</v>
      </c>
      <c r="E298" s="208" t="s">
        <v>475</v>
      </c>
      <c r="F298" s="209" t="s">
        <v>1258</v>
      </c>
      <c r="G298" s="210" t="s">
        <v>358</v>
      </c>
      <c r="H298" s="211">
        <v>1</v>
      </c>
      <c r="I298" s="212"/>
      <c r="J298" s="213">
        <f>ROUND(I298*H298,2)</f>
        <v>0</v>
      </c>
      <c r="K298" s="214"/>
      <c r="L298" s="35"/>
      <c r="M298" s="215" t="s">
        <v>1</v>
      </c>
      <c r="N298" s="216" t="s">
        <v>40</v>
      </c>
      <c r="O298" s="69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219" t="s">
        <v>240</v>
      </c>
      <c r="AT298" s="219" t="s">
        <v>236</v>
      </c>
      <c r="AU298" s="219" t="s">
        <v>82</v>
      </c>
      <c r="AY298" s="14" t="s">
        <v>233</v>
      </c>
      <c r="BE298" s="112">
        <f>IF(N298="základní",J298,0)</f>
        <v>0</v>
      </c>
      <c r="BF298" s="112">
        <f>IF(N298="snížená",J298,0)</f>
        <v>0</v>
      </c>
      <c r="BG298" s="112">
        <f>IF(N298="zákl. přenesená",J298,0)</f>
        <v>0</v>
      </c>
      <c r="BH298" s="112">
        <f>IF(N298="sníž. přenesená",J298,0)</f>
        <v>0</v>
      </c>
      <c r="BI298" s="112">
        <f>IF(N298="nulová",J298,0)</f>
        <v>0</v>
      </c>
      <c r="BJ298" s="14" t="s">
        <v>82</v>
      </c>
      <c r="BK298" s="112">
        <f>ROUND(I298*H298,2)</f>
        <v>0</v>
      </c>
      <c r="BL298" s="14" t="s">
        <v>240</v>
      </c>
      <c r="BM298" s="219" t="s">
        <v>476</v>
      </c>
    </row>
    <row r="299" spans="1:65" s="2" customFormat="1" ht="39">
      <c r="A299" s="32"/>
      <c r="B299" s="33"/>
      <c r="C299" s="34"/>
      <c r="D299" s="220" t="s">
        <v>241</v>
      </c>
      <c r="E299" s="34"/>
      <c r="F299" s="221" t="s">
        <v>1258</v>
      </c>
      <c r="G299" s="34"/>
      <c r="H299" s="34"/>
      <c r="I299" s="176"/>
      <c r="J299" s="34"/>
      <c r="K299" s="34"/>
      <c r="L299" s="35"/>
      <c r="M299" s="222"/>
      <c r="N299" s="223"/>
      <c r="O299" s="69"/>
      <c r="P299" s="69"/>
      <c r="Q299" s="69"/>
      <c r="R299" s="69"/>
      <c r="S299" s="69"/>
      <c r="T299" s="70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4" t="s">
        <v>241</v>
      </c>
      <c r="AU299" s="14" t="s">
        <v>82</v>
      </c>
    </row>
    <row r="300" spans="1:65" s="2" customFormat="1" ht="37.9" customHeight="1">
      <c r="A300" s="32"/>
      <c r="B300" s="33"/>
      <c r="C300" s="207" t="s">
        <v>477</v>
      </c>
      <c r="D300" s="207" t="s">
        <v>236</v>
      </c>
      <c r="E300" s="208" t="s">
        <v>478</v>
      </c>
      <c r="F300" s="209" t="s">
        <v>1259</v>
      </c>
      <c r="G300" s="210" t="s">
        <v>239</v>
      </c>
      <c r="H300" s="211">
        <v>1</v>
      </c>
      <c r="I300" s="212"/>
      <c r="J300" s="213">
        <f>ROUND(I300*H300,2)</f>
        <v>0</v>
      </c>
      <c r="K300" s="214"/>
      <c r="L300" s="35"/>
      <c r="M300" s="215" t="s">
        <v>1</v>
      </c>
      <c r="N300" s="216" t="s">
        <v>40</v>
      </c>
      <c r="O300" s="69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19" t="s">
        <v>240</v>
      </c>
      <c r="AT300" s="219" t="s">
        <v>236</v>
      </c>
      <c r="AU300" s="219" t="s">
        <v>82</v>
      </c>
      <c r="AY300" s="14" t="s">
        <v>233</v>
      </c>
      <c r="BE300" s="112">
        <f>IF(N300="základní",J300,0)</f>
        <v>0</v>
      </c>
      <c r="BF300" s="112">
        <f>IF(N300="snížená",J300,0)</f>
        <v>0</v>
      </c>
      <c r="BG300" s="112">
        <f>IF(N300="zákl. přenesená",J300,0)</f>
        <v>0</v>
      </c>
      <c r="BH300" s="112">
        <f>IF(N300="sníž. přenesená",J300,0)</f>
        <v>0</v>
      </c>
      <c r="BI300" s="112">
        <f>IF(N300="nulová",J300,0)</f>
        <v>0</v>
      </c>
      <c r="BJ300" s="14" t="s">
        <v>82</v>
      </c>
      <c r="BK300" s="112">
        <f>ROUND(I300*H300,2)</f>
        <v>0</v>
      </c>
      <c r="BL300" s="14" t="s">
        <v>240</v>
      </c>
      <c r="BM300" s="219" t="s">
        <v>479</v>
      </c>
    </row>
    <row r="301" spans="1:65" s="2" customFormat="1" ht="19.5">
      <c r="A301" s="32"/>
      <c r="B301" s="33"/>
      <c r="C301" s="34"/>
      <c r="D301" s="220" t="s">
        <v>241</v>
      </c>
      <c r="E301" s="34"/>
      <c r="F301" s="221" t="s">
        <v>1259</v>
      </c>
      <c r="G301" s="34"/>
      <c r="H301" s="34"/>
      <c r="I301" s="176"/>
      <c r="J301" s="34"/>
      <c r="K301" s="34"/>
      <c r="L301" s="35"/>
      <c r="M301" s="222"/>
      <c r="N301" s="223"/>
      <c r="O301" s="69"/>
      <c r="P301" s="69"/>
      <c r="Q301" s="69"/>
      <c r="R301" s="69"/>
      <c r="S301" s="69"/>
      <c r="T301" s="70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4" t="s">
        <v>241</v>
      </c>
      <c r="AU301" s="14" t="s">
        <v>82</v>
      </c>
    </row>
    <row r="302" spans="1:65" s="2" customFormat="1" ht="24.2" customHeight="1">
      <c r="A302" s="32"/>
      <c r="B302" s="33"/>
      <c r="C302" s="207" t="s">
        <v>363</v>
      </c>
      <c r="D302" s="207" t="s">
        <v>236</v>
      </c>
      <c r="E302" s="208" t="s">
        <v>482</v>
      </c>
      <c r="F302" s="209" t="s">
        <v>1260</v>
      </c>
      <c r="G302" s="210" t="s">
        <v>239</v>
      </c>
      <c r="H302" s="211">
        <v>1</v>
      </c>
      <c r="I302" s="212"/>
      <c r="J302" s="213">
        <f>ROUND(I302*H302,2)</f>
        <v>0</v>
      </c>
      <c r="K302" s="214"/>
      <c r="L302" s="35"/>
      <c r="M302" s="215" t="s">
        <v>1</v>
      </c>
      <c r="N302" s="216" t="s">
        <v>40</v>
      </c>
      <c r="O302" s="69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9" t="s">
        <v>240</v>
      </c>
      <c r="AT302" s="219" t="s">
        <v>236</v>
      </c>
      <c r="AU302" s="219" t="s">
        <v>82</v>
      </c>
      <c r="AY302" s="14" t="s">
        <v>233</v>
      </c>
      <c r="BE302" s="112">
        <f>IF(N302="základní",J302,0)</f>
        <v>0</v>
      </c>
      <c r="BF302" s="112">
        <f>IF(N302="snížená",J302,0)</f>
        <v>0</v>
      </c>
      <c r="BG302" s="112">
        <f>IF(N302="zákl. přenesená",J302,0)</f>
        <v>0</v>
      </c>
      <c r="BH302" s="112">
        <f>IF(N302="sníž. přenesená",J302,0)</f>
        <v>0</v>
      </c>
      <c r="BI302" s="112">
        <f>IF(N302="nulová",J302,0)</f>
        <v>0</v>
      </c>
      <c r="BJ302" s="14" t="s">
        <v>82</v>
      </c>
      <c r="BK302" s="112">
        <f>ROUND(I302*H302,2)</f>
        <v>0</v>
      </c>
      <c r="BL302" s="14" t="s">
        <v>240</v>
      </c>
      <c r="BM302" s="219" t="s">
        <v>483</v>
      </c>
    </row>
    <row r="303" spans="1:65" s="2" customFormat="1" ht="11.25">
      <c r="A303" s="32"/>
      <c r="B303" s="33"/>
      <c r="C303" s="34"/>
      <c r="D303" s="220" t="s">
        <v>241</v>
      </c>
      <c r="E303" s="34"/>
      <c r="F303" s="221" t="s">
        <v>1260</v>
      </c>
      <c r="G303" s="34"/>
      <c r="H303" s="34"/>
      <c r="I303" s="176"/>
      <c r="J303" s="34"/>
      <c r="K303" s="34"/>
      <c r="L303" s="35"/>
      <c r="M303" s="222"/>
      <c r="N303" s="223"/>
      <c r="O303" s="69"/>
      <c r="P303" s="69"/>
      <c r="Q303" s="69"/>
      <c r="R303" s="69"/>
      <c r="S303" s="69"/>
      <c r="T303" s="70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4" t="s">
        <v>241</v>
      </c>
      <c r="AU303" s="14" t="s">
        <v>82</v>
      </c>
    </row>
    <row r="304" spans="1:65" s="12" customFormat="1" ht="25.9" customHeight="1">
      <c r="B304" s="191"/>
      <c r="C304" s="192"/>
      <c r="D304" s="193" t="s">
        <v>74</v>
      </c>
      <c r="E304" s="194" t="s">
        <v>312</v>
      </c>
      <c r="F304" s="194" t="s">
        <v>1261</v>
      </c>
      <c r="G304" s="192"/>
      <c r="H304" s="192"/>
      <c r="I304" s="195"/>
      <c r="J304" s="196">
        <f>BK304</f>
        <v>0</v>
      </c>
      <c r="K304" s="192"/>
      <c r="L304" s="197"/>
      <c r="M304" s="198"/>
      <c r="N304" s="199"/>
      <c r="O304" s="199"/>
      <c r="P304" s="200">
        <f>SUM(P305:P332)</f>
        <v>0</v>
      </c>
      <c r="Q304" s="199"/>
      <c r="R304" s="200">
        <f>SUM(R305:R332)</f>
        <v>0</v>
      </c>
      <c r="S304" s="199"/>
      <c r="T304" s="201">
        <f>SUM(T305:T332)</f>
        <v>0</v>
      </c>
      <c r="AR304" s="202" t="s">
        <v>82</v>
      </c>
      <c r="AT304" s="203" t="s">
        <v>74</v>
      </c>
      <c r="AU304" s="203" t="s">
        <v>75</v>
      </c>
      <c r="AY304" s="202" t="s">
        <v>233</v>
      </c>
      <c r="BK304" s="204">
        <f>SUM(BK305:BK332)</f>
        <v>0</v>
      </c>
    </row>
    <row r="305" spans="1:65" s="2" customFormat="1" ht="24.2" customHeight="1">
      <c r="A305" s="32"/>
      <c r="B305" s="33"/>
      <c r="C305" s="228" t="s">
        <v>484</v>
      </c>
      <c r="D305" s="228" t="s">
        <v>973</v>
      </c>
      <c r="E305" s="229" t="s">
        <v>485</v>
      </c>
      <c r="F305" s="230" t="s">
        <v>1262</v>
      </c>
      <c r="G305" s="231" t="s">
        <v>239</v>
      </c>
      <c r="H305" s="232">
        <v>1</v>
      </c>
      <c r="I305" s="233"/>
      <c r="J305" s="234">
        <f>ROUND(I305*H305,2)</f>
        <v>0</v>
      </c>
      <c r="K305" s="235"/>
      <c r="L305" s="236"/>
      <c r="M305" s="237" t="s">
        <v>1</v>
      </c>
      <c r="N305" s="238" t="s">
        <v>40</v>
      </c>
      <c r="O305" s="69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219" t="s">
        <v>251</v>
      </c>
      <c r="AT305" s="219" t="s">
        <v>973</v>
      </c>
      <c r="AU305" s="219" t="s">
        <v>82</v>
      </c>
      <c r="AY305" s="14" t="s">
        <v>233</v>
      </c>
      <c r="BE305" s="112">
        <f>IF(N305="základní",J305,0)</f>
        <v>0</v>
      </c>
      <c r="BF305" s="112">
        <f>IF(N305="snížená",J305,0)</f>
        <v>0</v>
      </c>
      <c r="BG305" s="112">
        <f>IF(N305="zákl. přenesená",J305,0)</f>
        <v>0</v>
      </c>
      <c r="BH305" s="112">
        <f>IF(N305="sníž. přenesená",J305,0)</f>
        <v>0</v>
      </c>
      <c r="BI305" s="112">
        <f>IF(N305="nulová",J305,0)</f>
        <v>0</v>
      </c>
      <c r="BJ305" s="14" t="s">
        <v>82</v>
      </c>
      <c r="BK305" s="112">
        <f>ROUND(I305*H305,2)</f>
        <v>0</v>
      </c>
      <c r="BL305" s="14" t="s">
        <v>240</v>
      </c>
      <c r="BM305" s="219" t="s">
        <v>486</v>
      </c>
    </row>
    <row r="306" spans="1:65" s="2" customFormat="1" ht="19.5">
      <c r="A306" s="32"/>
      <c r="B306" s="33"/>
      <c r="C306" s="34"/>
      <c r="D306" s="220" t="s">
        <v>241</v>
      </c>
      <c r="E306" s="34"/>
      <c r="F306" s="221" t="s">
        <v>1262</v>
      </c>
      <c r="G306" s="34"/>
      <c r="H306" s="34"/>
      <c r="I306" s="176"/>
      <c r="J306" s="34"/>
      <c r="K306" s="34"/>
      <c r="L306" s="35"/>
      <c r="M306" s="222"/>
      <c r="N306" s="223"/>
      <c r="O306" s="69"/>
      <c r="P306" s="69"/>
      <c r="Q306" s="69"/>
      <c r="R306" s="69"/>
      <c r="S306" s="69"/>
      <c r="T306" s="70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4" t="s">
        <v>241</v>
      </c>
      <c r="AU306" s="14" t="s">
        <v>82</v>
      </c>
    </row>
    <row r="307" spans="1:65" s="2" customFormat="1" ht="33" customHeight="1">
      <c r="A307" s="32"/>
      <c r="B307" s="33"/>
      <c r="C307" s="228" t="s">
        <v>366</v>
      </c>
      <c r="D307" s="228" t="s">
        <v>973</v>
      </c>
      <c r="E307" s="229" t="s">
        <v>487</v>
      </c>
      <c r="F307" s="230" t="s">
        <v>1263</v>
      </c>
      <c r="G307" s="231" t="s">
        <v>239</v>
      </c>
      <c r="H307" s="232">
        <v>1</v>
      </c>
      <c r="I307" s="233"/>
      <c r="J307" s="234">
        <f>ROUND(I307*H307,2)</f>
        <v>0</v>
      </c>
      <c r="K307" s="235"/>
      <c r="L307" s="236"/>
      <c r="M307" s="237" t="s">
        <v>1</v>
      </c>
      <c r="N307" s="238" t="s">
        <v>40</v>
      </c>
      <c r="O307" s="69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219" t="s">
        <v>251</v>
      </c>
      <c r="AT307" s="219" t="s">
        <v>973</v>
      </c>
      <c r="AU307" s="219" t="s">
        <v>82</v>
      </c>
      <c r="AY307" s="14" t="s">
        <v>233</v>
      </c>
      <c r="BE307" s="112">
        <f>IF(N307="základní",J307,0)</f>
        <v>0</v>
      </c>
      <c r="BF307" s="112">
        <f>IF(N307="snížená",J307,0)</f>
        <v>0</v>
      </c>
      <c r="BG307" s="112">
        <f>IF(N307="zákl. přenesená",J307,0)</f>
        <v>0</v>
      </c>
      <c r="BH307" s="112">
        <f>IF(N307="sníž. přenesená",J307,0)</f>
        <v>0</v>
      </c>
      <c r="BI307" s="112">
        <f>IF(N307="nulová",J307,0)</f>
        <v>0</v>
      </c>
      <c r="BJ307" s="14" t="s">
        <v>82</v>
      </c>
      <c r="BK307" s="112">
        <f>ROUND(I307*H307,2)</f>
        <v>0</v>
      </c>
      <c r="BL307" s="14" t="s">
        <v>240</v>
      </c>
      <c r="BM307" s="219" t="s">
        <v>488</v>
      </c>
    </row>
    <row r="308" spans="1:65" s="2" customFormat="1" ht="19.5">
      <c r="A308" s="32"/>
      <c r="B308" s="33"/>
      <c r="C308" s="34"/>
      <c r="D308" s="220" t="s">
        <v>241</v>
      </c>
      <c r="E308" s="34"/>
      <c r="F308" s="221" t="s">
        <v>1263</v>
      </c>
      <c r="G308" s="34"/>
      <c r="H308" s="34"/>
      <c r="I308" s="176"/>
      <c r="J308" s="34"/>
      <c r="K308" s="34"/>
      <c r="L308" s="35"/>
      <c r="M308" s="222"/>
      <c r="N308" s="223"/>
      <c r="O308" s="69"/>
      <c r="P308" s="69"/>
      <c r="Q308" s="69"/>
      <c r="R308" s="69"/>
      <c r="S308" s="69"/>
      <c r="T308" s="70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4" t="s">
        <v>241</v>
      </c>
      <c r="AU308" s="14" t="s">
        <v>82</v>
      </c>
    </row>
    <row r="309" spans="1:65" s="2" customFormat="1" ht="33" customHeight="1">
      <c r="A309" s="32"/>
      <c r="B309" s="33"/>
      <c r="C309" s="228" t="s">
        <v>489</v>
      </c>
      <c r="D309" s="228" t="s">
        <v>973</v>
      </c>
      <c r="E309" s="229" t="s">
        <v>490</v>
      </c>
      <c r="F309" s="230" t="s">
        <v>1264</v>
      </c>
      <c r="G309" s="231" t="s">
        <v>239</v>
      </c>
      <c r="H309" s="232">
        <v>4</v>
      </c>
      <c r="I309" s="233"/>
      <c r="J309" s="234">
        <f>ROUND(I309*H309,2)</f>
        <v>0</v>
      </c>
      <c r="K309" s="235"/>
      <c r="L309" s="236"/>
      <c r="M309" s="237" t="s">
        <v>1</v>
      </c>
      <c r="N309" s="238" t="s">
        <v>40</v>
      </c>
      <c r="O309" s="69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219" t="s">
        <v>251</v>
      </c>
      <c r="AT309" s="219" t="s">
        <v>973</v>
      </c>
      <c r="AU309" s="219" t="s">
        <v>82</v>
      </c>
      <c r="AY309" s="14" t="s">
        <v>233</v>
      </c>
      <c r="BE309" s="112">
        <f>IF(N309="základní",J309,0)</f>
        <v>0</v>
      </c>
      <c r="BF309" s="112">
        <f>IF(N309="snížená",J309,0)</f>
        <v>0</v>
      </c>
      <c r="BG309" s="112">
        <f>IF(N309="zákl. přenesená",J309,0)</f>
        <v>0</v>
      </c>
      <c r="BH309" s="112">
        <f>IF(N309="sníž. přenesená",J309,0)</f>
        <v>0</v>
      </c>
      <c r="BI309" s="112">
        <f>IF(N309="nulová",J309,0)</f>
        <v>0</v>
      </c>
      <c r="BJ309" s="14" t="s">
        <v>82</v>
      </c>
      <c r="BK309" s="112">
        <f>ROUND(I309*H309,2)</f>
        <v>0</v>
      </c>
      <c r="BL309" s="14" t="s">
        <v>240</v>
      </c>
      <c r="BM309" s="219" t="s">
        <v>491</v>
      </c>
    </row>
    <row r="310" spans="1:65" s="2" customFormat="1" ht="19.5">
      <c r="A310" s="32"/>
      <c r="B310" s="33"/>
      <c r="C310" s="34"/>
      <c r="D310" s="220" t="s">
        <v>241</v>
      </c>
      <c r="E310" s="34"/>
      <c r="F310" s="221" t="s">
        <v>1264</v>
      </c>
      <c r="G310" s="34"/>
      <c r="H310" s="34"/>
      <c r="I310" s="176"/>
      <c r="J310" s="34"/>
      <c r="K310" s="34"/>
      <c r="L310" s="35"/>
      <c r="M310" s="222"/>
      <c r="N310" s="223"/>
      <c r="O310" s="69"/>
      <c r="P310" s="69"/>
      <c r="Q310" s="69"/>
      <c r="R310" s="69"/>
      <c r="S310" s="69"/>
      <c r="T310" s="70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4" t="s">
        <v>241</v>
      </c>
      <c r="AU310" s="14" t="s">
        <v>82</v>
      </c>
    </row>
    <row r="311" spans="1:65" s="2" customFormat="1" ht="44.25" customHeight="1">
      <c r="A311" s="32"/>
      <c r="B311" s="33"/>
      <c r="C311" s="228" t="s">
        <v>368</v>
      </c>
      <c r="D311" s="228" t="s">
        <v>973</v>
      </c>
      <c r="E311" s="229" t="s">
        <v>494</v>
      </c>
      <c r="F311" s="230" t="s">
        <v>1265</v>
      </c>
      <c r="G311" s="231" t="s">
        <v>239</v>
      </c>
      <c r="H311" s="232">
        <v>2</v>
      </c>
      <c r="I311" s="233"/>
      <c r="J311" s="234">
        <f>ROUND(I311*H311,2)</f>
        <v>0</v>
      </c>
      <c r="K311" s="235"/>
      <c r="L311" s="236"/>
      <c r="M311" s="237" t="s">
        <v>1</v>
      </c>
      <c r="N311" s="238" t="s">
        <v>40</v>
      </c>
      <c r="O311" s="69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219" t="s">
        <v>251</v>
      </c>
      <c r="AT311" s="219" t="s">
        <v>973</v>
      </c>
      <c r="AU311" s="219" t="s">
        <v>82</v>
      </c>
      <c r="AY311" s="14" t="s">
        <v>233</v>
      </c>
      <c r="BE311" s="112">
        <f>IF(N311="základní",J311,0)</f>
        <v>0</v>
      </c>
      <c r="BF311" s="112">
        <f>IF(N311="snížená",J311,0)</f>
        <v>0</v>
      </c>
      <c r="BG311" s="112">
        <f>IF(N311="zákl. přenesená",J311,0)</f>
        <v>0</v>
      </c>
      <c r="BH311" s="112">
        <f>IF(N311="sníž. přenesená",J311,0)</f>
        <v>0</v>
      </c>
      <c r="BI311" s="112">
        <f>IF(N311="nulová",J311,0)</f>
        <v>0</v>
      </c>
      <c r="BJ311" s="14" t="s">
        <v>82</v>
      </c>
      <c r="BK311" s="112">
        <f>ROUND(I311*H311,2)</f>
        <v>0</v>
      </c>
      <c r="BL311" s="14" t="s">
        <v>240</v>
      </c>
      <c r="BM311" s="219" t="s">
        <v>495</v>
      </c>
    </row>
    <row r="312" spans="1:65" s="2" customFormat="1" ht="29.25">
      <c r="A312" s="32"/>
      <c r="B312" s="33"/>
      <c r="C312" s="34"/>
      <c r="D312" s="220" t="s">
        <v>241</v>
      </c>
      <c r="E312" s="34"/>
      <c r="F312" s="221" t="s">
        <v>1265</v>
      </c>
      <c r="G312" s="34"/>
      <c r="H312" s="34"/>
      <c r="I312" s="176"/>
      <c r="J312" s="34"/>
      <c r="K312" s="34"/>
      <c r="L312" s="35"/>
      <c r="M312" s="222"/>
      <c r="N312" s="223"/>
      <c r="O312" s="69"/>
      <c r="P312" s="69"/>
      <c r="Q312" s="69"/>
      <c r="R312" s="69"/>
      <c r="S312" s="69"/>
      <c r="T312" s="70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4" t="s">
        <v>241</v>
      </c>
      <c r="AU312" s="14" t="s">
        <v>82</v>
      </c>
    </row>
    <row r="313" spans="1:65" s="2" customFormat="1" ht="37.9" customHeight="1">
      <c r="A313" s="32"/>
      <c r="B313" s="33"/>
      <c r="C313" s="228" t="s">
        <v>496</v>
      </c>
      <c r="D313" s="228" t="s">
        <v>973</v>
      </c>
      <c r="E313" s="229" t="s">
        <v>497</v>
      </c>
      <c r="F313" s="230" t="s">
        <v>1266</v>
      </c>
      <c r="G313" s="231" t="s">
        <v>239</v>
      </c>
      <c r="H313" s="232">
        <v>5</v>
      </c>
      <c r="I313" s="233"/>
      <c r="J313" s="234">
        <f>ROUND(I313*H313,2)</f>
        <v>0</v>
      </c>
      <c r="K313" s="235"/>
      <c r="L313" s="236"/>
      <c r="M313" s="237" t="s">
        <v>1</v>
      </c>
      <c r="N313" s="238" t="s">
        <v>40</v>
      </c>
      <c r="O313" s="69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19" t="s">
        <v>251</v>
      </c>
      <c r="AT313" s="219" t="s">
        <v>973</v>
      </c>
      <c r="AU313" s="219" t="s">
        <v>82</v>
      </c>
      <c r="AY313" s="14" t="s">
        <v>233</v>
      </c>
      <c r="BE313" s="112">
        <f>IF(N313="základní",J313,0)</f>
        <v>0</v>
      </c>
      <c r="BF313" s="112">
        <f>IF(N313="snížená",J313,0)</f>
        <v>0</v>
      </c>
      <c r="BG313" s="112">
        <f>IF(N313="zákl. přenesená",J313,0)</f>
        <v>0</v>
      </c>
      <c r="BH313" s="112">
        <f>IF(N313="sníž. přenesená",J313,0)</f>
        <v>0</v>
      </c>
      <c r="BI313" s="112">
        <f>IF(N313="nulová",J313,0)</f>
        <v>0</v>
      </c>
      <c r="BJ313" s="14" t="s">
        <v>82</v>
      </c>
      <c r="BK313" s="112">
        <f>ROUND(I313*H313,2)</f>
        <v>0</v>
      </c>
      <c r="BL313" s="14" t="s">
        <v>240</v>
      </c>
      <c r="BM313" s="219" t="s">
        <v>498</v>
      </c>
    </row>
    <row r="314" spans="1:65" s="2" customFormat="1" ht="19.5">
      <c r="A314" s="32"/>
      <c r="B314" s="33"/>
      <c r="C314" s="34"/>
      <c r="D314" s="220" t="s">
        <v>241</v>
      </c>
      <c r="E314" s="34"/>
      <c r="F314" s="221" t="s">
        <v>1266</v>
      </c>
      <c r="G314" s="34"/>
      <c r="H314" s="34"/>
      <c r="I314" s="176"/>
      <c r="J314" s="34"/>
      <c r="K314" s="34"/>
      <c r="L314" s="35"/>
      <c r="M314" s="222"/>
      <c r="N314" s="223"/>
      <c r="O314" s="69"/>
      <c r="P314" s="69"/>
      <c r="Q314" s="69"/>
      <c r="R314" s="69"/>
      <c r="S314" s="69"/>
      <c r="T314" s="70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4" t="s">
        <v>241</v>
      </c>
      <c r="AU314" s="14" t="s">
        <v>82</v>
      </c>
    </row>
    <row r="315" spans="1:65" s="2" customFormat="1" ht="78" customHeight="1">
      <c r="A315" s="32"/>
      <c r="B315" s="33"/>
      <c r="C315" s="228" t="s">
        <v>371</v>
      </c>
      <c r="D315" s="228" t="s">
        <v>973</v>
      </c>
      <c r="E315" s="229" t="s">
        <v>499</v>
      </c>
      <c r="F315" s="230" t="s">
        <v>1267</v>
      </c>
      <c r="G315" s="231" t="s">
        <v>239</v>
      </c>
      <c r="H315" s="232">
        <v>2</v>
      </c>
      <c r="I315" s="233"/>
      <c r="J315" s="234">
        <f>ROUND(I315*H315,2)</f>
        <v>0</v>
      </c>
      <c r="K315" s="235"/>
      <c r="L315" s="236"/>
      <c r="M315" s="237" t="s">
        <v>1</v>
      </c>
      <c r="N315" s="238" t="s">
        <v>40</v>
      </c>
      <c r="O315" s="69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219" t="s">
        <v>251</v>
      </c>
      <c r="AT315" s="219" t="s">
        <v>973</v>
      </c>
      <c r="AU315" s="219" t="s">
        <v>82</v>
      </c>
      <c r="AY315" s="14" t="s">
        <v>233</v>
      </c>
      <c r="BE315" s="112">
        <f>IF(N315="základní",J315,0)</f>
        <v>0</v>
      </c>
      <c r="BF315" s="112">
        <f>IF(N315="snížená",J315,0)</f>
        <v>0</v>
      </c>
      <c r="BG315" s="112">
        <f>IF(N315="zákl. přenesená",J315,0)</f>
        <v>0</v>
      </c>
      <c r="BH315" s="112">
        <f>IF(N315="sníž. přenesená",J315,0)</f>
        <v>0</v>
      </c>
      <c r="BI315" s="112">
        <f>IF(N315="nulová",J315,0)</f>
        <v>0</v>
      </c>
      <c r="BJ315" s="14" t="s">
        <v>82</v>
      </c>
      <c r="BK315" s="112">
        <f>ROUND(I315*H315,2)</f>
        <v>0</v>
      </c>
      <c r="BL315" s="14" t="s">
        <v>240</v>
      </c>
      <c r="BM315" s="219" t="s">
        <v>500</v>
      </c>
    </row>
    <row r="316" spans="1:65" s="2" customFormat="1" ht="39">
      <c r="A316" s="32"/>
      <c r="B316" s="33"/>
      <c r="C316" s="34"/>
      <c r="D316" s="220" t="s">
        <v>241</v>
      </c>
      <c r="E316" s="34"/>
      <c r="F316" s="221" t="s">
        <v>1267</v>
      </c>
      <c r="G316" s="34"/>
      <c r="H316" s="34"/>
      <c r="I316" s="176"/>
      <c r="J316" s="34"/>
      <c r="K316" s="34"/>
      <c r="L316" s="35"/>
      <c r="M316" s="222"/>
      <c r="N316" s="223"/>
      <c r="O316" s="69"/>
      <c r="P316" s="69"/>
      <c r="Q316" s="69"/>
      <c r="R316" s="69"/>
      <c r="S316" s="69"/>
      <c r="T316" s="70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4" t="s">
        <v>241</v>
      </c>
      <c r="AU316" s="14" t="s">
        <v>82</v>
      </c>
    </row>
    <row r="317" spans="1:65" s="2" customFormat="1" ht="37.9" customHeight="1">
      <c r="A317" s="32"/>
      <c r="B317" s="33"/>
      <c r="C317" s="228" t="s">
        <v>501</v>
      </c>
      <c r="D317" s="228" t="s">
        <v>973</v>
      </c>
      <c r="E317" s="229" t="s">
        <v>502</v>
      </c>
      <c r="F317" s="230" t="s">
        <v>1268</v>
      </c>
      <c r="G317" s="231" t="s">
        <v>239</v>
      </c>
      <c r="H317" s="232">
        <v>1</v>
      </c>
      <c r="I317" s="233"/>
      <c r="J317" s="234">
        <f>ROUND(I317*H317,2)</f>
        <v>0</v>
      </c>
      <c r="K317" s="235"/>
      <c r="L317" s="236"/>
      <c r="M317" s="237" t="s">
        <v>1</v>
      </c>
      <c r="N317" s="238" t="s">
        <v>40</v>
      </c>
      <c r="O317" s="69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219" t="s">
        <v>251</v>
      </c>
      <c r="AT317" s="219" t="s">
        <v>973</v>
      </c>
      <c r="AU317" s="219" t="s">
        <v>82</v>
      </c>
      <c r="AY317" s="14" t="s">
        <v>233</v>
      </c>
      <c r="BE317" s="112">
        <f>IF(N317="základní",J317,0)</f>
        <v>0</v>
      </c>
      <c r="BF317" s="112">
        <f>IF(N317="snížená",J317,0)</f>
        <v>0</v>
      </c>
      <c r="BG317" s="112">
        <f>IF(N317="zákl. přenesená",J317,0)</f>
        <v>0</v>
      </c>
      <c r="BH317" s="112">
        <f>IF(N317="sníž. přenesená",J317,0)</f>
        <v>0</v>
      </c>
      <c r="BI317" s="112">
        <f>IF(N317="nulová",J317,0)</f>
        <v>0</v>
      </c>
      <c r="BJ317" s="14" t="s">
        <v>82</v>
      </c>
      <c r="BK317" s="112">
        <f>ROUND(I317*H317,2)</f>
        <v>0</v>
      </c>
      <c r="BL317" s="14" t="s">
        <v>240</v>
      </c>
      <c r="BM317" s="219" t="s">
        <v>503</v>
      </c>
    </row>
    <row r="318" spans="1:65" s="2" customFormat="1" ht="29.25">
      <c r="A318" s="32"/>
      <c r="B318" s="33"/>
      <c r="C318" s="34"/>
      <c r="D318" s="220" t="s">
        <v>241</v>
      </c>
      <c r="E318" s="34"/>
      <c r="F318" s="221" t="s">
        <v>1268</v>
      </c>
      <c r="G318" s="34"/>
      <c r="H318" s="34"/>
      <c r="I318" s="176"/>
      <c r="J318" s="34"/>
      <c r="K318" s="34"/>
      <c r="L318" s="35"/>
      <c r="M318" s="222"/>
      <c r="N318" s="223"/>
      <c r="O318" s="69"/>
      <c r="P318" s="69"/>
      <c r="Q318" s="69"/>
      <c r="R318" s="69"/>
      <c r="S318" s="69"/>
      <c r="T318" s="70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4" t="s">
        <v>241</v>
      </c>
      <c r="AU318" s="14" t="s">
        <v>82</v>
      </c>
    </row>
    <row r="319" spans="1:65" s="2" customFormat="1" ht="44.25" customHeight="1">
      <c r="A319" s="32"/>
      <c r="B319" s="33"/>
      <c r="C319" s="228" t="s">
        <v>375</v>
      </c>
      <c r="D319" s="228" t="s">
        <v>973</v>
      </c>
      <c r="E319" s="229" t="s">
        <v>506</v>
      </c>
      <c r="F319" s="230" t="s">
        <v>1269</v>
      </c>
      <c r="G319" s="231" t="s">
        <v>239</v>
      </c>
      <c r="H319" s="232">
        <v>1</v>
      </c>
      <c r="I319" s="233"/>
      <c r="J319" s="234">
        <f>ROUND(I319*H319,2)</f>
        <v>0</v>
      </c>
      <c r="K319" s="235"/>
      <c r="L319" s="236"/>
      <c r="M319" s="237" t="s">
        <v>1</v>
      </c>
      <c r="N319" s="238" t="s">
        <v>40</v>
      </c>
      <c r="O319" s="69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219" t="s">
        <v>251</v>
      </c>
      <c r="AT319" s="219" t="s">
        <v>973</v>
      </c>
      <c r="AU319" s="219" t="s">
        <v>82</v>
      </c>
      <c r="AY319" s="14" t="s">
        <v>233</v>
      </c>
      <c r="BE319" s="112">
        <f>IF(N319="základní",J319,0)</f>
        <v>0</v>
      </c>
      <c r="BF319" s="112">
        <f>IF(N319="snížená",J319,0)</f>
        <v>0</v>
      </c>
      <c r="BG319" s="112">
        <f>IF(N319="zákl. přenesená",J319,0)</f>
        <v>0</v>
      </c>
      <c r="BH319" s="112">
        <f>IF(N319="sníž. přenesená",J319,0)</f>
        <v>0</v>
      </c>
      <c r="BI319" s="112">
        <f>IF(N319="nulová",J319,0)</f>
        <v>0</v>
      </c>
      <c r="BJ319" s="14" t="s">
        <v>82</v>
      </c>
      <c r="BK319" s="112">
        <f>ROUND(I319*H319,2)</f>
        <v>0</v>
      </c>
      <c r="BL319" s="14" t="s">
        <v>240</v>
      </c>
      <c r="BM319" s="219" t="s">
        <v>507</v>
      </c>
    </row>
    <row r="320" spans="1:65" s="2" customFormat="1" ht="29.25">
      <c r="A320" s="32"/>
      <c r="B320" s="33"/>
      <c r="C320" s="34"/>
      <c r="D320" s="220" t="s">
        <v>241</v>
      </c>
      <c r="E320" s="34"/>
      <c r="F320" s="221" t="s">
        <v>1269</v>
      </c>
      <c r="G320" s="34"/>
      <c r="H320" s="34"/>
      <c r="I320" s="176"/>
      <c r="J320" s="34"/>
      <c r="K320" s="34"/>
      <c r="L320" s="35"/>
      <c r="M320" s="222"/>
      <c r="N320" s="223"/>
      <c r="O320" s="69"/>
      <c r="P320" s="69"/>
      <c r="Q320" s="69"/>
      <c r="R320" s="69"/>
      <c r="S320" s="69"/>
      <c r="T320" s="70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4" t="s">
        <v>241</v>
      </c>
      <c r="AU320" s="14" t="s">
        <v>82</v>
      </c>
    </row>
    <row r="321" spans="1:65" s="2" customFormat="1" ht="44.25" customHeight="1">
      <c r="A321" s="32"/>
      <c r="B321" s="33"/>
      <c r="C321" s="228" t="s">
        <v>508</v>
      </c>
      <c r="D321" s="228" t="s">
        <v>973</v>
      </c>
      <c r="E321" s="229" t="s">
        <v>509</v>
      </c>
      <c r="F321" s="230" t="s">
        <v>1270</v>
      </c>
      <c r="G321" s="231" t="s">
        <v>239</v>
      </c>
      <c r="H321" s="232">
        <v>1</v>
      </c>
      <c r="I321" s="233"/>
      <c r="J321" s="234">
        <f>ROUND(I321*H321,2)</f>
        <v>0</v>
      </c>
      <c r="K321" s="235"/>
      <c r="L321" s="236"/>
      <c r="M321" s="237" t="s">
        <v>1</v>
      </c>
      <c r="N321" s="238" t="s">
        <v>40</v>
      </c>
      <c r="O321" s="69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219" t="s">
        <v>251</v>
      </c>
      <c r="AT321" s="219" t="s">
        <v>973</v>
      </c>
      <c r="AU321" s="219" t="s">
        <v>82</v>
      </c>
      <c r="AY321" s="14" t="s">
        <v>233</v>
      </c>
      <c r="BE321" s="112">
        <f>IF(N321="základní",J321,0)</f>
        <v>0</v>
      </c>
      <c r="BF321" s="112">
        <f>IF(N321="snížená",J321,0)</f>
        <v>0</v>
      </c>
      <c r="BG321" s="112">
        <f>IF(N321="zákl. přenesená",J321,0)</f>
        <v>0</v>
      </c>
      <c r="BH321" s="112">
        <f>IF(N321="sníž. přenesená",J321,0)</f>
        <v>0</v>
      </c>
      <c r="BI321" s="112">
        <f>IF(N321="nulová",J321,0)</f>
        <v>0</v>
      </c>
      <c r="BJ321" s="14" t="s">
        <v>82</v>
      </c>
      <c r="BK321" s="112">
        <f>ROUND(I321*H321,2)</f>
        <v>0</v>
      </c>
      <c r="BL321" s="14" t="s">
        <v>240</v>
      </c>
      <c r="BM321" s="219" t="s">
        <v>510</v>
      </c>
    </row>
    <row r="322" spans="1:65" s="2" customFormat="1" ht="29.25">
      <c r="A322" s="32"/>
      <c r="B322" s="33"/>
      <c r="C322" s="34"/>
      <c r="D322" s="220" t="s">
        <v>241</v>
      </c>
      <c r="E322" s="34"/>
      <c r="F322" s="221" t="s">
        <v>1270</v>
      </c>
      <c r="G322" s="34"/>
      <c r="H322" s="34"/>
      <c r="I322" s="176"/>
      <c r="J322" s="34"/>
      <c r="K322" s="34"/>
      <c r="L322" s="35"/>
      <c r="M322" s="222"/>
      <c r="N322" s="223"/>
      <c r="O322" s="69"/>
      <c r="P322" s="69"/>
      <c r="Q322" s="69"/>
      <c r="R322" s="69"/>
      <c r="S322" s="69"/>
      <c r="T322" s="70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4" t="s">
        <v>241</v>
      </c>
      <c r="AU322" s="14" t="s">
        <v>82</v>
      </c>
    </row>
    <row r="323" spans="1:65" s="2" customFormat="1" ht="24.2" customHeight="1">
      <c r="A323" s="32"/>
      <c r="B323" s="33"/>
      <c r="C323" s="228" t="s">
        <v>378</v>
      </c>
      <c r="D323" s="228" t="s">
        <v>973</v>
      </c>
      <c r="E323" s="229" t="s">
        <v>511</v>
      </c>
      <c r="F323" s="230" t="s">
        <v>1271</v>
      </c>
      <c r="G323" s="231" t="s">
        <v>239</v>
      </c>
      <c r="H323" s="232">
        <v>1</v>
      </c>
      <c r="I323" s="233"/>
      <c r="J323" s="234">
        <f>ROUND(I323*H323,2)</f>
        <v>0</v>
      </c>
      <c r="K323" s="235"/>
      <c r="L323" s="236"/>
      <c r="M323" s="237" t="s">
        <v>1</v>
      </c>
      <c r="N323" s="238" t="s">
        <v>40</v>
      </c>
      <c r="O323" s="69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219" t="s">
        <v>251</v>
      </c>
      <c r="AT323" s="219" t="s">
        <v>973</v>
      </c>
      <c r="AU323" s="219" t="s">
        <v>82</v>
      </c>
      <c r="AY323" s="14" t="s">
        <v>233</v>
      </c>
      <c r="BE323" s="112">
        <f>IF(N323="základní",J323,0)</f>
        <v>0</v>
      </c>
      <c r="BF323" s="112">
        <f>IF(N323="snížená",J323,0)</f>
        <v>0</v>
      </c>
      <c r="BG323" s="112">
        <f>IF(N323="zákl. přenesená",J323,0)</f>
        <v>0</v>
      </c>
      <c r="BH323" s="112">
        <f>IF(N323="sníž. přenesená",J323,0)</f>
        <v>0</v>
      </c>
      <c r="BI323" s="112">
        <f>IF(N323="nulová",J323,0)</f>
        <v>0</v>
      </c>
      <c r="BJ323" s="14" t="s">
        <v>82</v>
      </c>
      <c r="BK323" s="112">
        <f>ROUND(I323*H323,2)</f>
        <v>0</v>
      </c>
      <c r="BL323" s="14" t="s">
        <v>240</v>
      </c>
      <c r="BM323" s="219" t="s">
        <v>512</v>
      </c>
    </row>
    <row r="324" spans="1:65" s="2" customFormat="1" ht="19.5">
      <c r="A324" s="32"/>
      <c r="B324" s="33"/>
      <c r="C324" s="34"/>
      <c r="D324" s="220" t="s">
        <v>241</v>
      </c>
      <c r="E324" s="34"/>
      <c r="F324" s="221" t="s">
        <v>1271</v>
      </c>
      <c r="G324" s="34"/>
      <c r="H324" s="34"/>
      <c r="I324" s="176"/>
      <c r="J324" s="34"/>
      <c r="K324" s="34"/>
      <c r="L324" s="35"/>
      <c r="M324" s="222"/>
      <c r="N324" s="223"/>
      <c r="O324" s="69"/>
      <c r="P324" s="69"/>
      <c r="Q324" s="69"/>
      <c r="R324" s="69"/>
      <c r="S324" s="69"/>
      <c r="T324" s="70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4" t="s">
        <v>241</v>
      </c>
      <c r="AU324" s="14" t="s">
        <v>82</v>
      </c>
    </row>
    <row r="325" spans="1:65" s="2" customFormat="1" ht="76.349999999999994" customHeight="1">
      <c r="A325" s="32"/>
      <c r="B325" s="33"/>
      <c r="C325" s="228" t="s">
        <v>513</v>
      </c>
      <c r="D325" s="228" t="s">
        <v>973</v>
      </c>
      <c r="E325" s="229" t="s">
        <v>514</v>
      </c>
      <c r="F325" s="230" t="s">
        <v>1272</v>
      </c>
      <c r="G325" s="231" t="s">
        <v>239</v>
      </c>
      <c r="H325" s="232">
        <v>1</v>
      </c>
      <c r="I325" s="233"/>
      <c r="J325" s="234">
        <f>ROUND(I325*H325,2)</f>
        <v>0</v>
      </c>
      <c r="K325" s="235"/>
      <c r="L325" s="236"/>
      <c r="M325" s="237" t="s">
        <v>1</v>
      </c>
      <c r="N325" s="238" t="s">
        <v>40</v>
      </c>
      <c r="O325" s="69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219" t="s">
        <v>251</v>
      </c>
      <c r="AT325" s="219" t="s">
        <v>973</v>
      </c>
      <c r="AU325" s="219" t="s">
        <v>82</v>
      </c>
      <c r="AY325" s="14" t="s">
        <v>233</v>
      </c>
      <c r="BE325" s="112">
        <f>IF(N325="základní",J325,0)</f>
        <v>0</v>
      </c>
      <c r="BF325" s="112">
        <f>IF(N325="snížená",J325,0)</f>
        <v>0</v>
      </c>
      <c r="BG325" s="112">
        <f>IF(N325="zákl. přenesená",J325,0)</f>
        <v>0</v>
      </c>
      <c r="BH325" s="112">
        <f>IF(N325="sníž. přenesená",J325,0)</f>
        <v>0</v>
      </c>
      <c r="BI325" s="112">
        <f>IF(N325="nulová",J325,0)</f>
        <v>0</v>
      </c>
      <c r="BJ325" s="14" t="s">
        <v>82</v>
      </c>
      <c r="BK325" s="112">
        <f>ROUND(I325*H325,2)</f>
        <v>0</v>
      </c>
      <c r="BL325" s="14" t="s">
        <v>240</v>
      </c>
      <c r="BM325" s="219" t="s">
        <v>515</v>
      </c>
    </row>
    <row r="326" spans="1:65" s="2" customFormat="1" ht="48.75">
      <c r="A326" s="32"/>
      <c r="B326" s="33"/>
      <c r="C326" s="34"/>
      <c r="D326" s="220" t="s">
        <v>241</v>
      </c>
      <c r="E326" s="34"/>
      <c r="F326" s="221" t="s">
        <v>1272</v>
      </c>
      <c r="G326" s="34"/>
      <c r="H326" s="34"/>
      <c r="I326" s="176"/>
      <c r="J326" s="34"/>
      <c r="K326" s="34"/>
      <c r="L326" s="35"/>
      <c r="M326" s="222"/>
      <c r="N326" s="223"/>
      <c r="O326" s="69"/>
      <c r="P326" s="69"/>
      <c r="Q326" s="69"/>
      <c r="R326" s="69"/>
      <c r="S326" s="69"/>
      <c r="T326" s="70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4" t="s">
        <v>241</v>
      </c>
      <c r="AU326" s="14" t="s">
        <v>82</v>
      </c>
    </row>
    <row r="327" spans="1:65" s="2" customFormat="1" ht="33" customHeight="1">
      <c r="A327" s="32"/>
      <c r="B327" s="33"/>
      <c r="C327" s="228" t="s">
        <v>380</v>
      </c>
      <c r="D327" s="228" t="s">
        <v>973</v>
      </c>
      <c r="E327" s="229" t="s">
        <v>520</v>
      </c>
      <c r="F327" s="230" t="s">
        <v>1273</v>
      </c>
      <c r="G327" s="231" t="s">
        <v>239</v>
      </c>
      <c r="H327" s="232">
        <v>1</v>
      </c>
      <c r="I327" s="233"/>
      <c r="J327" s="234">
        <f>ROUND(I327*H327,2)</f>
        <v>0</v>
      </c>
      <c r="K327" s="235"/>
      <c r="L327" s="236"/>
      <c r="M327" s="237" t="s">
        <v>1</v>
      </c>
      <c r="N327" s="238" t="s">
        <v>40</v>
      </c>
      <c r="O327" s="69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219" t="s">
        <v>251</v>
      </c>
      <c r="AT327" s="219" t="s">
        <v>973</v>
      </c>
      <c r="AU327" s="219" t="s">
        <v>82</v>
      </c>
      <c r="AY327" s="14" t="s">
        <v>233</v>
      </c>
      <c r="BE327" s="112">
        <f>IF(N327="základní",J327,0)</f>
        <v>0</v>
      </c>
      <c r="BF327" s="112">
        <f>IF(N327="snížená",J327,0)</f>
        <v>0</v>
      </c>
      <c r="BG327" s="112">
        <f>IF(N327="zákl. přenesená",J327,0)</f>
        <v>0</v>
      </c>
      <c r="BH327" s="112">
        <f>IF(N327="sníž. přenesená",J327,0)</f>
        <v>0</v>
      </c>
      <c r="BI327" s="112">
        <f>IF(N327="nulová",J327,0)</f>
        <v>0</v>
      </c>
      <c r="BJ327" s="14" t="s">
        <v>82</v>
      </c>
      <c r="BK327" s="112">
        <f>ROUND(I327*H327,2)</f>
        <v>0</v>
      </c>
      <c r="BL327" s="14" t="s">
        <v>240</v>
      </c>
      <c r="BM327" s="219" t="s">
        <v>522</v>
      </c>
    </row>
    <row r="328" spans="1:65" s="2" customFormat="1" ht="19.5">
      <c r="A328" s="32"/>
      <c r="B328" s="33"/>
      <c r="C328" s="34"/>
      <c r="D328" s="220" t="s">
        <v>241</v>
      </c>
      <c r="E328" s="34"/>
      <c r="F328" s="221" t="s">
        <v>1273</v>
      </c>
      <c r="G328" s="34"/>
      <c r="H328" s="34"/>
      <c r="I328" s="176"/>
      <c r="J328" s="34"/>
      <c r="K328" s="34"/>
      <c r="L328" s="35"/>
      <c r="M328" s="222"/>
      <c r="N328" s="223"/>
      <c r="O328" s="69"/>
      <c r="P328" s="69"/>
      <c r="Q328" s="69"/>
      <c r="R328" s="69"/>
      <c r="S328" s="69"/>
      <c r="T328" s="70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4" t="s">
        <v>241</v>
      </c>
      <c r="AU328" s="14" t="s">
        <v>82</v>
      </c>
    </row>
    <row r="329" spans="1:65" s="2" customFormat="1" ht="62.65" customHeight="1">
      <c r="A329" s="32"/>
      <c r="B329" s="33"/>
      <c r="C329" s="228" t="s">
        <v>523</v>
      </c>
      <c r="D329" s="228" t="s">
        <v>973</v>
      </c>
      <c r="E329" s="229" t="s">
        <v>524</v>
      </c>
      <c r="F329" s="230" t="s">
        <v>1274</v>
      </c>
      <c r="G329" s="231" t="s">
        <v>239</v>
      </c>
      <c r="H329" s="232">
        <v>2</v>
      </c>
      <c r="I329" s="233"/>
      <c r="J329" s="234">
        <f>ROUND(I329*H329,2)</f>
        <v>0</v>
      </c>
      <c r="K329" s="235"/>
      <c r="L329" s="236"/>
      <c r="M329" s="237" t="s">
        <v>1</v>
      </c>
      <c r="N329" s="238" t="s">
        <v>40</v>
      </c>
      <c r="O329" s="69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219" t="s">
        <v>251</v>
      </c>
      <c r="AT329" s="219" t="s">
        <v>973</v>
      </c>
      <c r="AU329" s="219" t="s">
        <v>82</v>
      </c>
      <c r="AY329" s="14" t="s">
        <v>233</v>
      </c>
      <c r="BE329" s="112">
        <f>IF(N329="základní",J329,0)</f>
        <v>0</v>
      </c>
      <c r="BF329" s="112">
        <f>IF(N329="snížená",J329,0)</f>
        <v>0</v>
      </c>
      <c r="BG329" s="112">
        <f>IF(N329="zákl. přenesená",J329,0)</f>
        <v>0</v>
      </c>
      <c r="BH329" s="112">
        <f>IF(N329="sníž. přenesená",J329,0)</f>
        <v>0</v>
      </c>
      <c r="BI329" s="112">
        <f>IF(N329="nulová",J329,0)</f>
        <v>0</v>
      </c>
      <c r="BJ329" s="14" t="s">
        <v>82</v>
      </c>
      <c r="BK329" s="112">
        <f>ROUND(I329*H329,2)</f>
        <v>0</v>
      </c>
      <c r="BL329" s="14" t="s">
        <v>240</v>
      </c>
      <c r="BM329" s="219" t="s">
        <v>526</v>
      </c>
    </row>
    <row r="330" spans="1:65" s="2" customFormat="1" ht="39">
      <c r="A330" s="32"/>
      <c r="B330" s="33"/>
      <c r="C330" s="34"/>
      <c r="D330" s="220" t="s">
        <v>241</v>
      </c>
      <c r="E330" s="34"/>
      <c r="F330" s="221" t="s">
        <v>1274</v>
      </c>
      <c r="G330" s="34"/>
      <c r="H330" s="34"/>
      <c r="I330" s="176"/>
      <c r="J330" s="34"/>
      <c r="K330" s="34"/>
      <c r="L330" s="35"/>
      <c r="M330" s="222"/>
      <c r="N330" s="223"/>
      <c r="O330" s="69"/>
      <c r="P330" s="69"/>
      <c r="Q330" s="69"/>
      <c r="R330" s="69"/>
      <c r="S330" s="69"/>
      <c r="T330" s="70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4" t="s">
        <v>241</v>
      </c>
      <c r="AU330" s="14" t="s">
        <v>82</v>
      </c>
    </row>
    <row r="331" spans="1:65" s="2" customFormat="1" ht="33" customHeight="1">
      <c r="A331" s="32"/>
      <c r="B331" s="33"/>
      <c r="C331" s="228" t="s">
        <v>383</v>
      </c>
      <c r="D331" s="228" t="s">
        <v>973</v>
      </c>
      <c r="E331" s="229" t="s">
        <v>529</v>
      </c>
      <c r="F331" s="230" t="s">
        <v>1275</v>
      </c>
      <c r="G331" s="231" t="s">
        <v>239</v>
      </c>
      <c r="H331" s="232">
        <v>6</v>
      </c>
      <c r="I331" s="233"/>
      <c r="J331" s="234">
        <f>ROUND(I331*H331,2)</f>
        <v>0</v>
      </c>
      <c r="K331" s="235"/>
      <c r="L331" s="236"/>
      <c r="M331" s="237" t="s">
        <v>1</v>
      </c>
      <c r="N331" s="238" t="s">
        <v>40</v>
      </c>
      <c r="O331" s="69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219" t="s">
        <v>251</v>
      </c>
      <c r="AT331" s="219" t="s">
        <v>973</v>
      </c>
      <c r="AU331" s="219" t="s">
        <v>82</v>
      </c>
      <c r="AY331" s="14" t="s">
        <v>233</v>
      </c>
      <c r="BE331" s="112">
        <f>IF(N331="základní",J331,0)</f>
        <v>0</v>
      </c>
      <c r="BF331" s="112">
        <f>IF(N331="snížená",J331,0)</f>
        <v>0</v>
      </c>
      <c r="BG331" s="112">
        <f>IF(N331="zákl. přenesená",J331,0)</f>
        <v>0</v>
      </c>
      <c r="BH331" s="112">
        <f>IF(N331="sníž. přenesená",J331,0)</f>
        <v>0</v>
      </c>
      <c r="BI331" s="112">
        <f>IF(N331="nulová",J331,0)</f>
        <v>0</v>
      </c>
      <c r="BJ331" s="14" t="s">
        <v>82</v>
      </c>
      <c r="BK331" s="112">
        <f>ROUND(I331*H331,2)</f>
        <v>0</v>
      </c>
      <c r="BL331" s="14" t="s">
        <v>240</v>
      </c>
      <c r="BM331" s="219" t="s">
        <v>530</v>
      </c>
    </row>
    <row r="332" spans="1:65" s="2" customFormat="1" ht="19.5">
      <c r="A332" s="32"/>
      <c r="B332" s="33"/>
      <c r="C332" s="34"/>
      <c r="D332" s="220" t="s">
        <v>241</v>
      </c>
      <c r="E332" s="34"/>
      <c r="F332" s="221" t="s">
        <v>1275</v>
      </c>
      <c r="G332" s="34"/>
      <c r="H332" s="34"/>
      <c r="I332" s="176"/>
      <c r="J332" s="34"/>
      <c r="K332" s="34"/>
      <c r="L332" s="35"/>
      <c r="M332" s="222"/>
      <c r="N332" s="223"/>
      <c r="O332" s="69"/>
      <c r="P332" s="69"/>
      <c r="Q332" s="69"/>
      <c r="R332" s="69"/>
      <c r="S332" s="69"/>
      <c r="T332" s="70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4" t="s">
        <v>241</v>
      </c>
      <c r="AU332" s="14" t="s">
        <v>82</v>
      </c>
    </row>
    <row r="333" spans="1:65" s="12" customFormat="1" ht="25.9" customHeight="1">
      <c r="B333" s="191"/>
      <c r="C333" s="192"/>
      <c r="D333" s="193" t="s">
        <v>74</v>
      </c>
      <c r="E333" s="194" t="s">
        <v>326</v>
      </c>
      <c r="F333" s="194" t="s">
        <v>1276</v>
      </c>
      <c r="G333" s="192"/>
      <c r="H333" s="192"/>
      <c r="I333" s="195"/>
      <c r="J333" s="196">
        <f>BK333</f>
        <v>0</v>
      </c>
      <c r="K333" s="192"/>
      <c r="L333" s="197"/>
      <c r="M333" s="198"/>
      <c r="N333" s="199"/>
      <c r="O333" s="199"/>
      <c r="P333" s="200">
        <f>P334</f>
        <v>0</v>
      </c>
      <c r="Q333" s="199"/>
      <c r="R333" s="200">
        <f>R334</f>
        <v>0</v>
      </c>
      <c r="S333" s="199"/>
      <c r="T333" s="201">
        <f>T334</f>
        <v>0</v>
      </c>
      <c r="AR333" s="202" t="s">
        <v>82</v>
      </c>
      <c r="AT333" s="203" t="s">
        <v>74</v>
      </c>
      <c r="AU333" s="203" t="s">
        <v>75</v>
      </c>
      <c r="AY333" s="202" t="s">
        <v>233</v>
      </c>
      <c r="BK333" s="204">
        <f>BK334</f>
        <v>0</v>
      </c>
    </row>
    <row r="334" spans="1:65" s="12" customFormat="1" ht="22.9" customHeight="1">
      <c r="B334" s="191"/>
      <c r="C334" s="192"/>
      <c r="D334" s="193" t="s">
        <v>74</v>
      </c>
      <c r="E334" s="205" t="s">
        <v>341</v>
      </c>
      <c r="F334" s="205" t="s">
        <v>1277</v>
      </c>
      <c r="G334" s="192"/>
      <c r="H334" s="192"/>
      <c r="I334" s="195"/>
      <c r="J334" s="206">
        <f>BK334</f>
        <v>0</v>
      </c>
      <c r="K334" s="192"/>
      <c r="L334" s="197"/>
      <c r="M334" s="198"/>
      <c r="N334" s="199"/>
      <c r="O334" s="199"/>
      <c r="P334" s="200">
        <f>SUM(P335:P356)</f>
        <v>0</v>
      </c>
      <c r="Q334" s="199"/>
      <c r="R334" s="200">
        <f>SUM(R335:R356)</f>
        <v>0</v>
      </c>
      <c r="S334" s="199"/>
      <c r="T334" s="201">
        <f>SUM(T335:T356)</f>
        <v>0</v>
      </c>
      <c r="AR334" s="202" t="s">
        <v>82</v>
      </c>
      <c r="AT334" s="203" t="s">
        <v>74</v>
      </c>
      <c r="AU334" s="203" t="s">
        <v>82</v>
      </c>
      <c r="AY334" s="202" t="s">
        <v>233</v>
      </c>
      <c r="BK334" s="204">
        <f>SUM(BK335:BK356)</f>
        <v>0</v>
      </c>
    </row>
    <row r="335" spans="1:65" s="2" customFormat="1" ht="24.2" customHeight="1">
      <c r="A335" s="32"/>
      <c r="B335" s="33"/>
      <c r="C335" s="207" t="s">
        <v>531</v>
      </c>
      <c r="D335" s="207" t="s">
        <v>236</v>
      </c>
      <c r="E335" s="208" t="s">
        <v>532</v>
      </c>
      <c r="F335" s="209" t="s">
        <v>1278</v>
      </c>
      <c r="G335" s="210" t="s">
        <v>358</v>
      </c>
      <c r="H335" s="211">
        <v>1</v>
      </c>
      <c r="I335" s="212"/>
      <c r="J335" s="213">
        <f>ROUND(I335*H335,2)</f>
        <v>0</v>
      </c>
      <c r="K335" s="214"/>
      <c r="L335" s="35"/>
      <c r="M335" s="215" t="s">
        <v>1</v>
      </c>
      <c r="N335" s="216" t="s">
        <v>40</v>
      </c>
      <c r="O335" s="69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219" t="s">
        <v>240</v>
      </c>
      <c r="AT335" s="219" t="s">
        <v>236</v>
      </c>
      <c r="AU335" s="219" t="s">
        <v>84</v>
      </c>
      <c r="AY335" s="14" t="s">
        <v>233</v>
      </c>
      <c r="BE335" s="112">
        <f>IF(N335="základní",J335,0)</f>
        <v>0</v>
      </c>
      <c r="BF335" s="112">
        <f>IF(N335="snížená",J335,0)</f>
        <v>0</v>
      </c>
      <c r="BG335" s="112">
        <f>IF(N335="zákl. přenesená",J335,0)</f>
        <v>0</v>
      </c>
      <c r="BH335" s="112">
        <f>IF(N335="sníž. přenesená",J335,0)</f>
        <v>0</v>
      </c>
      <c r="BI335" s="112">
        <f>IF(N335="nulová",J335,0)</f>
        <v>0</v>
      </c>
      <c r="BJ335" s="14" t="s">
        <v>82</v>
      </c>
      <c r="BK335" s="112">
        <f>ROUND(I335*H335,2)</f>
        <v>0</v>
      </c>
      <c r="BL335" s="14" t="s">
        <v>240</v>
      </c>
      <c r="BM335" s="219" t="s">
        <v>533</v>
      </c>
    </row>
    <row r="336" spans="1:65" s="2" customFormat="1" ht="19.5">
      <c r="A336" s="32"/>
      <c r="B336" s="33"/>
      <c r="C336" s="34"/>
      <c r="D336" s="220" t="s">
        <v>241</v>
      </c>
      <c r="E336" s="34"/>
      <c r="F336" s="221" t="s">
        <v>1278</v>
      </c>
      <c r="G336" s="34"/>
      <c r="H336" s="34"/>
      <c r="I336" s="176"/>
      <c r="J336" s="34"/>
      <c r="K336" s="34"/>
      <c r="L336" s="35"/>
      <c r="M336" s="222"/>
      <c r="N336" s="223"/>
      <c r="O336" s="69"/>
      <c r="P336" s="69"/>
      <c r="Q336" s="69"/>
      <c r="R336" s="69"/>
      <c r="S336" s="69"/>
      <c r="T336" s="70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4" t="s">
        <v>241</v>
      </c>
      <c r="AU336" s="14" t="s">
        <v>84</v>
      </c>
    </row>
    <row r="337" spans="1:65" s="2" customFormat="1" ht="24.2" customHeight="1">
      <c r="A337" s="32"/>
      <c r="B337" s="33"/>
      <c r="C337" s="207" t="s">
        <v>387</v>
      </c>
      <c r="D337" s="207" t="s">
        <v>236</v>
      </c>
      <c r="E337" s="208" t="s">
        <v>536</v>
      </c>
      <c r="F337" s="209" t="s">
        <v>1279</v>
      </c>
      <c r="G337" s="210" t="s">
        <v>358</v>
      </c>
      <c r="H337" s="211">
        <v>1</v>
      </c>
      <c r="I337" s="212"/>
      <c r="J337" s="213">
        <f>ROUND(I337*H337,2)</f>
        <v>0</v>
      </c>
      <c r="K337" s="214"/>
      <c r="L337" s="35"/>
      <c r="M337" s="215" t="s">
        <v>1</v>
      </c>
      <c r="N337" s="216" t="s">
        <v>40</v>
      </c>
      <c r="O337" s="69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219" t="s">
        <v>240</v>
      </c>
      <c r="AT337" s="219" t="s">
        <v>236</v>
      </c>
      <c r="AU337" s="219" t="s">
        <v>84</v>
      </c>
      <c r="AY337" s="14" t="s">
        <v>233</v>
      </c>
      <c r="BE337" s="112">
        <f>IF(N337="základní",J337,0)</f>
        <v>0</v>
      </c>
      <c r="BF337" s="112">
        <f>IF(N337="snížená",J337,0)</f>
        <v>0</v>
      </c>
      <c r="BG337" s="112">
        <f>IF(N337="zákl. přenesená",J337,0)</f>
        <v>0</v>
      </c>
      <c r="BH337" s="112">
        <f>IF(N337="sníž. přenesená",J337,0)</f>
        <v>0</v>
      </c>
      <c r="BI337" s="112">
        <f>IF(N337="nulová",J337,0)</f>
        <v>0</v>
      </c>
      <c r="BJ337" s="14" t="s">
        <v>82</v>
      </c>
      <c r="BK337" s="112">
        <f>ROUND(I337*H337,2)</f>
        <v>0</v>
      </c>
      <c r="BL337" s="14" t="s">
        <v>240</v>
      </c>
      <c r="BM337" s="219" t="s">
        <v>537</v>
      </c>
    </row>
    <row r="338" spans="1:65" s="2" customFormat="1" ht="19.5">
      <c r="A338" s="32"/>
      <c r="B338" s="33"/>
      <c r="C338" s="34"/>
      <c r="D338" s="220" t="s">
        <v>241</v>
      </c>
      <c r="E338" s="34"/>
      <c r="F338" s="221" t="s">
        <v>1279</v>
      </c>
      <c r="G338" s="34"/>
      <c r="H338" s="34"/>
      <c r="I338" s="176"/>
      <c r="J338" s="34"/>
      <c r="K338" s="34"/>
      <c r="L338" s="35"/>
      <c r="M338" s="222"/>
      <c r="N338" s="223"/>
      <c r="O338" s="69"/>
      <c r="P338" s="69"/>
      <c r="Q338" s="69"/>
      <c r="R338" s="69"/>
      <c r="S338" s="69"/>
      <c r="T338" s="70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4" t="s">
        <v>241</v>
      </c>
      <c r="AU338" s="14" t="s">
        <v>84</v>
      </c>
    </row>
    <row r="339" spans="1:65" s="2" customFormat="1" ht="44.25" customHeight="1">
      <c r="A339" s="32"/>
      <c r="B339" s="33"/>
      <c r="C339" s="207" t="s">
        <v>538</v>
      </c>
      <c r="D339" s="207" t="s">
        <v>236</v>
      </c>
      <c r="E339" s="208" t="s">
        <v>539</v>
      </c>
      <c r="F339" s="209" t="s">
        <v>1280</v>
      </c>
      <c r="G339" s="210" t="s">
        <v>239</v>
      </c>
      <c r="H339" s="211">
        <v>15</v>
      </c>
      <c r="I339" s="212"/>
      <c r="J339" s="213">
        <f>ROUND(I339*H339,2)</f>
        <v>0</v>
      </c>
      <c r="K339" s="214"/>
      <c r="L339" s="35"/>
      <c r="M339" s="215" t="s">
        <v>1</v>
      </c>
      <c r="N339" s="216" t="s">
        <v>40</v>
      </c>
      <c r="O339" s="69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219" t="s">
        <v>240</v>
      </c>
      <c r="AT339" s="219" t="s">
        <v>236</v>
      </c>
      <c r="AU339" s="219" t="s">
        <v>84</v>
      </c>
      <c r="AY339" s="14" t="s">
        <v>233</v>
      </c>
      <c r="BE339" s="112">
        <f>IF(N339="základní",J339,0)</f>
        <v>0</v>
      </c>
      <c r="BF339" s="112">
        <f>IF(N339="snížená",J339,0)</f>
        <v>0</v>
      </c>
      <c r="BG339" s="112">
        <f>IF(N339="zákl. přenesená",J339,0)</f>
        <v>0</v>
      </c>
      <c r="BH339" s="112">
        <f>IF(N339="sníž. přenesená",J339,0)</f>
        <v>0</v>
      </c>
      <c r="BI339" s="112">
        <f>IF(N339="nulová",J339,0)</f>
        <v>0</v>
      </c>
      <c r="BJ339" s="14" t="s">
        <v>82</v>
      </c>
      <c r="BK339" s="112">
        <f>ROUND(I339*H339,2)</f>
        <v>0</v>
      </c>
      <c r="BL339" s="14" t="s">
        <v>240</v>
      </c>
      <c r="BM339" s="219" t="s">
        <v>540</v>
      </c>
    </row>
    <row r="340" spans="1:65" s="2" customFormat="1" ht="29.25">
      <c r="A340" s="32"/>
      <c r="B340" s="33"/>
      <c r="C340" s="34"/>
      <c r="D340" s="220" t="s">
        <v>241</v>
      </c>
      <c r="E340" s="34"/>
      <c r="F340" s="221" t="s">
        <v>1280</v>
      </c>
      <c r="G340" s="34"/>
      <c r="H340" s="34"/>
      <c r="I340" s="176"/>
      <c r="J340" s="34"/>
      <c r="K340" s="34"/>
      <c r="L340" s="35"/>
      <c r="M340" s="222"/>
      <c r="N340" s="223"/>
      <c r="O340" s="69"/>
      <c r="P340" s="69"/>
      <c r="Q340" s="69"/>
      <c r="R340" s="69"/>
      <c r="S340" s="69"/>
      <c r="T340" s="70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T340" s="14" t="s">
        <v>241</v>
      </c>
      <c r="AU340" s="14" t="s">
        <v>84</v>
      </c>
    </row>
    <row r="341" spans="1:65" s="2" customFormat="1" ht="33" customHeight="1">
      <c r="A341" s="32"/>
      <c r="B341" s="33"/>
      <c r="C341" s="207" t="s">
        <v>390</v>
      </c>
      <c r="D341" s="207" t="s">
        <v>236</v>
      </c>
      <c r="E341" s="208" t="s">
        <v>543</v>
      </c>
      <c r="F341" s="209" t="s">
        <v>1281</v>
      </c>
      <c r="G341" s="210" t="s">
        <v>239</v>
      </c>
      <c r="H341" s="211">
        <v>1</v>
      </c>
      <c r="I341" s="212"/>
      <c r="J341" s="213">
        <f>ROUND(I341*H341,2)</f>
        <v>0</v>
      </c>
      <c r="K341" s="214"/>
      <c r="L341" s="35"/>
      <c r="M341" s="215" t="s">
        <v>1</v>
      </c>
      <c r="N341" s="216" t="s">
        <v>40</v>
      </c>
      <c r="O341" s="69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219" t="s">
        <v>240</v>
      </c>
      <c r="AT341" s="219" t="s">
        <v>236</v>
      </c>
      <c r="AU341" s="219" t="s">
        <v>84</v>
      </c>
      <c r="AY341" s="14" t="s">
        <v>233</v>
      </c>
      <c r="BE341" s="112">
        <f>IF(N341="základní",J341,0)</f>
        <v>0</v>
      </c>
      <c r="BF341" s="112">
        <f>IF(N341="snížená",J341,0)</f>
        <v>0</v>
      </c>
      <c r="BG341" s="112">
        <f>IF(N341="zákl. přenesená",J341,0)</f>
        <v>0</v>
      </c>
      <c r="BH341" s="112">
        <f>IF(N341="sníž. přenesená",J341,0)</f>
        <v>0</v>
      </c>
      <c r="BI341" s="112">
        <f>IF(N341="nulová",J341,0)</f>
        <v>0</v>
      </c>
      <c r="BJ341" s="14" t="s">
        <v>82</v>
      </c>
      <c r="BK341" s="112">
        <f>ROUND(I341*H341,2)</f>
        <v>0</v>
      </c>
      <c r="BL341" s="14" t="s">
        <v>240</v>
      </c>
      <c r="BM341" s="219" t="s">
        <v>544</v>
      </c>
    </row>
    <row r="342" spans="1:65" s="2" customFormat="1" ht="19.5">
      <c r="A342" s="32"/>
      <c r="B342" s="33"/>
      <c r="C342" s="34"/>
      <c r="D342" s="220" t="s">
        <v>241</v>
      </c>
      <c r="E342" s="34"/>
      <c r="F342" s="221" t="s">
        <v>1281</v>
      </c>
      <c r="G342" s="34"/>
      <c r="H342" s="34"/>
      <c r="I342" s="176"/>
      <c r="J342" s="34"/>
      <c r="K342" s="34"/>
      <c r="L342" s="35"/>
      <c r="M342" s="222"/>
      <c r="N342" s="223"/>
      <c r="O342" s="69"/>
      <c r="P342" s="69"/>
      <c r="Q342" s="69"/>
      <c r="R342" s="69"/>
      <c r="S342" s="69"/>
      <c r="T342" s="70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4" t="s">
        <v>241</v>
      </c>
      <c r="AU342" s="14" t="s">
        <v>84</v>
      </c>
    </row>
    <row r="343" spans="1:65" s="2" customFormat="1" ht="49.15" customHeight="1">
      <c r="A343" s="32"/>
      <c r="B343" s="33"/>
      <c r="C343" s="207" t="s">
        <v>545</v>
      </c>
      <c r="D343" s="207" t="s">
        <v>236</v>
      </c>
      <c r="E343" s="208" t="s">
        <v>546</v>
      </c>
      <c r="F343" s="209" t="s">
        <v>1282</v>
      </c>
      <c r="G343" s="210" t="s">
        <v>239</v>
      </c>
      <c r="H343" s="211">
        <v>5</v>
      </c>
      <c r="I343" s="212"/>
      <c r="J343" s="213">
        <f>ROUND(I343*H343,2)</f>
        <v>0</v>
      </c>
      <c r="K343" s="214"/>
      <c r="L343" s="35"/>
      <c r="M343" s="215" t="s">
        <v>1</v>
      </c>
      <c r="N343" s="216" t="s">
        <v>40</v>
      </c>
      <c r="O343" s="69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219" t="s">
        <v>240</v>
      </c>
      <c r="AT343" s="219" t="s">
        <v>236</v>
      </c>
      <c r="AU343" s="219" t="s">
        <v>84</v>
      </c>
      <c r="AY343" s="14" t="s">
        <v>233</v>
      </c>
      <c r="BE343" s="112">
        <f>IF(N343="základní",J343,0)</f>
        <v>0</v>
      </c>
      <c r="BF343" s="112">
        <f>IF(N343="snížená",J343,0)</f>
        <v>0</v>
      </c>
      <c r="BG343" s="112">
        <f>IF(N343="zákl. přenesená",J343,0)</f>
        <v>0</v>
      </c>
      <c r="BH343" s="112">
        <f>IF(N343="sníž. přenesená",J343,0)</f>
        <v>0</v>
      </c>
      <c r="BI343" s="112">
        <f>IF(N343="nulová",J343,0)</f>
        <v>0</v>
      </c>
      <c r="BJ343" s="14" t="s">
        <v>82</v>
      </c>
      <c r="BK343" s="112">
        <f>ROUND(I343*H343,2)</f>
        <v>0</v>
      </c>
      <c r="BL343" s="14" t="s">
        <v>240</v>
      </c>
      <c r="BM343" s="219" t="s">
        <v>547</v>
      </c>
    </row>
    <row r="344" spans="1:65" s="2" customFormat="1" ht="29.25">
      <c r="A344" s="32"/>
      <c r="B344" s="33"/>
      <c r="C344" s="34"/>
      <c r="D344" s="220" t="s">
        <v>241</v>
      </c>
      <c r="E344" s="34"/>
      <c r="F344" s="221" t="s">
        <v>1282</v>
      </c>
      <c r="G344" s="34"/>
      <c r="H344" s="34"/>
      <c r="I344" s="176"/>
      <c r="J344" s="34"/>
      <c r="K344" s="34"/>
      <c r="L344" s="35"/>
      <c r="M344" s="222"/>
      <c r="N344" s="223"/>
      <c r="O344" s="69"/>
      <c r="P344" s="69"/>
      <c r="Q344" s="69"/>
      <c r="R344" s="69"/>
      <c r="S344" s="69"/>
      <c r="T344" s="70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4" t="s">
        <v>241</v>
      </c>
      <c r="AU344" s="14" t="s">
        <v>84</v>
      </c>
    </row>
    <row r="345" spans="1:65" s="2" customFormat="1" ht="49.15" customHeight="1">
      <c r="A345" s="32"/>
      <c r="B345" s="33"/>
      <c r="C345" s="207" t="s">
        <v>392</v>
      </c>
      <c r="D345" s="207" t="s">
        <v>236</v>
      </c>
      <c r="E345" s="208" t="s">
        <v>1283</v>
      </c>
      <c r="F345" s="209" t="s">
        <v>1284</v>
      </c>
      <c r="G345" s="210" t="s">
        <v>239</v>
      </c>
      <c r="H345" s="211">
        <v>2</v>
      </c>
      <c r="I345" s="212"/>
      <c r="J345" s="213">
        <f>ROUND(I345*H345,2)</f>
        <v>0</v>
      </c>
      <c r="K345" s="214"/>
      <c r="L345" s="35"/>
      <c r="M345" s="215" t="s">
        <v>1</v>
      </c>
      <c r="N345" s="216" t="s">
        <v>40</v>
      </c>
      <c r="O345" s="69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219" t="s">
        <v>240</v>
      </c>
      <c r="AT345" s="219" t="s">
        <v>236</v>
      </c>
      <c r="AU345" s="219" t="s">
        <v>84</v>
      </c>
      <c r="AY345" s="14" t="s">
        <v>233</v>
      </c>
      <c r="BE345" s="112">
        <f>IF(N345="základní",J345,0)</f>
        <v>0</v>
      </c>
      <c r="BF345" s="112">
        <f>IF(N345="snížená",J345,0)</f>
        <v>0</v>
      </c>
      <c r="BG345" s="112">
        <f>IF(N345="zákl. přenesená",J345,0)</f>
        <v>0</v>
      </c>
      <c r="BH345" s="112">
        <f>IF(N345="sníž. přenesená",J345,0)</f>
        <v>0</v>
      </c>
      <c r="BI345" s="112">
        <f>IF(N345="nulová",J345,0)</f>
        <v>0</v>
      </c>
      <c r="BJ345" s="14" t="s">
        <v>82</v>
      </c>
      <c r="BK345" s="112">
        <f>ROUND(I345*H345,2)</f>
        <v>0</v>
      </c>
      <c r="BL345" s="14" t="s">
        <v>240</v>
      </c>
      <c r="BM345" s="219" t="s">
        <v>551</v>
      </c>
    </row>
    <row r="346" spans="1:65" s="2" customFormat="1" ht="29.25">
      <c r="A346" s="32"/>
      <c r="B346" s="33"/>
      <c r="C346" s="34"/>
      <c r="D346" s="220" t="s">
        <v>241</v>
      </c>
      <c r="E346" s="34"/>
      <c r="F346" s="221" t="s">
        <v>1284</v>
      </c>
      <c r="G346" s="34"/>
      <c r="H346" s="34"/>
      <c r="I346" s="176"/>
      <c r="J346" s="34"/>
      <c r="K346" s="34"/>
      <c r="L346" s="35"/>
      <c r="M346" s="222"/>
      <c r="N346" s="223"/>
      <c r="O346" s="69"/>
      <c r="P346" s="69"/>
      <c r="Q346" s="69"/>
      <c r="R346" s="69"/>
      <c r="S346" s="69"/>
      <c r="T346" s="70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4" t="s">
        <v>241</v>
      </c>
      <c r="AU346" s="14" t="s">
        <v>84</v>
      </c>
    </row>
    <row r="347" spans="1:65" s="2" customFormat="1" ht="37.9" customHeight="1">
      <c r="A347" s="32"/>
      <c r="B347" s="33"/>
      <c r="C347" s="207" t="s">
        <v>552</v>
      </c>
      <c r="D347" s="207" t="s">
        <v>236</v>
      </c>
      <c r="E347" s="208" t="s">
        <v>1285</v>
      </c>
      <c r="F347" s="209" t="s">
        <v>1286</v>
      </c>
      <c r="G347" s="210" t="s">
        <v>239</v>
      </c>
      <c r="H347" s="211">
        <v>1</v>
      </c>
      <c r="I347" s="212"/>
      <c r="J347" s="213">
        <f>ROUND(I347*H347,2)</f>
        <v>0</v>
      </c>
      <c r="K347" s="214"/>
      <c r="L347" s="35"/>
      <c r="M347" s="215" t="s">
        <v>1</v>
      </c>
      <c r="N347" s="216" t="s">
        <v>40</v>
      </c>
      <c r="O347" s="69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219" t="s">
        <v>240</v>
      </c>
      <c r="AT347" s="219" t="s">
        <v>236</v>
      </c>
      <c r="AU347" s="219" t="s">
        <v>84</v>
      </c>
      <c r="AY347" s="14" t="s">
        <v>233</v>
      </c>
      <c r="BE347" s="112">
        <f>IF(N347="základní",J347,0)</f>
        <v>0</v>
      </c>
      <c r="BF347" s="112">
        <f>IF(N347="snížená",J347,0)</f>
        <v>0</v>
      </c>
      <c r="BG347" s="112">
        <f>IF(N347="zákl. přenesená",J347,0)</f>
        <v>0</v>
      </c>
      <c r="BH347" s="112">
        <f>IF(N347="sníž. přenesená",J347,0)</f>
        <v>0</v>
      </c>
      <c r="BI347" s="112">
        <f>IF(N347="nulová",J347,0)</f>
        <v>0</v>
      </c>
      <c r="BJ347" s="14" t="s">
        <v>82</v>
      </c>
      <c r="BK347" s="112">
        <f>ROUND(I347*H347,2)</f>
        <v>0</v>
      </c>
      <c r="BL347" s="14" t="s">
        <v>240</v>
      </c>
      <c r="BM347" s="219" t="s">
        <v>554</v>
      </c>
    </row>
    <row r="348" spans="1:65" s="2" customFormat="1" ht="29.25">
      <c r="A348" s="32"/>
      <c r="B348" s="33"/>
      <c r="C348" s="34"/>
      <c r="D348" s="220" t="s">
        <v>241</v>
      </c>
      <c r="E348" s="34"/>
      <c r="F348" s="221" t="s">
        <v>1286</v>
      </c>
      <c r="G348" s="34"/>
      <c r="H348" s="34"/>
      <c r="I348" s="176"/>
      <c r="J348" s="34"/>
      <c r="K348" s="34"/>
      <c r="L348" s="35"/>
      <c r="M348" s="222"/>
      <c r="N348" s="223"/>
      <c r="O348" s="69"/>
      <c r="P348" s="69"/>
      <c r="Q348" s="69"/>
      <c r="R348" s="69"/>
      <c r="S348" s="69"/>
      <c r="T348" s="70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4" t="s">
        <v>241</v>
      </c>
      <c r="AU348" s="14" t="s">
        <v>84</v>
      </c>
    </row>
    <row r="349" spans="1:65" s="2" customFormat="1" ht="49.15" customHeight="1">
      <c r="A349" s="32"/>
      <c r="B349" s="33"/>
      <c r="C349" s="207" t="s">
        <v>395</v>
      </c>
      <c r="D349" s="207" t="s">
        <v>236</v>
      </c>
      <c r="E349" s="208" t="s">
        <v>1287</v>
      </c>
      <c r="F349" s="209" t="s">
        <v>1288</v>
      </c>
      <c r="G349" s="210" t="s">
        <v>239</v>
      </c>
      <c r="H349" s="211">
        <v>14</v>
      </c>
      <c r="I349" s="212"/>
      <c r="J349" s="213">
        <f>ROUND(I349*H349,2)</f>
        <v>0</v>
      </c>
      <c r="K349" s="214"/>
      <c r="L349" s="35"/>
      <c r="M349" s="215" t="s">
        <v>1</v>
      </c>
      <c r="N349" s="216" t="s">
        <v>40</v>
      </c>
      <c r="O349" s="69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219" t="s">
        <v>240</v>
      </c>
      <c r="AT349" s="219" t="s">
        <v>236</v>
      </c>
      <c r="AU349" s="219" t="s">
        <v>84</v>
      </c>
      <c r="AY349" s="14" t="s">
        <v>233</v>
      </c>
      <c r="BE349" s="112">
        <f>IF(N349="základní",J349,0)</f>
        <v>0</v>
      </c>
      <c r="BF349" s="112">
        <f>IF(N349="snížená",J349,0)</f>
        <v>0</v>
      </c>
      <c r="BG349" s="112">
        <f>IF(N349="zákl. přenesená",J349,0)</f>
        <v>0</v>
      </c>
      <c r="BH349" s="112">
        <f>IF(N349="sníž. přenesená",J349,0)</f>
        <v>0</v>
      </c>
      <c r="BI349" s="112">
        <f>IF(N349="nulová",J349,0)</f>
        <v>0</v>
      </c>
      <c r="BJ349" s="14" t="s">
        <v>82</v>
      </c>
      <c r="BK349" s="112">
        <f>ROUND(I349*H349,2)</f>
        <v>0</v>
      </c>
      <c r="BL349" s="14" t="s">
        <v>240</v>
      </c>
      <c r="BM349" s="219" t="s">
        <v>558</v>
      </c>
    </row>
    <row r="350" spans="1:65" s="2" customFormat="1" ht="29.25">
      <c r="A350" s="32"/>
      <c r="B350" s="33"/>
      <c r="C350" s="34"/>
      <c r="D350" s="220" t="s">
        <v>241</v>
      </c>
      <c r="E350" s="34"/>
      <c r="F350" s="221" t="s">
        <v>1288</v>
      </c>
      <c r="G350" s="34"/>
      <c r="H350" s="34"/>
      <c r="I350" s="176"/>
      <c r="J350" s="34"/>
      <c r="K350" s="34"/>
      <c r="L350" s="35"/>
      <c r="M350" s="222"/>
      <c r="N350" s="223"/>
      <c r="O350" s="69"/>
      <c r="P350" s="69"/>
      <c r="Q350" s="69"/>
      <c r="R350" s="69"/>
      <c r="S350" s="69"/>
      <c r="T350" s="70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T350" s="14" t="s">
        <v>241</v>
      </c>
      <c r="AU350" s="14" t="s">
        <v>84</v>
      </c>
    </row>
    <row r="351" spans="1:65" s="2" customFormat="1" ht="55.5" customHeight="1">
      <c r="A351" s="32"/>
      <c r="B351" s="33"/>
      <c r="C351" s="207" t="s">
        <v>559</v>
      </c>
      <c r="D351" s="207" t="s">
        <v>236</v>
      </c>
      <c r="E351" s="208" t="s">
        <v>1289</v>
      </c>
      <c r="F351" s="209" t="s">
        <v>1290</v>
      </c>
      <c r="G351" s="210" t="s">
        <v>239</v>
      </c>
      <c r="H351" s="211">
        <v>1</v>
      </c>
      <c r="I351" s="212"/>
      <c r="J351" s="213">
        <f>ROUND(I351*H351,2)</f>
        <v>0</v>
      </c>
      <c r="K351" s="214"/>
      <c r="L351" s="35"/>
      <c r="M351" s="215" t="s">
        <v>1</v>
      </c>
      <c r="N351" s="216" t="s">
        <v>40</v>
      </c>
      <c r="O351" s="69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219" t="s">
        <v>240</v>
      </c>
      <c r="AT351" s="219" t="s">
        <v>236</v>
      </c>
      <c r="AU351" s="219" t="s">
        <v>84</v>
      </c>
      <c r="AY351" s="14" t="s">
        <v>233</v>
      </c>
      <c r="BE351" s="112">
        <f>IF(N351="základní",J351,0)</f>
        <v>0</v>
      </c>
      <c r="BF351" s="112">
        <f>IF(N351="snížená",J351,0)</f>
        <v>0</v>
      </c>
      <c r="BG351" s="112">
        <f>IF(N351="zákl. přenesená",J351,0)</f>
        <v>0</v>
      </c>
      <c r="BH351" s="112">
        <f>IF(N351="sníž. přenesená",J351,0)</f>
        <v>0</v>
      </c>
      <c r="BI351" s="112">
        <f>IF(N351="nulová",J351,0)</f>
        <v>0</v>
      </c>
      <c r="BJ351" s="14" t="s">
        <v>82</v>
      </c>
      <c r="BK351" s="112">
        <f>ROUND(I351*H351,2)</f>
        <v>0</v>
      </c>
      <c r="BL351" s="14" t="s">
        <v>240</v>
      </c>
      <c r="BM351" s="219" t="s">
        <v>561</v>
      </c>
    </row>
    <row r="352" spans="1:65" s="2" customFormat="1" ht="39">
      <c r="A352" s="32"/>
      <c r="B352" s="33"/>
      <c r="C352" s="34"/>
      <c r="D352" s="220" t="s">
        <v>241</v>
      </c>
      <c r="E352" s="34"/>
      <c r="F352" s="221" t="s">
        <v>1290</v>
      </c>
      <c r="G352" s="34"/>
      <c r="H352" s="34"/>
      <c r="I352" s="176"/>
      <c r="J352" s="34"/>
      <c r="K352" s="34"/>
      <c r="L352" s="35"/>
      <c r="M352" s="222"/>
      <c r="N352" s="223"/>
      <c r="O352" s="69"/>
      <c r="P352" s="69"/>
      <c r="Q352" s="69"/>
      <c r="R352" s="69"/>
      <c r="S352" s="69"/>
      <c r="T352" s="70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4" t="s">
        <v>241</v>
      </c>
      <c r="AU352" s="14" t="s">
        <v>84</v>
      </c>
    </row>
    <row r="353" spans="1:65" s="2" customFormat="1" ht="44.25" customHeight="1">
      <c r="A353" s="32"/>
      <c r="B353" s="33"/>
      <c r="C353" s="207" t="s">
        <v>399</v>
      </c>
      <c r="D353" s="207" t="s">
        <v>236</v>
      </c>
      <c r="E353" s="208" t="s">
        <v>1291</v>
      </c>
      <c r="F353" s="209" t="s">
        <v>1292</v>
      </c>
      <c r="G353" s="210" t="s">
        <v>239</v>
      </c>
      <c r="H353" s="211">
        <v>1</v>
      </c>
      <c r="I353" s="212"/>
      <c r="J353" s="213">
        <f>ROUND(I353*H353,2)</f>
        <v>0</v>
      </c>
      <c r="K353" s="214"/>
      <c r="L353" s="35"/>
      <c r="M353" s="215" t="s">
        <v>1</v>
      </c>
      <c r="N353" s="216" t="s">
        <v>40</v>
      </c>
      <c r="O353" s="69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219" t="s">
        <v>240</v>
      </c>
      <c r="AT353" s="219" t="s">
        <v>236</v>
      </c>
      <c r="AU353" s="219" t="s">
        <v>84</v>
      </c>
      <c r="AY353" s="14" t="s">
        <v>233</v>
      </c>
      <c r="BE353" s="112">
        <f>IF(N353="základní",J353,0)</f>
        <v>0</v>
      </c>
      <c r="BF353" s="112">
        <f>IF(N353="snížená",J353,0)</f>
        <v>0</v>
      </c>
      <c r="BG353" s="112">
        <f>IF(N353="zákl. přenesená",J353,0)</f>
        <v>0</v>
      </c>
      <c r="BH353" s="112">
        <f>IF(N353="sníž. přenesená",J353,0)</f>
        <v>0</v>
      </c>
      <c r="BI353" s="112">
        <f>IF(N353="nulová",J353,0)</f>
        <v>0</v>
      </c>
      <c r="BJ353" s="14" t="s">
        <v>82</v>
      </c>
      <c r="BK353" s="112">
        <f>ROUND(I353*H353,2)</f>
        <v>0</v>
      </c>
      <c r="BL353" s="14" t="s">
        <v>240</v>
      </c>
      <c r="BM353" s="219" t="s">
        <v>565</v>
      </c>
    </row>
    <row r="354" spans="1:65" s="2" customFormat="1" ht="29.25">
      <c r="A354" s="32"/>
      <c r="B354" s="33"/>
      <c r="C354" s="34"/>
      <c r="D354" s="220" t="s">
        <v>241</v>
      </c>
      <c r="E354" s="34"/>
      <c r="F354" s="221" t="s">
        <v>1292</v>
      </c>
      <c r="G354" s="34"/>
      <c r="H354" s="34"/>
      <c r="I354" s="176"/>
      <c r="J354" s="34"/>
      <c r="K354" s="34"/>
      <c r="L354" s="35"/>
      <c r="M354" s="222"/>
      <c r="N354" s="223"/>
      <c r="O354" s="69"/>
      <c r="P354" s="69"/>
      <c r="Q354" s="69"/>
      <c r="R354" s="69"/>
      <c r="S354" s="69"/>
      <c r="T354" s="70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T354" s="14" t="s">
        <v>241</v>
      </c>
      <c r="AU354" s="14" t="s">
        <v>84</v>
      </c>
    </row>
    <row r="355" spans="1:65" s="2" customFormat="1" ht="66.75" customHeight="1">
      <c r="A355" s="32"/>
      <c r="B355" s="33"/>
      <c r="C355" s="207" t="s">
        <v>566</v>
      </c>
      <c r="D355" s="207" t="s">
        <v>236</v>
      </c>
      <c r="E355" s="208" t="s">
        <v>1293</v>
      </c>
      <c r="F355" s="209" t="s">
        <v>1294</v>
      </c>
      <c r="G355" s="210" t="s">
        <v>358</v>
      </c>
      <c r="H355" s="211">
        <v>1</v>
      </c>
      <c r="I355" s="212"/>
      <c r="J355" s="213">
        <f>ROUND(I355*H355,2)</f>
        <v>0</v>
      </c>
      <c r="K355" s="214"/>
      <c r="L355" s="35"/>
      <c r="M355" s="215" t="s">
        <v>1</v>
      </c>
      <c r="N355" s="216" t="s">
        <v>40</v>
      </c>
      <c r="O355" s="69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219" t="s">
        <v>240</v>
      </c>
      <c r="AT355" s="219" t="s">
        <v>236</v>
      </c>
      <c r="AU355" s="219" t="s">
        <v>84</v>
      </c>
      <c r="AY355" s="14" t="s">
        <v>233</v>
      </c>
      <c r="BE355" s="112">
        <f>IF(N355="základní",J355,0)</f>
        <v>0</v>
      </c>
      <c r="BF355" s="112">
        <f>IF(N355="snížená",J355,0)</f>
        <v>0</v>
      </c>
      <c r="BG355" s="112">
        <f>IF(N355="zákl. přenesená",J355,0)</f>
        <v>0</v>
      </c>
      <c r="BH355" s="112">
        <f>IF(N355="sníž. přenesená",J355,0)</f>
        <v>0</v>
      </c>
      <c r="BI355" s="112">
        <f>IF(N355="nulová",J355,0)</f>
        <v>0</v>
      </c>
      <c r="BJ355" s="14" t="s">
        <v>82</v>
      </c>
      <c r="BK355" s="112">
        <f>ROUND(I355*H355,2)</f>
        <v>0</v>
      </c>
      <c r="BL355" s="14" t="s">
        <v>240</v>
      </c>
      <c r="BM355" s="219" t="s">
        <v>568</v>
      </c>
    </row>
    <row r="356" spans="1:65" s="2" customFormat="1" ht="48.75">
      <c r="A356" s="32"/>
      <c r="B356" s="33"/>
      <c r="C356" s="34"/>
      <c r="D356" s="220" t="s">
        <v>241</v>
      </c>
      <c r="E356" s="34"/>
      <c r="F356" s="221" t="s">
        <v>1294</v>
      </c>
      <c r="G356" s="34"/>
      <c r="H356" s="34"/>
      <c r="I356" s="176"/>
      <c r="J356" s="34"/>
      <c r="K356" s="34"/>
      <c r="L356" s="35"/>
      <c r="M356" s="222"/>
      <c r="N356" s="223"/>
      <c r="O356" s="69"/>
      <c r="P356" s="69"/>
      <c r="Q356" s="69"/>
      <c r="R356" s="69"/>
      <c r="S356" s="69"/>
      <c r="T356" s="70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4" t="s">
        <v>241</v>
      </c>
      <c r="AU356" s="14" t="s">
        <v>84</v>
      </c>
    </row>
    <row r="357" spans="1:65" s="12" customFormat="1" ht="25.9" customHeight="1">
      <c r="B357" s="191"/>
      <c r="C357" s="192"/>
      <c r="D357" s="193" t="s">
        <v>74</v>
      </c>
      <c r="E357" s="194" t="s">
        <v>343</v>
      </c>
      <c r="F357" s="194" t="s">
        <v>799</v>
      </c>
      <c r="G357" s="192"/>
      <c r="H357" s="192"/>
      <c r="I357" s="195"/>
      <c r="J357" s="196">
        <f>BK357</f>
        <v>0</v>
      </c>
      <c r="K357" s="192"/>
      <c r="L357" s="197"/>
      <c r="M357" s="198"/>
      <c r="N357" s="199"/>
      <c r="O357" s="199"/>
      <c r="P357" s="200">
        <f>SUM(P358:P369)</f>
        <v>0</v>
      </c>
      <c r="Q357" s="199"/>
      <c r="R357" s="200">
        <f>SUM(R358:R369)</f>
        <v>0</v>
      </c>
      <c r="S357" s="199"/>
      <c r="T357" s="201">
        <f>SUM(T358:T369)</f>
        <v>0</v>
      </c>
      <c r="AR357" s="202" t="s">
        <v>82</v>
      </c>
      <c r="AT357" s="203" t="s">
        <v>74</v>
      </c>
      <c r="AU357" s="203" t="s">
        <v>75</v>
      </c>
      <c r="AY357" s="202" t="s">
        <v>233</v>
      </c>
      <c r="BK357" s="204">
        <f>SUM(BK358:BK369)</f>
        <v>0</v>
      </c>
    </row>
    <row r="358" spans="1:65" s="2" customFormat="1" ht="16.5" customHeight="1">
      <c r="A358" s="32"/>
      <c r="B358" s="33"/>
      <c r="C358" s="207" t="s">
        <v>402</v>
      </c>
      <c r="D358" s="207" t="s">
        <v>236</v>
      </c>
      <c r="E358" s="208" t="s">
        <v>1295</v>
      </c>
      <c r="F358" s="209" t="s">
        <v>802</v>
      </c>
      <c r="G358" s="210" t="s">
        <v>358</v>
      </c>
      <c r="H358" s="211">
        <v>1</v>
      </c>
      <c r="I358" s="212"/>
      <c r="J358" s="213">
        <f>ROUND(I358*H358,2)</f>
        <v>0</v>
      </c>
      <c r="K358" s="214"/>
      <c r="L358" s="35"/>
      <c r="M358" s="215" t="s">
        <v>1</v>
      </c>
      <c r="N358" s="216" t="s">
        <v>40</v>
      </c>
      <c r="O358" s="69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219" t="s">
        <v>240</v>
      </c>
      <c r="AT358" s="219" t="s">
        <v>236</v>
      </c>
      <c r="AU358" s="219" t="s">
        <v>82</v>
      </c>
      <c r="AY358" s="14" t="s">
        <v>233</v>
      </c>
      <c r="BE358" s="112">
        <f>IF(N358="základní",J358,0)</f>
        <v>0</v>
      </c>
      <c r="BF358" s="112">
        <f>IF(N358="snížená",J358,0)</f>
        <v>0</v>
      </c>
      <c r="BG358" s="112">
        <f>IF(N358="zákl. přenesená",J358,0)</f>
        <v>0</v>
      </c>
      <c r="BH358" s="112">
        <f>IF(N358="sníž. přenesená",J358,0)</f>
        <v>0</v>
      </c>
      <c r="BI358" s="112">
        <f>IF(N358="nulová",J358,0)</f>
        <v>0</v>
      </c>
      <c r="BJ358" s="14" t="s">
        <v>82</v>
      </c>
      <c r="BK358" s="112">
        <f>ROUND(I358*H358,2)</f>
        <v>0</v>
      </c>
      <c r="BL358" s="14" t="s">
        <v>240</v>
      </c>
      <c r="BM358" s="219" t="s">
        <v>572</v>
      </c>
    </row>
    <row r="359" spans="1:65" s="2" customFormat="1" ht="11.25">
      <c r="A359" s="32"/>
      <c r="B359" s="33"/>
      <c r="C359" s="34"/>
      <c r="D359" s="220" t="s">
        <v>241</v>
      </c>
      <c r="E359" s="34"/>
      <c r="F359" s="221" t="s">
        <v>802</v>
      </c>
      <c r="G359" s="34"/>
      <c r="H359" s="34"/>
      <c r="I359" s="176"/>
      <c r="J359" s="34"/>
      <c r="K359" s="34"/>
      <c r="L359" s="35"/>
      <c r="M359" s="222"/>
      <c r="N359" s="223"/>
      <c r="O359" s="69"/>
      <c r="P359" s="69"/>
      <c r="Q359" s="69"/>
      <c r="R359" s="69"/>
      <c r="S359" s="69"/>
      <c r="T359" s="70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T359" s="14" t="s">
        <v>241</v>
      </c>
      <c r="AU359" s="14" t="s">
        <v>82</v>
      </c>
    </row>
    <row r="360" spans="1:65" s="2" customFormat="1" ht="49.15" customHeight="1">
      <c r="A360" s="32"/>
      <c r="B360" s="33"/>
      <c r="C360" s="207" t="s">
        <v>573</v>
      </c>
      <c r="D360" s="207" t="s">
        <v>236</v>
      </c>
      <c r="E360" s="208" t="s">
        <v>1296</v>
      </c>
      <c r="F360" s="209" t="s">
        <v>1297</v>
      </c>
      <c r="G360" s="210" t="s">
        <v>358</v>
      </c>
      <c r="H360" s="211">
        <v>1</v>
      </c>
      <c r="I360" s="212"/>
      <c r="J360" s="213">
        <f>ROUND(I360*H360,2)</f>
        <v>0</v>
      </c>
      <c r="K360" s="214"/>
      <c r="L360" s="35"/>
      <c r="M360" s="215" t="s">
        <v>1</v>
      </c>
      <c r="N360" s="216" t="s">
        <v>40</v>
      </c>
      <c r="O360" s="69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219" t="s">
        <v>240</v>
      </c>
      <c r="AT360" s="219" t="s">
        <v>236</v>
      </c>
      <c r="AU360" s="219" t="s">
        <v>82</v>
      </c>
      <c r="AY360" s="14" t="s">
        <v>233</v>
      </c>
      <c r="BE360" s="112">
        <f>IF(N360="základní",J360,0)</f>
        <v>0</v>
      </c>
      <c r="BF360" s="112">
        <f>IF(N360="snížená",J360,0)</f>
        <v>0</v>
      </c>
      <c r="BG360" s="112">
        <f>IF(N360="zákl. přenesená",J360,0)</f>
        <v>0</v>
      </c>
      <c r="BH360" s="112">
        <f>IF(N360="sníž. přenesená",J360,0)</f>
        <v>0</v>
      </c>
      <c r="BI360" s="112">
        <f>IF(N360="nulová",J360,0)</f>
        <v>0</v>
      </c>
      <c r="BJ360" s="14" t="s">
        <v>82</v>
      </c>
      <c r="BK360" s="112">
        <f>ROUND(I360*H360,2)</f>
        <v>0</v>
      </c>
      <c r="BL360" s="14" t="s">
        <v>240</v>
      </c>
      <c r="BM360" s="219" t="s">
        <v>575</v>
      </c>
    </row>
    <row r="361" spans="1:65" s="2" customFormat="1" ht="29.25">
      <c r="A361" s="32"/>
      <c r="B361" s="33"/>
      <c r="C361" s="34"/>
      <c r="D361" s="220" t="s">
        <v>241</v>
      </c>
      <c r="E361" s="34"/>
      <c r="F361" s="221" t="s">
        <v>1297</v>
      </c>
      <c r="G361" s="34"/>
      <c r="H361" s="34"/>
      <c r="I361" s="176"/>
      <c r="J361" s="34"/>
      <c r="K361" s="34"/>
      <c r="L361" s="35"/>
      <c r="M361" s="222"/>
      <c r="N361" s="223"/>
      <c r="O361" s="69"/>
      <c r="P361" s="69"/>
      <c r="Q361" s="69"/>
      <c r="R361" s="69"/>
      <c r="S361" s="69"/>
      <c r="T361" s="70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T361" s="14" t="s">
        <v>241</v>
      </c>
      <c r="AU361" s="14" t="s">
        <v>82</v>
      </c>
    </row>
    <row r="362" spans="1:65" s="2" customFormat="1" ht="24.2" customHeight="1">
      <c r="A362" s="32"/>
      <c r="B362" s="33"/>
      <c r="C362" s="207" t="s">
        <v>404</v>
      </c>
      <c r="D362" s="207" t="s">
        <v>236</v>
      </c>
      <c r="E362" s="208" t="s">
        <v>1298</v>
      </c>
      <c r="F362" s="209" t="s">
        <v>1299</v>
      </c>
      <c r="G362" s="210" t="s">
        <v>358</v>
      </c>
      <c r="H362" s="211">
        <v>1</v>
      </c>
      <c r="I362" s="212"/>
      <c r="J362" s="213">
        <f>ROUND(I362*H362,2)</f>
        <v>0</v>
      </c>
      <c r="K362" s="214"/>
      <c r="L362" s="35"/>
      <c r="M362" s="215" t="s">
        <v>1</v>
      </c>
      <c r="N362" s="216" t="s">
        <v>40</v>
      </c>
      <c r="O362" s="69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219" t="s">
        <v>240</v>
      </c>
      <c r="AT362" s="219" t="s">
        <v>236</v>
      </c>
      <c r="AU362" s="219" t="s">
        <v>82</v>
      </c>
      <c r="AY362" s="14" t="s">
        <v>233</v>
      </c>
      <c r="BE362" s="112">
        <f>IF(N362="základní",J362,0)</f>
        <v>0</v>
      </c>
      <c r="BF362" s="112">
        <f>IF(N362="snížená",J362,0)</f>
        <v>0</v>
      </c>
      <c r="BG362" s="112">
        <f>IF(N362="zákl. přenesená",J362,0)</f>
        <v>0</v>
      </c>
      <c r="BH362" s="112">
        <f>IF(N362="sníž. přenesená",J362,0)</f>
        <v>0</v>
      </c>
      <c r="BI362" s="112">
        <f>IF(N362="nulová",J362,0)</f>
        <v>0</v>
      </c>
      <c r="BJ362" s="14" t="s">
        <v>82</v>
      </c>
      <c r="BK362" s="112">
        <f>ROUND(I362*H362,2)</f>
        <v>0</v>
      </c>
      <c r="BL362" s="14" t="s">
        <v>240</v>
      </c>
      <c r="BM362" s="219" t="s">
        <v>579</v>
      </c>
    </row>
    <row r="363" spans="1:65" s="2" customFormat="1" ht="11.25">
      <c r="A363" s="32"/>
      <c r="B363" s="33"/>
      <c r="C363" s="34"/>
      <c r="D363" s="220" t="s">
        <v>241</v>
      </c>
      <c r="E363" s="34"/>
      <c r="F363" s="221" t="s">
        <v>1299</v>
      </c>
      <c r="G363" s="34"/>
      <c r="H363" s="34"/>
      <c r="I363" s="176"/>
      <c r="J363" s="34"/>
      <c r="K363" s="34"/>
      <c r="L363" s="35"/>
      <c r="M363" s="222"/>
      <c r="N363" s="223"/>
      <c r="O363" s="69"/>
      <c r="P363" s="69"/>
      <c r="Q363" s="69"/>
      <c r="R363" s="69"/>
      <c r="S363" s="69"/>
      <c r="T363" s="70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T363" s="14" t="s">
        <v>241</v>
      </c>
      <c r="AU363" s="14" t="s">
        <v>82</v>
      </c>
    </row>
    <row r="364" spans="1:65" s="2" customFormat="1" ht="37.9" customHeight="1">
      <c r="A364" s="32"/>
      <c r="B364" s="33"/>
      <c r="C364" s="207" t="s">
        <v>580</v>
      </c>
      <c r="D364" s="207" t="s">
        <v>236</v>
      </c>
      <c r="E364" s="208" t="s">
        <v>1300</v>
      </c>
      <c r="F364" s="209" t="s">
        <v>805</v>
      </c>
      <c r="G364" s="210" t="s">
        <v>358</v>
      </c>
      <c r="H364" s="211">
        <v>1</v>
      </c>
      <c r="I364" s="212"/>
      <c r="J364" s="213">
        <f>ROUND(I364*H364,2)</f>
        <v>0</v>
      </c>
      <c r="K364" s="214"/>
      <c r="L364" s="35"/>
      <c r="M364" s="215" t="s">
        <v>1</v>
      </c>
      <c r="N364" s="216" t="s">
        <v>40</v>
      </c>
      <c r="O364" s="69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219" t="s">
        <v>240</v>
      </c>
      <c r="AT364" s="219" t="s">
        <v>236</v>
      </c>
      <c r="AU364" s="219" t="s">
        <v>82</v>
      </c>
      <c r="AY364" s="14" t="s">
        <v>233</v>
      </c>
      <c r="BE364" s="112">
        <f>IF(N364="základní",J364,0)</f>
        <v>0</v>
      </c>
      <c r="BF364" s="112">
        <f>IF(N364="snížená",J364,0)</f>
        <v>0</v>
      </c>
      <c r="BG364" s="112">
        <f>IF(N364="zákl. přenesená",J364,0)</f>
        <v>0</v>
      </c>
      <c r="BH364" s="112">
        <f>IF(N364="sníž. přenesená",J364,0)</f>
        <v>0</v>
      </c>
      <c r="BI364" s="112">
        <f>IF(N364="nulová",J364,0)</f>
        <v>0</v>
      </c>
      <c r="BJ364" s="14" t="s">
        <v>82</v>
      </c>
      <c r="BK364" s="112">
        <f>ROUND(I364*H364,2)</f>
        <v>0</v>
      </c>
      <c r="BL364" s="14" t="s">
        <v>240</v>
      </c>
      <c r="BM364" s="219" t="s">
        <v>582</v>
      </c>
    </row>
    <row r="365" spans="1:65" s="2" customFormat="1" ht="19.5">
      <c r="A365" s="32"/>
      <c r="B365" s="33"/>
      <c r="C365" s="34"/>
      <c r="D365" s="220" t="s">
        <v>241</v>
      </c>
      <c r="E365" s="34"/>
      <c r="F365" s="221" t="s">
        <v>805</v>
      </c>
      <c r="G365" s="34"/>
      <c r="H365" s="34"/>
      <c r="I365" s="176"/>
      <c r="J365" s="34"/>
      <c r="K365" s="34"/>
      <c r="L365" s="35"/>
      <c r="M365" s="222"/>
      <c r="N365" s="223"/>
      <c r="O365" s="69"/>
      <c r="P365" s="69"/>
      <c r="Q365" s="69"/>
      <c r="R365" s="69"/>
      <c r="S365" s="69"/>
      <c r="T365" s="70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T365" s="14" t="s">
        <v>241</v>
      </c>
      <c r="AU365" s="14" t="s">
        <v>82</v>
      </c>
    </row>
    <row r="366" spans="1:65" s="2" customFormat="1" ht="24.2" customHeight="1">
      <c r="A366" s="32"/>
      <c r="B366" s="33"/>
      <c r="C366" s="207" t="s">
        <v>407</v>
      </c>
      <c r="D366" s="207" t="s">
        <v>236</v>
      </c>
      <c r="E366" s="208" t="s">
        <v>1301</v>
      </c>
      <c r="F366" s="209" t="s">
        <v>809</v>
      </c>
      <c r="G366" s="210" t="s">
        <v>358</v>
      </c>
      <c r="H366" s="211">
        <v>1</v>
      </c>
      <c r="I366" s="212"/>
      <c r="J366" s="213">
        <f>ROUND(I366*H366,2)</f>
        <v>0</v>
      </c>
      <c r="K366" s="214"/>
      <c r="L366" s="35"/>
      <c r="M366" s="215" t="s">
        <v>1</v>
      </c>
      <c r="N366" s="216" t="s">
        <v>40</v>
      </c>
      <c r="O366" s="69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219" t="s">
        <v>240</v>
      </c>
      <c r="AT366" s="219" t="s">
        <v>236</v>
      </c>
      <c r="AU366" s="219" t="s">
        <v>82</v>
      </c>
      <c r="AY366" s="14" t="s">
        <v>233</v>
      </c>
      <c r="BE366" s="112">
        <f>IF(N366="základní",J366,0)</f>
        <v>0</v>
      </c>
      <c r="BF366" s="112">
        <f>IF(N366="snížená",J366,0)</f>
        <v>0</v>
      </c>
      <c r="BG366" s="112">
        <f>IF(N366="zákl. přenesená",J366,0)</f>
        <v>0</v>
      </c>
      <c r="BH366" s="112">
        <f>IF(N366="sníž. přenesená",J366,0)</f>
        <v>0</v>
      </c>
      <c r="BI366" s="112">
        <f>IF(N366="nulová",J366,0)</f>
        <v>0</v>
      </c>
      <c r="BJ366" s="14" t="s">
        <v>82</v>
      </c>
      <c r="BK366" s="112">
        <f>ROUND(I366*H366,2)</f>
        <v>0</v>
      </c>
      <c r="BL366" s="14" t="s">
        <v>240</v>
      </c>
      <c r="BM366" s="219" t="s">
        <v>586</v>
      </c>
    </row>
    <row r="367" spans="1:65" s="2" customFormat="1" ht="19.5">
      <c r="A367" s="32"/>
      <c r="B367" s="33"/>
      <c r="C367" s="34"/>
      <c r="D367" s="220" t="s">
        <v>241</v>
      </c>
      <c r="E367" s="34"/>
      <c r="F367" s="221" t="s">
        <v>809</v>
      </c>
      <c r="G367" s="34"/>
      <c r="H367" s="34"/>
      <c r="I367" s="176"/>
      <c r="J367" s="34"/>
      <c r="K367" s="34"/>
      <c r="L367" s="35"/>
      <c r="M367" s="222"/>
      <c r="N367" s="223"/>
      <c r="O367" s="69"/>
      <c r="P367" s="69"/>
      <c r="Q367" s="69"/>
      <c r="R367" s="69"/>
      <c r="S367" s="69"/>
      <c r="T367" s="70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T367" s="14" t="s">
        <v>241</v>
      </c>
      <c r="AU367" s="14" t="s">
        <v>82</v>
      </c>
    </row>
    <row r="368" spans="1:65" s="2" customFormat="1" ht="16.5" customHeight="1">
      <c r="A368" s="32"/>
      <c r="B368" s="33"/>
      <c r="C368" s="207" t="s">
        <v>587</v>
      </c>
      <c r="D368" s="207" t="s">
        <v>236</v>
      </c>
      <c r="E368" s="208" t="s">
        <v>1302</v>
      </c>
      <c r="F368" s="209" t="s">
        <v>820</v>
      </c>
      <c r="G368" s="210" t="s">
        <v>358</v>
      </c>
      <c r="H368" s="211">
        <v>1</v>
      </c>
      <c r="I368" s="212"/>
      <c r="J368" s="213">
        <f>ROUND(I368*H368,2)</f>
        <v>0</v>
      </c>
      <c r="K368" s="214"/>
      <c r="L368" s="35"/>
      <c r="M368" s="215" t="s">
        <v>1</v>
      </c>
      <c r="N368" s="216" t="s">
        <v>40</v>
      </c>
      <c r="O368" s="69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219" t="s">
        <v>240</v>
      </c>
      <c r="AT368" s="219" t="s">
        <v>236</v>
      </c>
      <c r="AU368" s="219" t="s">
        <v>82</v>
      </c>
      <c r="AY368" s="14" t="s">
        <v>233</v>
      </c>
      <c r="BE368" s="112">
        <f>IF(N368="základní",J368,0)</f>
        <v>0</v>
      </c>
      <c r="BF368" s="112">
        <f>IF(N368="snížená",J368,0)</f>
        <v>0</v>
      </c>
      <c r="BG368" s="112">
        <f>IF(N368="zákl. přenesená",J368,0)</f>
        <v>0</v>
      </c>
      <c r="BH368" s="112">
        <f>IF(N368="sníž. přenesená",J368,0)</f>
        <v>0</v>
      </c>
      <c r="BI368" s="112">
        <f>IF(N368="nulová",J368,0)</f>
        <v>0</v>
      </c>
      <c r="BJ368" s="14" t="s">
        <v>82</v>
      </c>
      <c r="BK368" s="112">
        <f>ROUND(I368*H368,2)</f>
        <v>0</v>
      </c>
      <c r="BL368" s="14" t="s">
        <v>240</v>
      </c>
      <c r="BM368" s="219" t="s">
        <v>589</v>
      </c>
    </row>
    <row r="369" spans="1:47" s="2" customFormat="1" ht="11.25">
      <c r="A369" s="32"/>
      <c r="B369" s="33"/>
      <c r="C369" s="34"/>
      <c r="D369" s="220" t="s">
        <v>241</v>
      </c>
      <c r="E369" s="34"/>
      <c r="F369" s="221" t="s">
        <v>820</v>
      </c>
      <c r="G369" s="34"/>
      <c r="H369" s="34"/>
      <c r="I369" s="176"/>
      <c r="J369" s="34"/>
      <c r="K369" s="34"/>
      <c r="L369" s="35"/>
      <c r="M369" s="224"/>
      <c r="N369" s="225"/>
      <c r="O369" s="226"/>
      <c r="P369" s="226"/>
      <c r="Q369" s="226"/>
      <c r="R369" s="226"/>
      <c r="S369" s="226"/>
      <c r="T369" s="227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T369" s="14" t="s">
        <v>241</v>
      </c>
      <c r="AU369" s="14" t="s">
        <v>82</v>
      </c>
    </row>
    <row r="370" spans="1:47" s="2" customFormat="1" ht="6.95" customHeight="1">
      <c r="A370" s="32"/>
      <c r="B370" s="52"/>
      <c r="C370" s="53"/>
      <c r="D370" s="53"/>
      <c r="E370" s="53"/>
      <c r="F370" s="53"/>
      <c r="G370" s="53"/>
      <c r="H370" s="53"/>
      <c r="I370" s="53"/>
      <c r="J370" s="53"/>
      <c r="K370" s="53"/>
      <c r="L370" s="35"/>
      <c r="M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</row>
  </sheetData>
  <sheetProtection algorithmName="SHA-512" hashValue="xS4//C+sC41HreAy5fEZjYNmt8P+HJmMy/ws+5GkD6NFqeRfFYXkr7j6QMRMDY9DrW7Sa7evGJbzH2DhdtIZpg==" saltValue="XhYDMcgdRBYV3lnefNbqxNsBIaVf+HCwBrBfTqIGIpoHfIVhiCq82c2cIRCwDSuLnK6dUlh+I2UikBL/qqkf0w==" spinCount="100000" sheet="1" objects="1" scenarios="1" formatColumns="0" formatRows="0" autoFilter="0"/>
  <autoFilter ref="C135:K369" xr:uid="{00000000-0009-0000-0000-000005000000}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99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1303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J111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ROUND((SUM(BE111:BE118) + SUM(BE138:BE214)),  2)</f>
        <v>0</v>
      </c>
      <c r="G35" s="32"/>
      <c r="H35" s="32"/>
      <c r="I35" s="137">
        <v>0.21</v>
      </c>
      <c r="J35" s="136">
        <f>ROUND(((SUM(BE111:BE118) + SUM(BE138:BE214))*I35),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ROUND((SUM(BF111:BF118) + SUM(BF138:BF214)),  2)</f>
        <v>0</v>
      </c>
      <c r="G36" s="32"/>
      <c r="H36" s="32"/>
      <c r="I36" s="137">
        <v>0.12</v>
      </c>
      <c r="J36" s="136">
        <f>ROUND(((SUM(BF111:BF118) + SUM(BF138:BF214))*I36),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ROUND((SUM(BG111:BG118) + SUM(BG138:BG214)),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ROUND((SUM(BH111:BH118) + SUM(BH138:BH214)),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ROUND((SUM(BI111:BI118) + SUM(BI138:BI214)),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 xml:space="preserve">SO 02 D.2.1.1. - Architektonicko-stavební řešení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J138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65" s="9" customFormat="1" ht="24.95" customHeight="1">
      <c r="B97" s="159"/>
      <c r="C97" s="160"/>
      <c r="D97" s="161" t="s">
        <v>1304</v>
      </c>
      <c r="E97" s="162"/>
      <c r="F97" s="162"/>
      <c r="G97" s="162"/>
      <c r="H97" s="162"/>
      <c r="I97" s="162"/>
      <c r="J97" s="163">
        <f>J139</f>
        <v>0</v>
      </c>
      <c r="K97" s="160"/>
      <c r="L97" s="164"/>
    </row>
    <row r="98" spans="1:65" s="9" customFormat="1" ht="24.95" customHeight="1">
      <c r="B98" s="159"/>
      <c r="C98" s="160"/>
      <c r="D98" s="161" t="s">
        <v>1305</v>
      </c>
      <c r="E98" s="162"/>
      <c r="F98" s="162"/>
      <c r="G98" s="162"/>
      <c r="H98" s="162"/>
      <c r="I98" s="162"/>
      <c r="J98" s="163">
        <f>J142</f>
        <v>0</v>
      </c>
      <c r="K98" s="160"/>
      <c r="L98" s="164"/>
    </row>
    <row r="99" spans="1:65" s="9" customFormat="1" ht="24.95" customHeight="1">
      <c r="B99" s="159"/>
      <c r="C99" s="160"/>
      <c r="D99" s="161" t="s">
        <v>1306</v>
      </c>
      <c r="E99" s="162"/>
      <c r="F99" s="162"/>
      <c r="G99" s="162"/>
      <c r="H99" s="162"/>
      <c r="I99" s="162"/>
      <c r="J99" s="163">
        <f>J153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1307</v>
      </c>
      <c r="E100" s="162"/>
      <c r="F100" s="162"/>
      <c r="G100" s="162"/>
      <c r="H100" s="162"/>
      <c r="I100" s="162"/>
      <c r="J100" s="163">
        <f>J156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1308</v>
      </c>
      <c r="E101" s="162"/>
      <c r="F101" s="162"/>
      <c r="G101" s="162"/>
      <c r="H101" s="162"/>
      <c r="I101" s="162"/>
      <c r="J101" s="163">
        <f>J163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1309</v>
      </c>
      <c r="E102" s="162"/>
      <c r="F102" s="162"/>
      <c r="G102" s="162"/>
      <c r="H102" s="162"/>
      <c r="I102" s="162"/>
      <c r="J102" s="163">
        <f>J166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1310</v>
      </c>
      <c r="E103" s="162"/>
      <c r="F103" s="162"/>
      <c r="G103" s="162"/>
      <c r="H103" s="162"/>
      <c r="I103" s="162"/>
      <c r="J103" s="163">
        <f>J169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1311</v>
      </c>
      <c r="E104" s="162"/>
      <c r="F104" s="162"/>
      <c r="G104" s="162"/>
      <c r="H104" s="162"/>
      <c r="I104" s="162"/>
      <c r="J104" s="163">
        <f>J188</f>
        <v>0</v>
      </c>
      <c r="K104" s="160"/>
      <c r="L104" s="164"/>
    </row>
    <row r="105" spans="1:65" s="9" customFormat="1" ht="24.95" customHeight="1">
      <c r="B105" s="159"/>
      <c r="C105" s="160"/>
      <c r="D105" s="161" t="s">
        <v>1312</v>
      </c>
      <c r="E105" s="162"/>
      <c r="F105" s="162"/>
      <c r="G105" s="162"/>
      <c r="H105" s="162"/>
      <c r="I105" s="162"/>
      <c r="J105" s="163">
        <f>J191</f>
        <v>0</v>
      </c>
      <c r="K105" s="160"/>
      <c r="L105" s="164"/>
    </row>
    <row r="106" spans="1:65" s="9" customFormat="1" ht="24.95" customHeight="1">
      <c r="B106" s="159"/>
      <c r="C106" s="160"/>
      <c r="D106" s="161" t="s">
        <v>1313</v>
      </c>
      <c r="E106" s="162"/>
      <c r="F106" s="162"/>
      <c r="G106" s="162"/>
      <c r="H106" s="162"/>
      <c r="I106" s="162"/>
      <c r="J106" s="163">
        <f>J194</f>
        <v>0</v>
      </c>
      <c r="K106" s="160"/>
      <c r="L106" s="164"/>
    </row>
    <row r="107" spans="1:65" s="9" customFormat="1" ht="24.95" customHeight="1">
      <c r="B107" s="159"/>
      <c r="C107" s="160"/>
      <c r="D107" s="161" t="s">
        <v>1314</v>
      </c>
      <c r="E107" s="162"/>
      <c r="F107" s="162"/>
      <c r="G107" s="162"/>
      <c r="H107" s="162"/>
      <c r="I107" s="162"/>
      <c r="J107" s="163">
        <f>J201</f>
        <v>0</v>
      </c>
      <c r="K107" s="160"/>
      <c r="L107" s="164"/>
    </row>
    <row r="108" spans="1:65" s="9" customFormat="1" ht="24.95" customHeight="1">
      <c r="B108" s="159"/>
      <c r="C108" s="160"/>
      <c r="D108" s="161" t="s">
        <v>1315</v>
      </c>
      <c r="E108" s="162"/>
      <c r="F108" s="162"/>
      <c r="G108" s="162"/>
      <c r="H108" s="162"/>
      <c r="I108" s="162"/>
      <c r="J108" s="163">
        <f>J210</f>
        <v>0</v>
      </c>
      <c r="K108" s="160"/>
      <c r="L108" s="164"/>
    </row>
    <row r="109" spans="1:65" s="2" customFormat="1" ht="21.7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6.9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29.25" customHeight="1">
      <c r="A111" s="32"/>
      <c r="B111" s="33"/>
      <c r="C111" s="158" t="s">
        <v>209</v>
      </c>
      <c r="D111" s="34"/>
      <c r="E111" s="34"/>
      <c r="F111" s="34"/>
      <c r="G111" s="34"/>
      <c r="H111" s="34"/>
      <c r="I111" s="34"/>
      <c r="J111" s="171">
        <f>ROUND(J112 + J113 + J114 + J115 + J116 + J117,2)</f>
        <v>0</v>
      </c>
      <c r="K111" s="34"/>
      <c r="L111" s="49"/>
      <c r="N111" s="172" t="s">
        <v>39</v>
      </c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65" s="2" customFormat="1" ht="18" customHeight="1">
      <c r="A112" s="32"/>
      <c r="B112" s="33"/>
      <c r="C112" s="34"/>
      <c r="D112" s="248" t="s">
        <v>210</v>
      </c>
      <c r="E112" s="247"/>
      <c r="F112" s="247"/>
      <c r="G112" s="34"/>
      <c r="H112" s="34"/>
      <c r="I112" s="34"/>
      <c r="J112" s="108">
        <v>0</v>
      </c>
      <c r="K112" s="34"/>
      <c r="L112" s="173"/>
      <c r="M112" s="174"/>
      <c r="N112" s="175" t="s">
        <v>40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211</v>
      </c>
      <c r="AZ112" s="174"/>
      <c r="BA112" s="174"/>
      <c r="BB112" s="174"/>
      <c r="BC112" s="174"/>
      <c r="BD112" s="174"/>
      <c r="BE112" s="178">
        <f t="shared" ref="BE112:BE117" si="0">IF(N112="základní",J112,0)</f>
        <v>0</v>
      </c>
      <c r="BF112" s="178">
        <f t="shared" ref="BF112:BF117" si="1">IF(N112="snížená",J112,0)</f>
        <v>0</v>
      </c>
      <c r="BG112" s="178">
        <f t="shared" ref="BG112:BG117" si="2">IF(N112="zákl. přenesená",J112,0)</f>
        <v>0</v>
      </c>
      <c r="BH112" s="178">
        <f t="shared" ref="BH112:BH117" si="3">IF(N112="sníž. přenesená",J112,0)</f>
        <v>0</v>
      </c>
      <c r="BI112" s="178">
        <f t="shared" ref="BI112:BI117" si="4">IF(N112="nulová",J112,0)</f>
        <v>0</v>
      </c>
      <c r="BJ112" s="177" t="s">
        <v>82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8" t="s">
        <v>212</v>
      </c>
      <c r="E113" s="247"/>
      <c r="F113" s="247"/>
      <c r="G113" s="34"/>
      <c r="H113" s="34"/>
      <c r="I113" s="34"/>
      <c r="J113" s="108">
        <v>0</v>
      </c>
      <c r="K113" s="34"/>
      <c r="L113" s="173"/>
      <c r="M113" s="174"/>
      <c r="N113" s="175" t="s">
        <v>40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211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82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8" t="s">
        <v>213</v>
      </c>
      <c r="E114" s="247"/>
      <c r="F114" s="247"/>
      <c r="G114" s="34"/>
      <c r="H114" s="34"/>
      <c r="I114" s="34"/>
      <c r="J114" s="108">
        <v>0</v>
      </c>
      <c r="K114" s="34"/>
      <c r="L114" s="173"/>
      <c r="M114" s="174"/>
      <c r="N114" s="175" t="s">
        <v>40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211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82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248" t="s">
        <v>214</v>
      </c>
      <c r="E115" s="247"/>
      <c r="F115" s="247"/>
      <c r="G115" s="34"/>
      <c r="H115" s="34"/>
      <c r="I115" s="34"/>
      <c r="J115" s="108">
        <v>0</v>
      </c>
      <c r="K115" s="34"/>
      <c r="L115" s="173"/>
      <c r="M115" s="174"/>
      <c r="N115" s="175" t="s">
        <v>40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211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82</v>
      </c>
      <c r="BK115" s="174"/>
      <c r="BL115" s="174"/>
      <c r="BM115" s="174"/>
    </row>
    <row r="116" spans="1:65" s="2" customFormat="1" ht="18" customHeight="1">
      <c r="A116" s="32"/>
      <c r="B116" s="33"/>
      <c r="C116" s="34"/>
      <c r="D116" s="248" t="s">
        <v>215</v>
      </c>
      <c r="E116" s="247"/>
      <c r="F116" s="247"/>
      <c r="G116" s="34"/>
      <c r="H116" s="34"/>
      <c r="I116" s="34"/>
      <c r="J116" s="108">
        <v>0</v>
      </c>
      <c r="K116" s="34"/>
      <c r="L116" s="173"/>
      <c r="M116" s="174"/>
      <c r="N116" s="175" t="s">
        <v>40</v>
      </c>
      <c r="O116" s="174"/>
      <c r="P116" s="174"/>
      <c r="Q116" s="174"/>
      <c r="R116" s="174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7" t="s">
        <v>211</v>
      </c>
      <c r="AZ116" s="174"/>
      <c r="BA116" s="174"/>
      <c r="BB116" s="174"/>
      <c r="BC116" s="174"/>
      <c r="BD116" s="174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82</v>
      </c>
      <c r="BK116" s="174"/>
      <c r="BL116" s="174"/>
      <c r="BM116" s="174"/>
    </row>
    <row r="117" spans="1:65" s="2" customFormat="1" ht="18" customHeight="1">
      <c r="A117" s="32"/>
      <c r="B117" s="33"/>
      <c r="C117" s="34"/>
      <c r="D117" s="107" t="s">
        <v>216</v>
      </c>
      <c r="E117" s="34"/>
      <c r="F117" s="34"/>
      <c r="G117" s="34"/>
      <c r="H117" s="34"/>
      <c r="I117" s="34"/>
      <c r="J117" s="108">
        <f>ROUND(J30*T117,2)</f>
        <v>0</v>
      </c>
      <c r="K117" s="34"/>
      <c r="L117" s="173"/>
      <c r="M117" s="174"/>
      <c r="N117" s="175" t="s">
        <v>40</v>
      </c>
      <c r="O117" s="174"/>
      <c r="P117" s="174"/>
      <c r="Q117" s="174"/>
      <c r="R117" s="174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7" t="s">
        <v>217</v>
      </c>
      <c r="AZ117" s="174"/>
      <c r="BA117" s="174"/>
      <c r="BB117" s="174"/>
      <c r="BC117" s="174"/>
      <c r="BD117" s="174"/>
      <c r="BE117" s="178">
        <f t="shared" si="0"/>
        <v>0</v>
      </c>
      <c r="BF117" s="178">
        <f t="shared" si="1"/>
        <v>0</v>
      </c>
      <c r="BG117" s="178">
        <f t="shared" si="2"/>
        <v>0</v>
      </c>
      <c r="BH117" s="178">
        <f t="shared" si="3"/>
        <v>0</v>
      </c>
      <c r="BI117" s="178">
        <f t="shared" si="4"/>
        <v>0</v>
      </c>
      <c r="BJ117" s="177" t="s">
        <v>82</v>
      </c>
      <c r="BK117" s="174"/>
      <c r="BL117" s="174"/>
      <c r="BM117" s="174"/>
    </row>
    <row r="118" spans="1:65" s="2" customFormat="1" ht="11.25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9.25" customHeight="1">
      <c r="A119" s="32"/>
      <c r="B119" s="33"/>
      <c r="C119" s="116" t="s">
        <v>151</v>
      </c>
      <c r="D119" s="117"/>
      <c r="E119" s="117"/>
      <c r="F119" s="117"/>
      <c r="G119" s="117"/>
      <c r="H119" s="117"/>
      <c r="I119" s="117"/>
      <c r="J119" s="118">
        <f>ROUND(J96+J111,2)</f>
        <v>0</v>
      </c>
      <c r="K119" s="117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4" spans="1:65" s="2" customFormat="1" ht="6.95" customHeight="1">
      <c r="A124" s="32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24.95" customHeight="1">
      <c r="A125" s="32"/>
      <c r="B125" s="33"/>
      <c r="C125" s="20" t="s">
        <v>218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6.95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2" customHeight="1">
      <c r="A127" s="32"/>
      <c r="B127" s="33"/>
      <c r="C127" s="26" t="s">
        <v>16</v>
      </c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26.25" customHeight="1">
      <c r="A128" s="32"/>
      <c r="B128" s="33"/>
      <c r="C128" s="34"/>
      <c r="D128" s="34"/>
      <c r="E128" s="294" t="str">
        <f>E7</f>
        <v>Snížení energetické náročnosti budov v areálu Slezské nemocnice Opava využitím OZE a KVET  u hlavních budov V,N</v>
      </c>
      <c r="F128" s="295"/>
      <c r="G128" s="295"/>
      <c r="H128" s="295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6" t="s">
        <v>153</v>
      </c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4"/>
      <c r="D130" s="34"/>
      <c r="E130" s="249" t="str">
        <f>E9</f>
        <v xml:space="preserve">SO 02 D.2.1.1. - Architektonicko-stavební řešení   </v>
      </c>
      <c r="F130" s="296"/>
      <c r="G130" s="296"/>
      <c r="H130" s="296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6.9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6" t="s">
        <v>20</v>
      </c>
      <c r="D132" s="34"/>
      <c r="E132" s="34"/>
      <c r="F132" s="24" t="str">
        <f>F12</f>
        <v xml:space="preserve"> </v>
      </c>
      <c r="G132" s="34"/>
      <c r="H132" s="34"/>
      <c r="I132" s="26" t="s">
        <v>22</v>
      </c>
      <c r="J132" s="64" t="str">
        <f>IF(J12="","",J12)</f>
        <v>10. 3. 2025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6" t="s">
        <v>24</v>
      </c>
      <c r="D134" s="34"/>
      <c r="E134" s="34"/>
      <c r="F134" s="24" t="str">
        <f>E15</f>
        <v xml:space="preserve"> </v>
      </c>
      <c r="G134" s="34"/>
      <c r="H134" s="34"/>
      <c r="I134" s="26" t="s">
        <v>29</v>
      </c>
      <c r="J134" s="29" t="str">
        <f>E21</f>
        <v xml:space="preserve"> </v>
      </c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5.2" customHeight="1">
      <c r="A135" s="32"/>
      <c r="B135" s="33"/>
      <c r="C135" s="26" t="s">
        <v>27</v>
      </c>
      <c r="D135" s="34"/>
      <c r="E135" s="34"/>
      <c r="F135" s="24" t="str">
        <f>IF(E18="","",E18)</f>
        <v>Vyplň údaj</v>
      </c>
      <c r="G135" s="34"/>
      <c r="H135" s="34"/>
      <c r="I135" s="26" t="s">
        <v>31</v>
      </c>
      <c r="J135" s="29" t="str">
        <f>E24</f>
        <v xml:space="preserve"> </v>
      </c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10.35" customHeight="1">
      <c r="A136" s="32"/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11" customFormat="1" ht="29.25" customHeight="1">
      <c r="A137" s="179"/>
      <c r="B137" s="180"/>
      <c r="C137" s="181" t="s">
        <v>219</v>
      </c>
      <c r="D137" s="182" t="s">
        <v>60</v>
      </c>
      <c r="E137" s="182" t="s">
        <v>56</v>
      </c>
      <c r="F137" s="182" t="s">
        <v>57</v>
      </c>
      <c r="G137" s="182" t="s">
        <v>220</v>
      </c>
      <c r="H137" s="182" t="s">
        <v>221</v>
      </c>
      <c r="I137" s="182" t="s">
        <v>222</v>
      </c>
      <c r="J137" s="183" t="s">
        <v>158</v>
      </c>
      <c r="K137" s="184" t="s">
        <v>223</v>
      </c>
      <c r="L137" s="185"/>
      <c r="M137" s="73" t="s">
        <v>1</v>
      </c>
      <c r="N137" s="74" t="s">
        <v>39</v>
      </c>
      <c r="O137" s="74" t="s">
        <v>224</v>
      </c>
      <c r="P137" s="74" t="s">
        <v>225</v>
      </c>
      <c r="Q137" s="74" t="s">
        <v>226</v>
      </c>
      <c r="R137" s="74" t="s">
        <v>227</v>
      </c>
      <c r="S137" s="74" t="s">
        <v>228</v>
      </c>
      <c r="T137" s="75" t="s">
        <v>229</v>
      </c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</row>
    <row r="138" spans="1:65" s="2" customFormat="1" ht="22.9" customHeight="1">
      <c r="A138" s="32"/>
      <c r="B138" s="33"/>
      <c r="C138" s="80" t="s">
        <v>230</v>
      </c>
      <c r="D138" s="34"/>
      <c r="E138" s="34"/>
      <c r="F138" s="34"/>
      <c r="G138" s="34"/>
      <c r="H138" s="34"/>
      <c r="I138" s="34"/>
      <c r="J138" s="186">
        <f>BK138</f>
        <v>0</v>
      </c>
      <c r="K138" s="34"/>
      <c r="L138" s="35"/>
      <c r="M138" s="76"/>
      <c r="N138" s="187"/>
      <c r="O138" s="77"/>
      <c r="P138" s="188">
        <f>P139+P142+P153+P156+P163+P166+P169+P188+P191+P194+P201+P210</f>
        <v>0</v>
      </c>
      <c r="Q138" s="77"/>
      <c r="R138" s="188">
        <f>R139+R142+R153+R156+R163+R166+R169+R188+R191+R194+R201+R210</f>
        <v>0</v>
      </c>
      <c r="S138" s="77"/>
      <c r="T138" s="189">
        <f>T139+T142+T153+T156+T163+T166+T169+T188+T191+T194+T201+T210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4" t="s">
        <v>74</v>
      </c>
      <c r="AU138" s="14" t="s">
        <v>160</v>
      </c>
      <c r="BK138" s="190">
        <f>BK139+BK142+BK153+BK156+BK163+BK166+BK169+BK188+BK191+BK194+BK201+BK210</f>
        <v>0</v>
      </c>
    </row>
    <row r="139" spans="1:65" s="12" customFormat="1" ht="25.9" customHeight="1">
      <c r="B139" s="191"/>
      <c r="C139" s="192"/>
      <c r="D139" s="193" t="s">
        <v>74</v>
      </c>
      <c r="E139" s="194" t="s">
        <v>75</v>
      </c>
      <c r="F139" s="194" t="s">
        <v>1316</v>
      </c>
      <c r="G139" s="192"/>
      <c r="H139" s="192"/>
      <c r="I139" s="195"/>
      <c r="J139" s="196">
        <f>BK139</f>
        <v>0</v>
      </c>
      <c r="K139" s="192"/>
      <c r="L139" s="197"/>
      <c r="M139" s="198"/>
      <c r="N139" s="199"/>
      <c r="O139" s="199"/>
      <c r="P139" s="200">
        <f>SUM(P140:P141)</f>
        <v>0</v>
      </c>
      <c r="Q139" s="199"/>
      <c r="R139" s="200">
        <f>SUM(R140:R141)</f>
        <v>0</v>
      </c>
      <c r="S139" s="199"/>
      <c r="T139" s="201">
        <f>SUM(T140:T141)</f>
        <v>0</v>
      </c>
      <c r="AR139" s="202" t="s">
        <v>82</v>
      </c>
      <c r="AT139" s="203" t="s">
        <v>74</v>
      </c>
      <c r="AU139" s="203" t="s">
        <v>75</v>
      </c>
      <c r="AY139" s="202" t="s">
        <v>233</v>
      </c>
      <c r="BK139" s="204">
        <f>SUM(BK140:BK141)</f>
        <v>0</v>
      </c>
    </row>
    <row r="140" spans="1:65" s="2" customFormat="1" ht="16.5" customHeight="1">
      <c r="A140" s="32"/>
      <c r="B140" s="33"/>
      <c r="C140" s="207" t="s">
        <v>82</v>
      </c>
      <c r="D140" s="207" t="s">
        <v>236</v>
      </c>
      <c r="E140" s="208" t="s">
        <v>1317</v>
      </c>
      <c r="F140" s="209" t="s">
        <v>1318</v>
      </c>
      <c r="G140" s="210" t="s">
        <v>1000</v>
      </c>
      <c r="H140" s="211">
        <v>5.3470000000000004</v>
      </c>
      <c r="I140" s="212"/>
      <c r="J140" s="213">
        <f>ROUND(I140*H140,2)</f>
        <v>0</v>
      </c>
      <c r="K140" s="214"/>
      <c r="L140" s="35"/>
      <c r="M140" s="215" t="s">
        <v>1</v>
      </c>
      <c r="N140" s="216" t="s">
        <v>40</v>
      </c>
      <c r="O140" s="69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9" t="s">
        <v>240</v>
      </c>
      <c r="AT140" s="219" t="s">
        <v>236</v>
      </c>
      <c r="AU140" s="219" t="s">
        <v>82</v>
      </c>
      <c r="AY140" s="14" t="s">
        <v>233</v>
      </c>
      <c r="BE140" s="112">
        <f>IF(N140="základní",J140,0)</f>
        <v>0</v>
      </c>
      <c r="BF140" s="112">
        <f>IF(N140="snížená",J140,0)</f>
        <v>0</v>
      </c>
      <c r="BG140" s="112">
        <f>IF(N140="zákl. přenesená",J140,0)</f>
        <v>0</v>
      </c>
      <c r="BH140" s="112">
        <f>IF(N140="sníž. přenesená",J140,0)</f>
        <v>0</v>
      </c>
      <c r="BI140" s="112">
        <f>IF(N140="nulová",J140,0)</f>
        <v>0</v>
      </c>
      <c r="BJ140" s="14" t="s">
        <v>82</v>
      </c>
      <c r="BK140" s="112">
        <f>ROUND(I140*H140,2)</f>
        <v>0</v>
      </c>
      <c r="BL140" s="14" t="s">
        <v>240</v>
      </c>
      <c r="BM140" s="219" t="s">
        <v>84</v>
      </c>
    </row>
    <row r="141" spans="1:65" s="2" customFormat="1" ht="11.25">
      <c r="A141" s="32"/>
      <c r="B141" s="33"/>
      <c r="C141" s="34"/>
      <c r="D141" s="220" t="s">
        <v>241</v>
      </c>
      <c r="E141" s="34"/>
      <c r="F141" s="221" t="s">
        <v>1318</v>
      </c>
      <c r="G141" s="34"/>
      <c r="H141" s="34"/>
      <c r="I141" s="176"/>
      <c r="J141" s="34"/>
      <c r="K141" s="34"/>
      <c r="L141" s="35"/>
      <c r="M141" s="222"/>
      <c r="N141" s="22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241</v>
      </c>
      <c r="AU141" s="14" t="s">
        <v>82</v>
      </c>
    </row>
    <row r="142" spans="1:65" s="12" customFormat="1" ht="25.9" customHeight="1">
      <c r="B142" s="191"/>
      <c r="C142" s="192"/>
      <c r="D142" s="193" t="s">
        <v>74</v>
      </c>
      <c r="E142" s="194" t="s">
        <v>316</v>
      </c>
      <c r="F142" s="194" t="s">
        <v>1319</v>
      </c>
      <c r="G142" s="192"/>
      <c r="H142" s="192"/>
      <c r="I142" s="195"/>
      <c r="J142" s="196">
        <f>BK142</f>
        <v>0</v>
      </c>
      <c r="K142" s="192"/>
      <c r="L142" s="197"/>
      <c r="M142" s="198"/>
      <c r="N142" s="199"/>
      <c r="O142" s="199"/>
      <c r="P142" s="200">
        <f>SUM(P143:P152)</f>
        <v>0</v>
      </c>
      <c r="Q142" s="199"/>
      <c r="R142" s="200">
        <f>SUM(R143:R152)</f>
        <v>0</v>
      </c>
      <c r="S142" s="199"/>
      <c r="T142" s="201">
        <f>SUM(T143:T152)</f>
        <v>0</v>
      </c>
      <c r="AR142" s="202" t="s">
        <v>82</v>
      </c>
      <c r="AT142" s="203" t="s">
        <v>74</v>
      </c>
      <c r="AU142" s="203" t="s">
        <v>75</v>
      </c>
      <c r="AY142" s="202" t="s">
        <v>233</v>
      </c>
      <c r="BK142" s="204">
        <f>SUM(BK143:BK152)</f>
        <v>0</v>
      </c>
    </row>
    <row r="143" spans="1:65" s="2" customFormat="1" ht="16.5" customHeight="1">
      <c r="A143" s="32"/>
      <c r="B143" s="33"/>
      <c r="C143" s="207" t="s">
        <v>84</v>
      </c>
      <c r="D143" s="207" t="s">
        <v>236</v>
      </c>
      <c r="E143" s="208" t="s">
        <v>1320</v>
      </c>
      <c r="F143" s="209" t="s">
        <v>1321</v>
      </c>
      <c r="G143" s="210" t="s">
        <v>1322</v>
      </c>
      <c r="H143" s="211">
        <v>1.323</v>
      </c>
      <c r="I143" s="212"/>
      <c r="J143" s="213">
        <f>ROUND(I143*H143,2)</f>
        <v>0</v>
      </c>
      <c r="K143" s="214"/>
      <c r="L143" s="35"/>
      <c r="M143" s="215" t="s">
        <v>1</v>
      </c>
      <c r="N143" s="216" t="s">
        <v>40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240</v>
      </c>
      <c r="AT143" s="219" t="s">
        <v>236</v>
      </c>
      <c r="AU143" s="219" t="s">
        <v>82</v>
      </c>
      <c r="AY143" s="14" t="s">
        <v>233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82</v>
      </c>
      <c r="BK143" s="112">
        <f>ROUND(I143*H143,2)</f>
        <v>0</v>
      </c>
      <c r="BL143" s="14" t="s">
        <v>240</v>
      </c>
      <c r="BM143" s="219" t="s">
        <v>240</v>
      </c>
    </row>
    <row r="144" spans="1:65" s="2" customFormat="1" ht="11.25">
      <c r="A144" s="32"/>
      <c r="B144" s="33"/>
      <c r="C144" s="34"/>
      <c r="D144" s="220" t="s">
        <v>241</v>
      </c>
      <c r="E144" s="34"/>
      <c r="F144" s="221" t="s">
        <v>1321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241</v>
      </c>
      <c r="AU144" s="14" t="s">
        <v>82</v>
      </c>
    </row>
    <row r="145" spans="1:65" s="2" customFormat="1" ht="16.5" customHeight="1">
      <c r="A145" s="32"/>
      <c r="B145" s="33"/>
      <c r="C145" s="207" t="s">
        <v>245</v>
      </c>
      <c r="D145" s="207" t="s">
        <v>236</v>
      </c>
      <c r="E145" s="208" t="s">
        <v>1323</v>
      </c>
      <c r="F145" s="209" t="s">
        <v>1324</v>
      </c>
      <c r="G145" s="210" t="s">
        <v>813</v>
      </c>
      <c r="H145" s="211">
        <v>0.64900000000000002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40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240</v>
      </c>
      <c r="AT145" s="219" t="s">
        <v>236</v>
      </c>
      <c r="AU145" s="219" t="s">
        <v>82</v>
      </c>
      <c r="AY145" s="14" t="s">
        <v>233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82</v>
      </c>
      <c r="BK145" s="112">
        <f>ROUND(I145*H145,2)</f>
        <v>0</v>
      </c>
      <c r="BL145" s="14" t="s">
        <v>240</v>
      </c>
      <c r="BM145" s="219" t="s">
        <v>248</v>
      </c>
    </row>
    <row r="146" spans="1:65" s="2" customFormat="1" ht="11.25">
      <c r="A146" s="32"/>
      <c r="B146" s="33"/>
      <c r="C146" s="34"/>
      <c r="D146" s="220" t="s">
        <v>241</v>
      </c>
      <c r="E146" s="34"/>
      <c r="F146" s="221" t="s">
        <v>1324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241</v>
      </c>
      <c r="AU146" s="14" t="s">
        <v>82</v>
      </c>
    </row>
    <row r="147" spans="1:65" s="2" customFormat="1" ht="16.5" customHeight="1">
      <c r="A147" s="32"/>
      <c r="B147" s="33"/>
      <c r="C147" s="207" t="s">
        <v>240</v>
      </c>
      <c r="D147" s="207" t="s">
        <v>236</v>
      </c>
      <c r="E147" s="208" t="s">
        <v>1325</v>
      </c>
      <c r="F147" s="209" t="s">
        <v>1326</v>
      </c>
      <c r="G147" s="210" t="s">
        <v>813</v>
      </c>
      <c r="H147" s="211">
        <v>0.64900000000000002</v>
      </c>
      <c r="I147" s="212"/>
      <c r="J147" s="213">
        <f>ROUND(I147*H147,2)</f>
        <v>0</v>
      </c>
      <c r="K147" s="214"/>
      <c r="L147" s="35"/>
      <c r="M147" s="215" t="s">
        <v>1</v>
      </c>
      <c r="N147" s="216" t="s">
        <v>40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240</v>
      </c>
      <c r="AT147" s="219" t="s">
        <v>236</v>
      </c>
      <c r="AU147" s="219" t="s">
        <v>82</v>
      </c>
      <c r="AY147" s="14" t="s">
        <v>233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82</v>
      </c>
      <c r="BK147" s="112">
        <f>ROUND(I147*H147,2)</f>
        <v>0</v>
      </c>
      <c r="BL147" s="14" t="s">
        <v>240</v>
      </c>
      <c r="BM147" s="219" t="s">
        <v>251</v>
      </c>
    </row>
    <row r="148" spans="1:65" s="2" customFormat="1" ht="11.25">
      <c r="A148" s="32"/>
      <c r="B148" s="33"/>
      <c r="C148" s="34"/>
      <c r="D148" s="220" t="s">
        <v>241</v>
      </c>
      <c r="E148" s="34"/>
      <c r="F148" s="221" t="s">
        <v>1326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241</v>
      </c>
      <c r="AU148" s="14" t="s">
        <v>82</v>
      </c>
    </row>
    <row r="149" spans="1:65" s="2" customFormat="1" ht="21.75" customHeight="1">
      <c r="A149" s="32"/>
      <c r="B149" s="33"/>
      <c r="C149" s="207" t="s">
        <v>252</v>
      </c>
      <c r="D149" s="207" t="s">
        <v>236</v>
      </c>
      <c r="E149" s="208" t="s">
        <v>1327</v>
      </c>
      <c r="F149" s="209" t="s">
        <v>1328</v>
      </c>
      <c r="G149" s="210" t="s">
        <v>982</v>
      </c>
      <c r="H149" s="211">
        <v>6.5000000000000002E-2</v>
      </c>
      <c r="I149" s="212"/>
      <c r="J149" s="213">
        <f>ROUND(I149*H149,2)</f>
        <v>0</v>
      </c>
      <c r="K149" s="214"/>
      <c r="L149" s="35"/>
      <c r="M149" s="215" t="s">
        <v>1</v>
      </c>
      <c r="N149" s="216" t="s">
        <v>40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240</v>
      </c>
      <c r="AT149" s="219" t="s">
        <v>236</v>
      </c>
      <c r="AU149" s="219" t="s">
        <v>82</v>
      </c>
      <c r="AY149" s="14" t="s">
        <v>233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82</v>
      </c>
      <c r="BK149" s="112">
        <f>ROUND(I149*H149,2)</f>
        <v>0</v>
      </c>
      <c r="BL149" s="14" t="s">
        <v>240</v>
      </c>
      <c r="BM149" s="219" t="s">
        <v>255</v>
      </c>
    </row>
    <row r="150" spans="1:65" s="2" customFormat="1" ht="11.25">
      <c r="A150" s="32"/>
      <c r="B150" s="33"/>
      <c r="C150" s="34"/>
      <c r="D150" s="220" t="s">
        <v>241</v>
      </c>
      <c r="E150" s="34"/>
      <c r="F150" s="221" t="s">
        <v>1328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241</v>
      </c>
      <c r="AU150" s="14" t="s">
        <v>82</v>
      </c>
    </row>
    <row r="151" spans="1:65" s="2" customFormat="1" ht="16.5" customHeight="1">
      <c r="A151" s="32"/>
      <c r="B151" s="33"/>
      <c r="C151" s="207" t="s">
        <v>248</v>
      </c>
      <c r="D151" s="207" t="s">
        <v>236</v>
      </c>
      <c r="E151" s="208" t="s">
        <v>1329</v>
      </c>
      <c r="F151" s="209" t="s">
        <v>1330</v>
      </c>
      <c r="G151" s="210" t="s">
        <v>1322</v>
      </c>
      <c r="H151" s="211">
        <v>1.323</v>
      </c>
      <c r="I151" s="212"/>
      <c r="J151" s="213">
        <f>ROUND(I151*H151,2)</f>
        <v>0</v>
      </c>
      <c r="K151" s="214"/>
      <c r="L151" s="35"/>
      <c r="M151" s="215" t="s">
        <v>1</v>
      </c>
      <c r="N151" s="216" t="s">
        <v>40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240</v>
      </c>
      <c r="AT151" s="219" t="s">
        <v>236</v>
      </c>
      <c r="AU151" s="219" t="s">
        <v>82</v>
      </c>
      <c r="AY151" s="14" t="s">
        <v>233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82</v>
      </c>
      <c r="BK151" s="112">
        <f>ROUND(I151*H151,2)</f>
        <v>0</v>
      </c>
      <c r="BL151" s="14" t="s">
        <v>240</v>
      </c>
      <c r="BM151" s="219" t="s">
        <v>8</v>
      </c>
    </row>
    <row r="152" spans="1:65" s="2" customFormat="1" ht="11.25">
      <c r="A152" s="32"/>
      <c r="B152" s="33"/>
      <c r="C152" s="34"/>
      <c r="D152" s="220" t="s">
        <v>241</v>
      </c>
      <c r="E152" s="34"/>
      <c r="F152" s="221" t="s">
        <v>1330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241</v>
      </c>
      <c r="AU152" s="14" t="s">
        <v>82</v>
      </c>
    </row>
    <row r="153" spans="1:65" s="12" customFormat="1" ht="25.9" customHeight="1">
      <c r="B153" s="191"/>
      <c r="C153" s="192"/>
      <c r="D153" s="193" t="s">
        <v>74</v>
      </c>
      <c r="E153" s="194" t="s">
        <v>328</v>
      </c>
      <c r="F153" s="194" t="s">
        <v>1331</v>
      </c>
      <c r="G153" s="192"/>
      <c r="H153" s="192"/>
      <c r="I153" s="195"/>
      <c r="J153" s="196">
        <f>BK153</f>
        <v>0</v>
      </c>
      <c r="K153" s="192"/>
      <c r="L153" s="197"/>
      <c r="M153" s="198"/>
      <c r="N153" s="199"/>
      <c r="O153" s="199"/>
      <c r="P153" s="200">
        <f>SUM(P154:P155)</f>
        <v>0</v>
      </c>
      <c r="Q153" s="199"/>
      <c r="R153" s="200">
        <f>SUM(R154:R155)</f>
        <v>0</v>
      </c>
      <c r="S153" s="199"/>
      <c r="T153" s="201">
        <f>SUM(T154:T155)</f>
        <v>0</v>
      </c>
      <c r="AR153" s="202" t="s">
        <v>82</v>
      </c>
      <c r="AT153" s="203" t="s">
        <v>74</v>
      </c>
      <c r="AU153" s="203" t="s">
        <v>75</v>
      </c>
      <c r="AY153" s="202" t="s">
        <v>233</v>
      </c>
      <c r="BK153" s="204">
        <f>SUM(BK154:BK155)</f>
        <v>0</v>
      </c>
    </row>
    <row r="154" spans="1:65" s="2" customFormat="1" ht="16.5" customHeight="1">
      <c r="A154" s="32"/>
      <c r="B154" s="33"/>
      <c r="C154" s="207" t="s">
        <v>259</v>
      </c>
      <c r="D154" s="207" t="s">
        <v>236</v>
      </c>
      <c r="E154" s="208" t="s">
        <v>1332</v>
      </c>
      <c r="F154" s="209" t="s">
        <v>1333</v>
      </c>
      <c r="G154" s="210" t="s">
        <v>995</v>
      </c>
      <c r="H154" s="211">
        <v>1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40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240</v>
      </c>
      <c r="AT154" s="219" t="s">
        <v>236</v>
      </c>
      <c r="AU154" s="219" t="s">
        <v>82</v>
      </c>
      <c r="AY154" s="14" t="s">
        <v>233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82</v>
      </c>
      <c r="BK154" s="112">
        <f>ROUND(I154*H154,2)</f>
        <v>0</v>
      </c>
      <c r="BL154" s="14" t="s">
        <v>240</v>
      </c>
      <c r="BM154" s="219" t="s">
        <v>261</v>
      </c>
    </row>
    <row r="155" spans="1:65" s="2" customFormat="1" ht="11.25">
      <c r="A155" s="32"/>
      <c r="B155" s="33"/>
      <c r="C155" s="34"/>
      <c r="D155" s="220" t="s">
        <v>241</v>
      </c>
      <c r="E155" s="34"/>
      <c r="F155" s="221" t="s">
        <v>1333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241</v>
      </c>
      <c r="AU155" s="14" t="s">
        <v>82</v>
      </c>
    </row>
    <row r="156" spans="1:65" s="12" customFormat="1" ht="25.9" customHeight="1">
      <c r="B156" s="191"/>
      <c r="C156" s="192"/>
      <c r="D156" s="193" t="s">
        <v>74</v>
      </c>
      <c r="E156" s="194" t="s">
        <v>424</v>
      </c>
      <c r="F156" s="194" t="s">
        <v>1334</v>
      </c>
      <c r="G156" s="192"/>
      <c r="H156" s="192"/>
      <c r="I156" s="195"/>
      <c r="J156" s="196">
        <f>BK156</f>
        <v>0</v>
      </c>
      <c r="K156" s="192"/>
      <c r="L156" s="197"/>
      <c r="M156" s="198"/>
      <c r="N156" s="199"/>
      <c r="O156" s="199"/>
      <c r="P156" s="200">
        <f>SUM(P157:P162)</f>
        <v>0</v>
      </c>
      <c r="Q156" s="199"/>
      <c r="R156" s="200">
        <f>SUM(R157:R162)</f>
        <v>0</v>
      </c>
      <c r="S156" s="199"/>
      <c r="T156" s="201">
        <f>SUM(T157:T162)</f>
        <v>0</v>
      </c>
      <c r="AR156" s="202" t="s">
        <v>82</v>
      </c>
      <c r="AT156" s="203" t="s">
        <v>74</v>
      </c>
      <c r="AU156" s="203" t="s">
        <v>75</v>
      </c>
      <c r="AY156" s="202" t="s">
        <v>233</v>
      </c>
      <c r="BK156" s="204">
        <f>SUM(BK157:BK162)</f>
        <v>0</v>
      </c>
    </row>
    <row r="157" spans="1:65" s="2" customFormat="1" ht="16.5" customHeight="1">
      <c r="A157" s="32"/>
      <c r="B157" s="33"/>
      <c r="C157" s="207" t="s">
        <v>251</v>
      </c>
      <c r="D157" s="207" t="s">
        <v>236</v>
      </c>
      <c r="E157" s="208" t="s">
        <v>1335</v>
      </c>
      <c r="F157" s="209" t="s">
        <v>1336</v>
      </c>
      <c r="G157" s="210" t="s">
        <v>995</v>
      </c>
      <c r="H157" s="211">
        <v>8</v>
      </c>
      <c r="I157" s="212"/>
      <c r="J157" s="213">
        <f>ROUND(I157*H157,2)</f>
        <v>0</v>
      </c>
      <c r="K157" s="214"/>
      <c r="L157" s="35"/>
      <c r="M157" s="215" t="s">
        <v>1</v>
      </c>
      <c r="N157" s="216" t="s">
        <v>40</v>
      </c>
      <c r="O157" s="69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9" t="s">
        <v>240</v>
      </c>
      <c r="AT157" s="219" t="s">
        <v>236</v>
      </c>
      <c r="AU157" s="219" t="s">
        <v>82</v>
      </c>
      <c r="AY157" s="14" t="s">
        <v>233</v>
      </c>
      <c r="BE157" s="112">
        <f>IF(N157="základní",J157,0)</f>
        <v>0</v>
      </c>
      <c r="BF157" s="112">
        <f>IF(N157="snížená",J157,0)</f>
        <v>0</v>
      </c>
      <c r="BG157" s="112">
        <f>IF(N157="zákl. přenesená",J157,0)</f>
        <v>0</v>
      </c>
      <c r="BH157" s="112">
        <f>IF(N157="sníž. přenesená",J157,0)</f>
        <v>0</v>
      </c>
      <c r="BI157" s="112">
        <f>IF(N157="nulová",J157,0)</f>
        <v>0</v>
      </c>
      <c r="BJ157" s="14" t="s">
        <v>82</v>
      </c>
      <c r="BK157" s="112">
        <f>ROUND(I157*H157,2)</f>
        <v>0</v>
      </c>
      <c r="BL157" s="14" t="s">
        <v>240</v>
      </c>
      <c r="BM157" s="219" t="s">
        <v>263</v>
      </c>
    </row>
    <row r="158" spans="1:65" s="2" customFormat="1" ht="11.25">
      <c r="A158" s="32"/>
      <c r="B158" s="33"/>
      <c r="C158" s="34"/>
      <c r="D158" s="220" t="s">
        <v>241</v>
      </c>
      <c r="E158" s="34"/>
      <c r="F158" s="221" t="s">
        <v>1336</v>
      </c>
      <c r="G158" s="34"/>
      <c r="H158" s="34"/>
      <c r="I158" s="176"/>
      <c r="J158" s="34"/>
      <c r="K158" s="34"/>
      <c r="L158" s="35"/>
      <c r="M158" s="222"/>
      <c r="N158" s="223"/>
      <c r="O158" s="69"/>
      <c r="P158" s="69"/>
      <c r="Q158" s="69"/>
      <c r="R158" s="69"/>
      <c r="S158" s="69"/>
      <c r="T158" s="70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4" t="s">
        <v>241</v>
      </c>
      <c r="AU158" s="14" t="s">
        <v>82</v>
      </c>
    </row>
    <row r="159" spans="1:65" s="2" customFormat="1" ht="24.2" customHeight="1">
      <c r="A159" s="32"/>
      <c r="B159" s="33"/>
      <c r="C159" s="207" t="s">
        <v>264</v>
      </c>
      <c r="D159" s="207" t="s">
        <v>236</v>
      </c>
      <c r="E159" s="208" t="s">
        <v>1337</v>
      </c>
      <c r="F159" s="209" t="s">
        <v>1338</v>
      </c>
      <c r="G159" s="210" t="s">
        <v>813</v>
      </c>
      <c r="H159" s="211">
        <v>0.75600000000000001</v>
      </c>
      <c r="I159" s="212"/>
      <c r="J159" s="213">
        <f>ROUND(I159*H159,2)</f>
        <v>0</v>
      </c>
      <c r="K159" s="214"/>
      <c r="L159" s="35"/>
      <c r="M159" s="215" t="s">
        <v>1</v>
      </c>
      <c r="N159" s="216" t="s">
        <v>40</v>
      </c>
      <c r="O159" s="69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9" t="s">
        <v>240</v>
      </c>
      <c r="AT159" s="219" t="s">
        <v>236</v>
      </c>
      <c r="AU159" s="219" t="s">
        <v>82</v>
      </c>
      <c r="AY159" s="14" t="s">
        <v>233</v>
      </c>
      <c r="BE159" s="112">
        <f>IF(N159="základní",J159,0)</f>
        <v>0</v>
      </c>
      <c r="BF159" s="112">
        <f>IF(N159="snížená",J159,0)</f>
        <v>0</v>
      </c>
      <c r="BG159" s="112">
        <f>IF(N159="zákl. přenesená",J159,0)</f>
        <v>0</v>
      </c>
      <c r="BH159" s="112">
        <f>IF(N159="sníž. přenesená",J159,0)</f>
        <v>0</v>
      </c>
      <c r="BI159" s="112">
        <f>IF(N159="nulová",J159,0)</f>
        <v>0</v>
      </c>
      <c r="BJ159" s="14" t="s">
        <v>82</v>
      </c>
      <c r="BK159" s="112">
        <f>ROUND(I159*H159,2)</f>
        <v>0</v>
      </c>
      <c r="BL159" s="14" t="s">
        <v>240</v>
      </c>
      <c r="BM159" s="219" t="s">
        <v>266</v>
      </c>
    </row>
    <row r="160" spans="1:65" s="2" customFormat="1" ht="19.5">
      <c r="A160" s="32"/>
      <c r="B160" s="33"/>
      <c r="C160" s="34"/>
      <c r="D160" s="220" t="s">
        <v>241</v>
      </c>
      <c r="E160" s="34"/>
      <c r="F160" s="221" t="s">
        <v>1338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241</v>
      </c>
      <c r="AU160" s="14" t="s">
        <v>82</v>
      </c>
    </row>
    <row r="161" spans="1:65" s="2" customFormat="1" ht="16.5" customHeight="1">
      <c r="A161" s="32"/>
      <c r="B161" s="33"/>
      <c r="C161" s="207" t="s">
        <v>255</v>
      </c>
      <c r="D161" s="207" t="s">
        <v>236</v>
      </c>
      <c r="E161" s="208" t="s">
        <v>1339</v>
      </c>
      <c r="F161" s="209" t="s">
        <v>1340</v>
      </c>
      <c r="G161" s="210" t="s">
        <v>813</v>
      </c>
      <c r="H161" s="211">
        <v>6.617</v>
      </c>
      <c r="I161" s="212"/>
      <c r="J161" s="213">
        <f>ROUND(I161*H161,2)</f>
        <v>0</v>
      </c>
      <c r="K161" s="214"/>
      <c r="L161" s="35"/>
      <c r="M161" s="215" t="s">
        <v>1</v>
      </c>
      <c r="N161" s="216" t="s">
        <v>40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240</v>
      </c>
      <c r="AT161" s="219" t="s">
        <v>236</v>
      </c>
      <c r="AU161" s="219" t="s">
        <v>82</v>
      </c>
      <c r="AY161" s="14" t="s">
        <v>233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82</v>
      </c>
      <c r="BK161" s="112">
        <f>ROUND(I161*H161,2)</f>
        <v>0</v>
      </c>
      <c r="BL161" s="14" t="s">
        <v>240</v>
      </c>
      <c r="BM161" s="219" t="s">
        <v>268</v>
      </c>
    </row>
    <row r="162" spans="1:65" s="2" customFormat="1" ht="11.25">
      <c r="A162" s="32"/>
      <c r="B162" s="33"/>
      <c r="C162" s="34"/>
      <c r="D162" s="220" t="s">
        <v>241</v>
      </c>
      <c r="E162" s="34"/>
      <c r="F162" s="221" t="s">
        <v>1340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241</v>
      </c>
      <c r="AU162" s="14" t="s">
        <v>82</v>
      </c>
    </row>
    <row r="163" spans="1:65" s="12" customFormat="1" ht="25.9" customHeight="1">
      <c r="B163" s="191"/>
      <c r="C163" s="192"/>
      <c r="D163" s="193" t="s">
        <v>74</v>
      </c>
      <c r="E163" s="194" t="s">
        <v>531</v>
      </c>
      <c r="F163" s="194" t="s">
        <v>1341</v>
      </c>
      <c r="G163" s="192"/>
      <c r="H163" s="192"/>
      <c r="I163" s="195"/>
      <c r="J163" s="196">
        <f>BK163</f>
        <v>0</v>
      </c>
      <c r="K163" s="192"/>
      <c r="L163" s="197"/>
      <c r="M163" s="198"/>
      <c r="N163" s="199"/>
      <c r="O163" s="199"/>
      <c r="P163" s="200">
        <f>SUM(P164:P165)</f>
        <v>0</v>
      </c>
      <c r="Q163" s="199"/>
      <c r="R163" s="200">
        <f>SUM(R164:R165)</f>
        <v>0</v>
      </c>
      <c r="S163" s="199"/>
      <c r="T163" s="201">
        <f>SUM(T164:T165)</f>
        <v>0</v>
      </c>
      <c r="AR163" s="202" t="s">
        <v>82</v>
      </c>
      <c r="AT163" s="203" t="s">
        <v>74</v>
      </c>
      <c r="AU163" s="203" t="s">
        <v>75</v>
      </c>
      <c r="AY163" s="202" t="s">
        <v>233</v>
      </c>
      <c r="BK163" s="204">
        <f>SUM(BK164:BK165)</f>
        <v>0</v>
      </c>
    </row>
    <row r="164" spans="1:65" s="2" customFormat="1" ht="16.5" customHeight="1">
      <c r="A164" s="32"/>
      <c r="B164" s="33"/>
      <c r="C164" s="207" t="s">
        <v>271</v>
      </c>
      <c r="D164" s="207" t="s">
        <v>236</v>
      </c>
      <c r="E164" s="208" t="s">
        <v>1342</v>
      </c>
      <c r="F164" s="209" t="s">
        <v>1343</v>
      </c>
      <c r="G164" s="210" t="s">
        <v>813</v>
      </c>
      <c r="H164" s="211">
        <v>89.49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40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240</v>
      </c>
      <c r="AT164" s="219" t="s">
        <v>236</v>
      </c>
      <c r="AU164" s="219" t="s">
        <v>82</v>
      </c>
      <c r="AY164" s="14" t="s">
        <v>233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82</v>
      </c>
      <c r="BK164" s="112">
        <f>ROUND(I164*H164,2)</f>
        <v>0</v>
      </c>
      <c r="BL164" s="14" t="s">
        <v>240</v>
      </c>
      <c r="BM164" s="219" t="s">
        <v>273</v>
      </c>
    </row>
    <row r="165" spans="1:65" s="2" customFormat="1" ht="11.25">
      <c r="A165" s="32"/>
      <c r="B165" s="33"/>
      <c r="C165" s="34"/>
      <c r="D165" s="220" t="s">
        <v>241</v>
      </c>
      <c r="E165" s="34"/>
      <c r="F165" s="221" t="s">
        <v>1343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241</v>
      </c>
      <c r="AU165" s="14" t="s">
        <v>82</v>
      </c>
    </row>
    <row r="166" spans="1:65" s="12" customFormat="1" ht="25.9" customHeight="1">
      <c r="B166" s="191"/>
      <c r="C166" s="192"/>
      <c r="D166" s="193" t="s">
        <v>74</v>
      </c>
      <c r="E166" s="194" t="s">
        <v>387</v>
      </c>
      <c r="F166" s="194" t="s">
        <v>1344</v>
      </c>
      <c r="G166" s="192"/>
      <c r="H166" s="192"/>
      <c r="I166" s="195"/>
      <c r="J166" s="196">
        <f>BK166</f>
        <v>0</v>
      </c>
      <c r="K166" s="192"/>
      <c r="L166" s="197"/>
      <c r="M166" s="198"/>
      <c r="N166" s="199"/>
      <c r="O166" s="199"/>
      <c r="P166" s="200">
        <f>SUM(P167:P168)</f>
        <v>0</v>
      </c>
      <c r="Q166" s="199"/>
      <c r="R166" s="200">
        <f>SUM(R167:R168)</f>
        <v>0</v>
      </c>
      <c r="S166" s="199"/>
      <c r="T166" s="201">
        <f>SUM(T167:T168)</f>
        <v>0</v>
      </c>
      <c r="AR166" s="202" t="s">
        <v>82</v>
      </c>
      <c r="AT166" s="203" t="s">
        <v>74</v>
      </c>
      <c r="AU166" s="203" t="s">
        <v>75</v>
      </c>
      <c r="AY166" s="202" t="s">
        <v>233</v>
      </c>
      <c r="BK166" s="204">
        <f>SUM(BK167:BK168)</f>
        <v>0</v>
      </c>
    </row>
    <row r="167" spans="1:65" s="2" customFormat="1" ht="16.5" customHeight="1">
      <c r="A167" s="32"/>
      <c r="B167" s="33"/>
      <c r="C167" s="207" t="s">
        <v>8</v>
      </c>
      <c r="D167" s="207" t="s">
        <v>236</v>
      </c>
      <c r="E167" s="208" t="s">
        <v>1345</v>
      </c>
      <c r="F167" s="209" t="s">
        <v>1346</v>
      </c>
      <c r="G167" s="210" t="s">
        <v>995</v>
      </c>
      <c r="H167" s="211">
        <v>4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40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240</v>
      </c>
      <c r="AT167" s="219" t="s">
        <v>236</v>
      </c>
      <c r="AU167" s="219" t="s">
        <v>82</v>
      </c>
      <c r="AY167" s="14" t="s">
        <v>233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82</v>
      </c>
      <c r="BK167" s="112">
        <f>ROUND(I167*H167,2)</f>
        <v>0</v>
      </c>
      <c r="BL167" s="14" t="s">
        <v>240</v>
      </c>
      <c r="BM167" s="219" t="s">
        <v>275</v>
      </c>
    </row>
    <row r="168" spans="1:65" s="2" customFormat="1" ht="11.25">
      <c r="A168" s="32"/>
      <c r="B168" s="33"/>
      <c r="C168" s="34"/>
      <c r="D168" s="220" t="s">
        <v>241</v>
      </c>
      <c r="E168" s="34"/>
      <c r="F168" s="221" t="s">
        <v>1346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241</v>
      </c>
      <c r="AU168" s="14" t="s">
        <v>82</v>
      </c>
    </row>
    <row r="169" spans="1:65" s="12" customFormat="1" ht="25.9" customHeight="1">
      <c r="B169" s="191"/>
      <c r="C169" s="192"/>
      <c r="D169" s="193" t="s">
        <v>74</v>
      </c>
      <c r="E169" s="194" t="s">
        <v>538</v>
      </c>
      <c r="F169" s="194" t="s">
        <v>1347</v>
      </c>
      <c r="G169" s="192"/>
      <c r="H169" s="192"/>
      <c r="I169" s="195"/>
      <c r="J169" s="196">
        <f>BK169</f>
        <v>0</v>
      </c>
      <c r="K169" s="192"/>
      <c r="L169" s="197"/>
      <c r="M169" s="198"/>
      <c r="N169" s="199"/>
      <c r="O169" s="199"/>
      <c r="P169" s="200">
        <f>SUM(P170:P187)</f>
        <v>0</v>
      </c>
      <c r="Q169" s="199"/>
      <c r="R169" s="200">
        <f>SUM(R170:R187)</f>
        <v>0</v>
      </c>
      <c r="S169" s="199"/>
      <c r="T169" s="201">
        <f>SUM(T170:T187)</f>
        <v>0</v>
      </c>
      <c r="AR169" s="202" t="s">
        <v>82</v>
      </c>
      <c r="AT169" s="203" t="s">
        <v>74</v>
      </c>
      <c r="AU169" s="203" t="s">
        <v>75</v>
      </c>
      <c r="AY169" s="202" t="s">
        <v>233</v>
      </c>
      <c r="BK169" s="204">
        <f>SUM(BK170:BK187)</f>
        <v>0</v>
      </c>
    </row>
    <row r="170" spans="1:65" s="2" customFormat="1" ht="21.75" customHeight="1">
      <c r="A170" s="32"/>
      <c r="B170" s="33"/>
      <c r="C170" s="207" t="s">
        <v>276</v>
      </c>
      <c r="D170" s="207" t="s">
        <v>236</v>
      </c>
      <c r="E170" s="208" t="s">
        <v>1348</v>
      </c>
      <c r="F170" s="209" t="s">
        <v>1349</v>
      </c>
      <c r="G170" s="210" t="s">
        <v>244</v>
      </c>
      <c r="H170" s="211">
        <v>0.6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40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240</v>
      </c>
      <c r="AT170" s="219" t="s">
        <v>236</v>
      </c>
      <c r="AU170" s="219" t="s">
        <v>82</v>
      </c>
      <c r="AY170" s="14" t="s">
        <v>233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82</v>
      </c>
      <c r="BK170" s="112">
        <f>ROUND(I170*H170,2)</f>
        <v>0</v>
      </c>
      <c r="BL170" s="14" t="s">
        <v>240</v>
      </c>
      <c r="BM170" s="219" t="s">
        <v>278</v>
      </c>
    </row>
    <row r="171" spans="1:65" s="2" customFormat="1" ht="11.25">
      <c r="A171" s="32"/>
      <c r="B171" s="33"/>
      <c r="C171" s="34"/>
      <c r="D171" s="220" t="s">
        <v>241</v>
      </c>
      <c r="E171" s="34"/>
      <c r="F171" s="221" t="s">
        <v>1349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241</v>
      </c>
      <c r="AU171" s="14" t="s">
        <v>82</v>
      </c>
    </row>
    <row r="172" spans="1:65" s="2" customFormat="1" ht="21.75" customHeight="1">
      <c r="A172" s="32"/>
      <c r="B172" s="33"/>
      <c r="C172" s="207" t="s">
        <v>261</v>
      </c>
      <c r="D172" s="207" t="s">
        <v>236</v>
      </c>
      <c r="E172" s="208" t="s">
        <v>1350</v>
      </c>
      <c r="F172" s="209" t="s">
        <v>1351</v>
      </c>
      <c r="G172" s="210" t="s">
        <v>244</v>
      </c>
      <c r="H172" s="211">
        <v>0.6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40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240</v>
      </c>
      <c r="AT172" s="219" t="s">
        <v>236</v>
      </c>
      <c r="AU172" s="219" t="s">
        <v>82</v>
      </c>
      <c r="AY172" s="14" t="s">
        <v>233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82</v>
      </c>
      <c r="BK172" s="112">
        <f>ROUND(I172*H172,2)</f>
        <v>0</v>
      </c>
      <c r="BL172" s="14" t="s">
        <v>240</v>
      </c>
      <c r="BM172" s="219" t="s">
        <v>280</v>
      </c>
    </row>
    <row r="173" spans="1:65" s="2" customFormat="1" ht="11.25">
      <c r="A173" s="32"/>
      <c r="B173" s="33"/>
      <c r="C173" s="34"/>
      <c r="D173" s="220" t="s">
        <v>241</v>
      </c>
      <c r="E173" s="34"/>
      <c r="F173" s="221" t="s">
        <v>1351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241</v>
      </c>
      <c r="AU173" s="14" t="s">
        <v>82</v>
      </c>
    </row>
    <row r="174" spans="1:65" s="2" customFormat="1" ht="21.75" customHeight="1">
      <c r="A174" s="32"/>
      <c r="B174" s="33"/>
      <c r="C174" s="207" t="s">
        <v>281</v>
      </c>
      <c r="D174" s="207" t="s">
        <v>236</v>
      </c>
      <c r="E174" s="208" t="s">
        <v>1352</v>
      </c>
      <c r="F174" s="209" t="s">
        <v>1353</v>
      </c>
      <c r="G174" s="210" t="s">
        <v>1322</v>
      </c>
      <c r="H174" s="211">
        <v>0.11899999999999999</v>
      </c>
      <c r="I174" s="212"/>
      <c r="J174" s="213">
        <f>ROUND(I174*H174,2)</f>
        <v>0</v>
      </c>
      <c r="K174" s="214"/>
      <c r="L174" s="35"/>
      <c r="M174" s="215" t="s">
        <v>1</v>
      </c>
      <c r="N174" s="216" t="s">
        <v>40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240</v>
      </c>
      <c r="AT174" s="219" t="s">
        <v>236</v>
      </c>
      <c r="AU174" s="219" t="s">
        <v>82</v>
      </c>
      <c r="AY174" s="14" t="s">
        <v>233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82</v>
      </c>
      <c r="BK174" s="112">
        <f>ROUND(I174*H174,2)</f>
        <v>0</v>
      </c>
      <c r="BL174" s="14" t="s">
        <v>240</v>
      </c>
      <c r="BM174" s="219" t="s">
        <v>283</v>
      </c>
    </row>
    <row r="175" spans="1:65" s="2" customFormat="1" ht="11.25">
      <c r="A175" s="32"/>
      <c r="B175" s="33"/>
      <c r="C175" s="34"/>
      <c r="D175" s="220" t="s">
        <v>241</v>
      </c>
      <c r="E175" s="34"/>
      <c r="F175" s="221" t="s">
        <v>1353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241</v>
      </c>
      <c r="AU175" s="14" t="s">
        <v>82</v>
      </c>
    </row>
    <row r="176" spans="1:65" s="2" customFormat="1" ht="21.75" customHeight="1">
      <c r="A176" s="32"/>
      <c r="B176" s="33"/>
      <c r="C176" s="207" t="s">
        <v>263</v>
      </c>
      <c r="D176" s="207" t="s">
        <v>236</v>
      </c>
      <c r="E176" s="208" t="s">
        <v>1354</v>
      </c>
      <c r="F176" s="209" t="s">
        <v>1355</v>
      </c>
      <c r="G176" s="210" t="s">
        <v>982</v>
      </c>
      <c r="H176" s="211">
        <v>0.248</v>
      </c>
      <c r="I176" s="212"/>
      <c r="J176" s="213">
        <f>ROUND(I176*H176,2)</f>
        <v>0</v>
      </c>
      <c r="K176" s="214"/>
      <c r="L176" s="35"/>
      <c r="M176" s="215" t="s">
        <v>1</v>
      </c>
      <c r="N176" s="216" t="s">
        <v>40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240</v>
      </c>
      <c r="AT176" s="219" t="s">
        <v>236</v>
      </c>
      <c r="AU176" s="219" t="s">
        <v>82</v>
      </c>
      <c r="AY176" s="14" t="s">
        <v>233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82</v>
      </c>
      <c r="BK176" s="112">
        <f>ROUND(I176*H176,2)</f>
        <v>0</v>
      </c>
      <c r="BL176" s="14" t="s">
        <v>240</v>
      </c>
      <c r="BM176" s="219" t="s">
        <v>287</v>
      </c>
    </row>
    <row r="177" spans="1:65" s="2" customFormat="1" ht="11.25">
      <c r="A177" s="32"/>
      <c r="B177" s="33"/>
      <c r="C177" s="34"/>
      <c r="D177" s="220" t="s">
        <v>241</v>
      </c>
      <c r="E177" s="34"/>
      <c r="F177" s="221" t="s">
        <v>1355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241</v>
      </c>
      <c r="AU177" s="14" t="s">
        <v>82</v>
      </c>
    </row>
    <row r="178" spans="1:65" s="2" customFormat="1" ht="21.75" customHeight="1">
      <c r="A178" s="32"/>
      <c r="B178" s="33"/>
      <c r="C178" s="207" t="s">
        <v>288</v>
      </c>
      <c r="D178" s="207" t="s">
        <v>236</v>
      </c>
      <c r="E178" s="208" t="s">
        <v>1356</v>
      </c>
      <c r="F178" s="209" t="s">
        <v>1357</v>
      </c>
      <c r="G178" s="210" t="s">
        <v>982</v>
      </c>
      <c r="H178" s="211">
        <v>0.248</v>
      </c>
      <c r="I178" s="212"/>
      <c r="J178" s="213">
        <f>ROUND(I178*H178,2)</f>
        <v>0</v>
      </c>
      <c r="K178" s="214"/>
      <c r="L178" s="35"/>
      <c r="M178" s="215" t="s">
        <v>1</v>
      </c>
      <c r="N178" s="216" t="s">
        <v>40</v>
      </c>
      <c r="O178" s="69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9" t="s">
        <v>240</v>
      </c>
      <c r="AT178" s="219" t="s">
        <v>236</v>
      </c>
      <c r="AU178" s="219" t="s">
        <v>82</v>
      </c>
      <c r="AY178" s="14" t="s">
        <v>233</v>
      </c>
      <c r="BE178" s="112">
        <f>IF(N178="základní",J178,0)</f>
        <v>0</v>
      </c>
      <c r="BF178" s="112">
        <f>IF(N178="snížená",J178,0)</f>
        <v>0</v>
      </c>
      <c r="BG178" s="112">
        <f>IF(N178="zákl. přenesená",J178,0)</f>
        <v>0</v>
      </c>
      <c r="BH178" s="112">
        <f>IF(N178="sníž. přenesená",J178,0)</f>
        <v>0</v>
      </c>
      <c r="BI178" s="112">
        <f>IF(N178="nulová",J178,0)</f>
        <v>0</v>
      </c>
      <c r="BJ178" s="14" t="s">
        <v>82</v>
      </c>
      <c r="BK178" s="112">
        <f>ROUND(I178*H178,2)</f>
        <v>0</v>
      </c>
      <c r="BL178" s="14" t="s">
        <v>240</v>
      </c>
      <c r="BM178" s="219" t="s">
        <v>290</v>
      </c>
    </row>
    <row r="179" spans="1:65" s="2" customFormat="1" ht="11.25">
      <c r="A179" s="32"/>
      <c r="B179" s="33"/>
      <c r="C179" s="34"/>
      <c r="D179" s="220" t="s">
        <v>241</v>
      </c>
      <c r="E179" s="34"/>
      <c r="F179" s="221" t="s">
        <v>1357</v>
      </c>
      <c r="G179" s="34"/>
      <c r="H179" s="34"/>
      <c r="I179" s="176"/>
      <c r="J179" s="34"/>
      <c r="K179" s="34"/>
      <c r="L179" s="35"/>
      <c r="M179" s="222"/>
      <c r="N179" s="223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4" t="s">
        <v>241</v>
      </c>
      <c r="AU179" s="14" t="s">
        <v>82</v>
      </c>
    </row>
    <row r="180" spans="1:65" s="2" customFormat="1" ht="16.5" customHeight="1">
      <c r="A180" s="32"/>
      <c r="B180" s="33"/>
      <c r="C180" s="207" t="s">
        <v>266</v>
      </c>
      <c r="D180" s="207" t="s">
        <v>236</v>
      </c>
      <c r="E180" s="208" t="s">
        <v>1358</v>
      </c>
      <c r="F180" s="209" t="s">
        <v>1359</v>
      </c>
      <c r="G180" s="210" t="s">
        <v>982</v>
      </c>
      <c r="H180" s="211">
        <v>21.071000000000002</v>
      </c>
      <c r="I180" s="212"/>
      <c r="J180" s="213">
        <f>ROUND(I180*H180,2)</f>
        <v>0</v>
      </c>
      <c r="K180" s="214"/>
      <c r="L180" s="35"/>
      <c r="M180" s="215" t="s">
        <v>1</v>
      </c>
      <c r="N180" s="216" t="s">
        <v>40</v>
      </c>
      <c r="O180" s="69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9" t="s">
        <v>240</v>
      </c>
      <c r="AT180" s="219" t="s">
        <v>236</v>
      </c>
      <c r="AU180" s="219" t="s">
        <v>82</v>
      </c>
      <c r="AY180" s="14" t="s">
        <v>233</v>
      </c>
      <c r="BE180" s="112">
        <f>IF(N180="základní",J180,0)</f>
        <v>0</v>
      </c>
      <c r="BF180" s="112">
        <f>IF(N180="snížená",J180,0)</f>
        <v>0</v>
      </c>
      <c r="BG180" s="112">
        <f>IF(N180="zákl. přenesená",J180,0)</f>
        <v>0</v>
      </c>
      <c r="BH180" s="112">
        <f>IF(N180="sníž. přenesená",J180,0)</f>
        <v>0</v>
      </c>
      <c r="BI180" s="112">
        <f>IF(N180="nulová",J180,0)</f>
        <v>0</v>
      </c>
      <c r="BJ180" s="14" t="s">
        <v>82</v>
      </c>
      <c r="BK180" s="112">
        <f>ROUND(I180*H180,2)</f>
        <v>0</v>
      </c>
      <c r="BL180" s="14" t="s">
        <v>240</v>
      </c>
      <c r="BM180" s="219" t="s">
        <v>292</v>
      </c>
    </row>
    <row r="181" spans="1:65" s="2" customFormat="1" ht="11.25">
      <c r="A181" s="32"/>
      <c r="B181" s="33"/>
      <c r="C181" s="34"/>
      <c r="D181" s="220" t="s">
        <v>241</v>
      </c>
      <c r="E181" s="34"/>
      <c r="F181" s="221" t="s">
        <v>1359</v>
      </c>
      <c r="G181" s="34"/>
      <c r="H181" s="34"/>
      <c r="I181" s="176"/>
      <c r="J181" s="34"/>
      <c r="K181" s="34"/>
      <c r="L181" s="35"/>
      <c r="M181" s="222"/>
      <c r="N181" s="223"/>
      <c r="O181" s="69"/>
      <c r="P181" s="69"/>
      <c r="Q181" s="69"/>
      <c r="R181" s="69"/>
      <c r="S181" s="69"/>
      <c r="T181" s="70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4" t="s">
        <v>241</v>
      </c>
      <c r="AU181" s="14" t="s">
        <v>82</v>
      </c>
    </row>
    <row r="182" spans="1:65" s="2" customFormat="1" ht="16.5" customHeight="1">
      <c r="A182" s="32"/>
      <c r="B182" s="33"/>
      <c r="C182" s="207" t="s">
        <v>293</v>
      </c>
      <c r="D182" s="207" t="s">
        <v>236</v>
      </c>
      <c r="E182" s="208" t="s">
        <v>1360</v>
      </c>
      <c r="F182" s="209" t="s">
        <v>1361</v>
      </c>
      <c r="G182" s="210" t="s">
        <v>982</v>
      </c>
      <c r="H182" s="211">
        <v>0.248</v>
      </c>
      <c r="I182" s="212"/>
      <c r="J182" s="213">
        <f>ROUND(I182*H182,2)</f>
        <v>0</v>
      </c>
      <c r="K182" s="214"/>
      <c r="L182" s="35"/>
      <c r="M182" s="215" t="s">
        <v>1</v>
      </c>
      <c r="N182" s="216" t="s">
        <v>40</v>
      </c>
      <c r="O182" s="69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9" t="s">
        <v>240</v>
      </c>
      <c r="AT182" s="219" t="s">
        <v>236</v>
      </c>
      <c r="AU182" s="219" t="s">
        <v>82</v>
      </c>
      <c r="AY182" s="14" t="s">
        <v>233</v>
      </c>
      <c r="BE182" s="112">
        <f>IF(N182="základní",J182,0)</f>
        <v>0</v>
      </c>
      <c r="BF182" s="112">
        <f>IF(N182="snížená",J182,0)</f>
        <v>0</v>
      </c>
      <c r="BG182" s="112">
        <f>IF(N182="zákl. přenesená",J182,0)</f>
        <v>0</v>
      </c>
      <c r="BH182" s="112">
        <f>IF(N182="sníž. přenesená",J182,0)</f>
        <v>0</v>
      </c>
      <c r="BI182" s="112">
        <f>IF(N182="nulová",J182,0)</f>
        <v>0</v>
      </c>
      <c r="BJ182" s="14" t="s">
        <v>82</v>
      </c>
      <c r="BK182" s="112">
        <f>ROUND(I182*H182,2)</f>
        <v>0</v>
      </c>
      <c r="BL182" s="14" t="s">
        <v>240</v>
      </c>
      <c r="BM182" s="219" t="s">
        <v>295</v>
      </c>
    </row>
    <row r="183" spans="1:65" s="2" customFormat="1" ht="11.25">
      <c r="A183" s="32"/>
      <c r="B183" s="33"/>
      <c r="C183" s="34"/>
      <c r="D183" s="220" t="s">
        <v>241</v>
      </c>
      <c r="E183" s="34"/>
      <c r="F183" s="221" t="s">
        <v>1361</v>
      </c>
      <c r="G183" s="34"/>
      <c r="H183" s="34"/>
      <c r="I183" s="176"/>
      <c r="J183" s="34"/>
      <c r="K183" s="34"/>
      <c r="L183" s="35"/>
      <c r="M183" s="222"/>
      <c r="N183" s="223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4" t="s">
        <v>241</v>
      </c>
      <c r="AU183" s="14" t="s">
        <v>82</v>
      </c>
    </row>
    <row r="184" spans="1:65" s="2" customFormat="1" ht="16.5" customHeight="1">
      <c r="A184" s="32"/>
      <c r="B184" s="33"/>
      <c r="C184" s="207" t="s">
        <v>268</v>
      </c>
      <c r="D184" s="207" t="s">
        <v>236</v>
      </c>
      <c r="E184" s="208" t="s">
        <v>1362</v>
      </c>
      <c r="F184" s="209" t="s">
        <v>1363</v>
      </c>
      <c r="G184" s="210" t="s">
        <v>982</v>
      </c>
      <c r="H184" s="211">
        <v>0.248</v>
      </c>
      <c r="I184" s="212"/>
      <c r="J184" s="213">
        <f>ROUND(I184*H184,2)</f>
        <v>0</v>
      </c>
      <c r="K184" s="214"/>
      <c r="L184" s="35"/>
      <c r="M184" s="215" t="s">
        <v>1</v>
      </c>
      <c r="N184" s="216" t="s">
        <v>40</v>
      </c>
      <c r="O184" s="69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9" t="s">
        <v>240</v>
      </c>
      <c r="AT184" s="219" t="s">
        <v>236</v>
      </c>
      <c r="AU184" s="219" t="s">
        <v>82</v>
      </c>
      <c r="AY184" s="14" t="s">
        <v>233</v>
      </c>
      <c r="BE184" s="112">
        <f>IF(N184="základní",J184,0)</f>
        <v>0</v>
      </c>
      <c r="BF184" s="112">
        <f>IF(N184="snížená",J184,0)</f>
        <v>0</v>
      </c>
      <c r="BG184" s="112">
        <f>IF(N184="zákl. přenesená",J184,0)</f>
        <v>0</v>
      </c>
      <c r="BH184" s="112">
        <f>IF(N184="sníž. přenesená",J184,0)</f>
        <v>0</v>
      </c>
      <c r="BI184" s="112">
        <f>IF(N184="nulová",J184,0)</f>
        <v>0</v>
      </c>
      <c r="BJ184" s="14" t="s">
        <v>82</v>
      </c>
      <c r="BK184" s="112">
        <f>ROUND(I184*H184,2)</f>
        <v>0</v>
      </c>
      <c r="BL184" s="14" t="s">
        <v>240</v>
      </c>
      <c r="BM184" s="219" t="s">
        <v>297</v>
      </c>
    </row>
    <row r="185" spans="1:65" s="2" customFormat="1" ht="11.25">
      <c r="A185" s="32"/>
      <c r="B185" s="33"/>
      <c r="C185" s="34"/>
      <c r="D185" s="220" t="s">
        <v>241</v>
      </c>
      <c r="E185" s="34"/>
      <c r="F185" s="221" t="s">
        <v>1363</v>
      </c>
      <c r="G185" s="34"/>
      <c r="H185" s="34"/>
      <c r="I185" s="176"/>
      <c r="J185" s="34"/>
      <c r="K185" s="34"/>
      <c r="L185" s="35"/>
      <c r="M185" s="222"/>
      <c r="N185" s="223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4" t="s">
        <v>241</v>
      </c>
      <c r="AU185" s="14" t="s">
        <v>82</v>
      </c>
    </row>
    <row r="186" spans="1:65" s="2" customFormat="1" ht="24.2" customHeight="1">
      <c r="A186" s="32"/>
      <c r="B186" s="33"/>
      <c r="C186" s="207" t="s">
        <v>7</v>
      </c>
      <c r="D186" s="207" t="s">
        <v>236</v>
      </c>
      <c r="E186" s="208" t="s">
        <v>1364</v>
      </c>
      <c r="F186" s="209" t="s">
        <v>1365</v>
      </c>
      <c r="G186" s="210" t="s">
        <v>982</v>
      </c>
      <c r="H186" s="211">
        <v>0.248</v>
      </c>
      <c r="I186" s="212"/>
      <c r="J186" s="213">
        <f>ROUND(I186*H186,2)</f>
        <v>0</v>
      </c>
      <c r="K186" s="214"/>
      <c r="L186" s="35"/>
      <c r="M186" s="215" t="s">
        <v>1</v>
      </c>
      <c r="N186" s="216" t="s">
        <v>40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240</v>
      </c>
      <c r="AT186" s="219" t="s">
        <v>236</v>
      </c>
      <c r="AU186" s="219" t="s">
        <v>82</v>
      </c>
      <c r="AY186" s="14" t="s">
        <v>233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82</v>
      </c>
      <c r="BK186" s="112">
        <f>ROUND(I186*H186,2)</f>
        <v>0</v>
      </c>
      <c r="BL186" s="14" t="s">
        <v>240</v>
      </c>
      <c r="BM186" s="219" t="s">
        <v>301</v>
      </c>
    </row>
    <row r="187" spans="1:65" s="2" customFormat="1" ht="19.5">
      <c r="A187" s="32"/>
      <c r="B187" s="33"/>
      <c r="C187" s="34"/>
      <c r="D187" s="220" t="s">
        <v>241</v>
      </c>
      <c r="E187" s="34"/>
      <c r="F187" s="221" t="s">
        <v>1365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241</v>
      </c>
      <c r="AU187" s="14" t="s">
        <v>82</v>
      </c>
    </row>
    <row r="188" spans="1:65" s="12" customFormat="1" ht="25.9" customHeight="1">
      <c r="B188" s="191"/>
      <c r="C188" s="192"/>
      <c r="D188" s="193" t="s">
        <v>74</v>
      </c>
      <c r="E188" s="194" t="s">
        <v>231</v>
      </c>
      <c r="F188" s="194" t="s">
        <v>1366</v>
      </c>
      <c r="G188" s="192"/>
      <c r="H188" s="192"/>
      <c r="I188" s="195"/>
      <c r="J188" s="196">
        <f>BK188</f>
        <v>0</v>
      </c>
      <c r="K188" s="192"/>
      <c r="L188" s="197"/>
      <c r="M188" s="198"/>
      <c r="N188" s="199"/>
      <c r="O188" s="199"/>
      <c r="P188" s="200">
        <f>SUM(P189:P190)</f>
        <v>0</v>
      </c>
      <c r="Q188" s="199"/>
      <c r="R188" s="200">
        <f>SUM(R189:R190)</f>
        <v>0</v>
      </c>
      <c r="S188" s="199"/>
      <c r="T188" s="201">
        <f>SUM(T189:T190)</f>
        <v>0</v>
      </c>
      <c r="AR188" s="202" t="s">
        <v>82</v>
      </c>
      <c r="AT188" s="203" t="s">
        <v>74</v>
      </c>
      <c r="AU188" s="203" t="s">
        <v>75</v>
      </c>
      <c r="AY188" s="202" t="s">
        <v>233</v>
      </c>
      <c r="BK188" s="204">
        <f>SUM(BK189:BK190)</f>
        <v>0</v>
      </c>
    </row>
    <row r="189" spans="1:65" s="2" customFormat="1" ht="16.5" customHeight="1">
      <c r="A189" s="32"/>
      <c r="B189" s="33"/>
      <c r="C189" s="207" t="s">
        <v>273</v>
      </c>
      <c r="D189" s="207" t="s">
        <v>236</v>
      </c>
      <c r="E189" s="208" t="s">
        <v>1367</v>
      </c>
      <c r="F189" s="209" t="s">
        <v>1368</v>
      </c>
      <c r="G189" s="210" t="s">
        <v>982</v>
      </c>
      <c r="H189" s="211">
        <v>5.0000000000000001E-3</v>
      </c>
      <c r="I189" s="212"/>
      <c r="J189" s="213">
        <f>ROUND(I189*H189,2)</f>
        <v>0</v>
      </c>
      <c r="K189" s="214"/>
      <c r="L189" s="35"/>
      <c r="M189" s="215" t="s">
        <v>1</v>
      </c>
      <c r="N189" s="216" t="s">
        <v>40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240</v>
      </c>
      <c r="AT189" s="219" t="s">
        <v>236</v>
      </c>
      <c r="AU189" s="219" t="s">
        <v>82</v>
      </c>
      <c r="AY189" s="14" t="s">
        <v>233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82</v>
      </c>
      <c r="BK189" s="112">
        <f>ROUND(I189*H189,2)</f>
        <v>0</v>
      </c>
      <c r="BL189" s="14" t="s">
        <v>240</v>
      </c>
      <c r="BM189" s="219" t="s">
        <v>303</v>
      </c>
    </row>
    <row r="190" spans="1:65" s="2" customFormat="1" ht="11.25">
      <c r="A190" s="32"/>
      <c r="B190" s="33"/>
      <c r="C190" s="34"/>
      <c r="D190" s="220" t="s">
        <v>241</v>
      </c>
      <c r="E190" s="34"/>
      <c r="F190" s="221" t="s">
        <v>1368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241</v>
      </c>
      <c r="AU190" s="14" t="s">
        <v>82</v>
      </c>
    </row>
    <row r="191" spans="1:65" s="12" customFormat="1" ht="25.9" customHeight="1">
      <c r="B191" s="191"/>
      <c r="C191" s="192"/>
      <c r="D191" s="193" t="s">
        <v>74</v>
      </c>
      <c r="E191" s="194" t="s">
        <v>1369</v>
      </c>
      <c r="F191" s="194" t="s">
        <v>1370</v>
      </c>
      <c r="G191" s="192"/>
      <c r="H191" s="192"/>
      <c r="I191" s="195"/>
      <c r="J191" s="196">
        <f>BK191</f>
        <v>0</v>
      </c>
      <c r="K191" s="192"/>
      <c r="L191" s="197"/>
      <c r="M191" s="198"/>
      <c r="N191" s="199"/>
      <c r="O191" s="199"/>
      <c r="P191" s="200">
        <f>SUM(P192:P193)</f>
        <v>0</v>
      </c>
      <c r="Q191" s="199"/>
      <c r="R191" s="200">
        <f>SUM(R192:R193)</f>
        <v>0</v>
      </c>
      <c r="S191" s="199"/>
      <c r="T191" s="201">
        <f>SUM(T192:T193)</f>
        <v>0</v>
      </c>
      <c r="AR191" s="202" t="s">
        <v>84</v>
      </c>
      <c r="AT191" s="203" t="s">
        <v>74</v>
      </c>
      <c r="AU191" s="203" t="s">
        <v>75</v>
      </c>
      <c r="AY191" s="202" t="s">
        <v>233</v>
      </c>
      <c r="BK191" s="204">
        <f>SUM(BK192:BK193)</f>
        <v>0</v>
      </c>
    </row>
    <row r="192" spans="1:65" s="2" customFormat="1" ht="16.5" customHeight="1">
      <c r="A192" s="32"/>
      <c r="B192" s="33"/>
      <c r="C192" s="207" t="s">
        <v>304</v>
      </c>
      <c r="D192" s="207" t="s">
        <v>236</v>
      </c>
      <c r="E192" s="208" t="s">
        <v>1371</v>
      </c>
      <c r="F192" s="209" t="s">
        <v>1372</v>
      </c>
      <c r="G192" s="210" t="s">
        <v>813</v>
      </c>
      <c r="H192" s="211">
        <v>4</v>
      </c>
      <c r="I192" s="212"/>
      <c r="J192" s="213">
        <f>ROUND(I192*H192,2)</f>
        <v>0</v>
      </c>
      <c r="K192" s="214"/>
      <c r="L192" s="35"/>
      <c r="M192" s="215" t="s">
        <v>1</v>
      </c>
      <c r="N192" s="216" t="s">
        <v>40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263</v>
      </c>
      <c r="AT192" s="219" t="s">
        <v>236</v>
      </c>
      <c r="AU192" s="219" t="s">
        <v>82</v>
      </c>
      <c r="AY192" s="14" t="s">
        <v>233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82</v>
      </c>
      <c r="BK192" s="112">
        <f>ROUND(I192*H192,2)</f>
        <v>0</v>
      </c>
      <c r="BL192" s="14" t="s">
        <v>263</v>
      </c>
      <c r="BM192" s="219" t="s">
        <v>306</v>
      </c>
    </row>
    <row r="193" spans="1:65" s="2" customFormat="1" ht="11.25">
      <c r="A193" s="32"/>
      <c r="B193" s="33"/>
      <c r="C193" s="34"/>
      <c r="D193" s="220" t="s">
        <v>241</v>
      </c>
      <c r="E193" s="34"/>
      <c r="F193" s="221" t="s">
        <v>1372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241</v>
      </c>
      <c r="AU193" s="14" t="s">
        <v>82</v>
      </c>
    </row>
    <row r="194" spans="1:65" s="12" customFormat="1" ht="25.9" customHeight="1">
      <c r="B194" s="191"/>
      <c r="C194" s="192"/>
      <c r="D194" s="193" t="s">
        <v>74</v>
      </c>
      <c r="E194" s="194" t="s">
        <v>969</v>
      </c>
      <c r="F194" s="194" t="s">
        <v>970</v>
      </c>
      <c r="G194" s="192"/>
      <c r="H194" s="192"/>
      <c r="I194" s="195"/>
      <c r="J194" s="196">
        <f>BK194</f>
        <v>0</v>
      </c>
      <c r="K194" s="192"/>
      <c r="L194" s="197"/>
      <c r="M194" s="198"/>
      <c r="N194" s="199"/>
      <c r="O194" s="199"/>
      <c r="P194" s="200">
        <f>SUM(P195:P200)</f>
        <v>0</v>
      </c>
      <c r="Q194" s="199"/>
      <c r="R194" s="200">
        <f>SUM(R195:R200)</f>
        <v>0</v>
      </c>
      <c r="S194" s="199"/>
      <c r="T194" s="201">
        <f>SUM(T195:T200)</f>
        <v>0</v>
      </c>
      <c r="AR194" s="202" t="s">
        <v>84</v>
      </c>
      <c r="AT194" s="203" t="s">
        <v>74</v>
      </c>
      <c r="AU194" s="203" t="s">
        <v>75</v>
      </c>
      <c r="AY194" s="202" t="s">
        <v>233</v>
      </c>
      <c r="BK194" s="204">
        <f>SUM(BK195:BK200)</f>
        <v>0</v>
      </c>
    </row>
    <row r="195" spans="1:65" s="2" customFormat="1" ht="16.5" customHeight="1">
      <c r="A195" s="32"/>
      <c r="B195" s="33"/>
      <c r="C195" s="207" t="s">
        <v>275</v>
      </c>
      <c r="D195" s="207" t="s">
        <v>236</v>
      </c>
      <c r="E195" s="208" t="s">
        <v>1373</v>
      </c>
      <c r="F195" s="209" t="s">
        <v>1374</v>
      </c>
      <c r="G195" s="210" t="s">
        <v>244</v>
      </c>
      <c r="H195" s="211">
        <v>10.695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40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263</v>
      </c>
      <c r="AT195" s="219" t="s">
        <v>236</v>
      </c>
      <c r="AU195" s="219" t="s">
        <v>82</v>
      </c>
      <c r="AY195" s="14" t="s">
        <v>233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82</v>
      </c>
      <c r="BK195" s="112">
        <f>ROUND(I195*H195,2)</f>
        <v>0</v>
      </c>
      <c r="BL195" s="14" t="s">
        <v>263</v>
      </c>
      <c r="BM195" s="219" t="s">
        <v>308</v>
      </c>
    </row>
    <row r="196" spans="1:65" s="2" customFormat="1" ht="11.25">
      <c r="A196" s="32"/>
      <c r="B196" s="33"/>
      <c r="C196" s="34"/>
      <c r="D196" s="220" t="s">
        <v>241</v>
      </c>
      <c r="E196" s="34"/>
      <c r="F196" s="221" t="s">
        <v>1374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241</v>
      </c>
      <c r="AU196" s="14" t="s">
        <v>82</v>
      </c>
    </row>
    <row r="197" spans="1:65" s="2" customFormat="1" ht="16.5" customHeight="1">
      <c r="A197" s="32"/>
      <c r="B197" s="33"/>
      <c r="C197" s="207" t="s">
        <v>309</v>
      </c>
      <c r="D197" s="207" t="s">
        <v>236</v>
      </c>
      <c r="E197" s="208" t="s">
        <v>1375</v>
      </c>
      <c r="F197" s="209" t="s">
        <v>1376</v>
      </c>
      <c r="G197" s="210" t="s">
        <v>995</v>
      </c>
      <c r="H197" s="211">
        <v>4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40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263</v>
      </c>
      <c r="AT197" s="219" t="s">
        <v>236</v>
      </c>
      <c r="AU197" s="219" t="s">
        <v>82</v>
      </c>
      <c r="AY197" s="14" t="s">
        <v>233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82</v>
      </c>
      <c r="BK197" s="112">
        <f>ROUND(I197*H197,2)</f>
        <v>0</v>
      </c>
      <c r="BL197" s="14" t="s">
        <v>263</v>
      </c>
      <c r="BM197" s="219" t="s">
        <v>311</v>
      </c>
    </row>
    <row r="198" spans="1:65" s="2" customFormat="1" ht="11.25">
      <c r="A198" s="32"/>
      <c r="B198" s="33"/>
      <c r="C198" s="34"/>
      <c r="D198" s="220" t="s">
        <v>241</v>
      </c>
      <c r="E198" s="34"/>
      <c r="F198" s="221" t="s">
        <v>1376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241</v>
      </c>
      <c r="AU198" s="14" t="s">
        <v>82</v>
      </c>
    </row>
    <row r="199" spans="1:65" s="2" customFormat="1" ht="16.5" customHeight="1">
      <c r="A199" s="32"/>
      <c r="B199" s="33"/>
      <c r="C199" s="207" t="s">
        <v>278</v>
      </c>
      <c r="D199" s="207" t="s">
        <v>236</v>
      </c>
      <c r="E199" s="208" t="s">
        <v>1377</v>
      </c>
      <c r="F199" s="209" t="s">
        <v>1376</v>
      </c>
      <c r="G199" s="210" t="s">
        <v>995</v>
      </c>
      <c r="H199" s="211">
        <v>1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40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263</v>
      </c>
      <c r="AT199" s="219" t="s">
        <v>236</v>
      </c>
      <c r="AU199" s="219" t="s">
        <v>82</v>
      </c>
      <c r="AY199" s="14" t="s">
        <v>233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82</v>
      </c>
      <c r="BK199" s="112">
        <f>ROUND(I199*H199,2)</f>
        <v>0</v>
      </c>
      <c r="BL199" s="14" t="s">
        <v>263</v>
      </c>
      <c r="BM199" s="219" t="s">
        <v>315</v>
      </c>
    </row>
    <row r="200" spans="1:65" s="2" customFormat="1" ht="11.25">
      <c r="A200" s="32"/>
      <c r="B200" s="33"/>
      <c r="C200" s="34"/>
      <c r="D200" s="220" t="s">
        <v>241</v>
      </c>
      <c r="E200" s="34"/>
      <c r="F200" s="221" t="s">
        <v>1376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241</v>
      </c>
      <c r="AU200" s="14" t="s">
        <v>82</v>
      </c>
    </row>
    <row r="201" spans="1:65" s="12" customFormat="1" ht="25.9" customHeight="1">
      <c r="B201" s="191"/>
      <c r="C201" s="192"/>
      <c r="D201" s="193" t="s">
        <v>74</v>
      </c>
      <c r="E201" s="194" t="s">
        <v>1119</v>
      </c>
      <c r="F201" s="194" t="s">
        <v>1378</v>
      </c>
      <c r="G201" s="192"/>
      <c r="H201" s="192"/>
      <c r="I201" s="195"/>
      <c r="J201" s="196">
        <f>BK201</f>
        <v>0</v>
      </c>
      <c r="K201" s="192"/>
      <c r="L201" s="197"/>
      <c r="M201" s="198"/>
      <c r="N201" s="199"/>
      <c r="O201" s="199"/>
      <c r="P201" s="200">
        <f>SUM(P202:P209)</f>
        <v>0</v>
      </c>
      <c r="Q201" s="199"/>
      <c r="R201" s="200">
        <f>SUM(R202:R209)</f>
        <v>0</v>
      </c>
      <c r="S201" s="199"/>
      <c r="T201" s="201">
        <f>SUM(T202:T209)</f>
        <v>0</v>
      </c>
      <c r="AR201" s="202" t="s">
        <v>84</v>
      </c>
      <c r="AT201" s="203" t="s">
        <v>74</v>
      </c>
      <c r="AU201" s="203" t="s">
        <v>75</v>
      </c>
      <c r="AY201" s="202" t="s">
        <v>233</v>
      </c>
      <c r="BK201" s="204">
        <f>SUM(BK202:BK209)</f>
        <v>0</v>
      </c>
    </row>
    <row r="202" spans="1:65" s="2" customFormat="1" ht="16.5" customHeight="1">
      <c r="A202" s="32"/>
      <c r="B202" s="33"/>
      <c r="C202" s="207" t="s">
        <v>316</v>
      </c>
      <c r="D202" s="207" t="s">
        <v>236</v>
      </c>
      <c r="E202" s="208" t="s">
        <v>1379</v>
      </c>
      <c r="F202" s="209" t="s">
        <v>1380</v>
      </c>
      <c r="G202" s="210" t="s">
        <v>244</v>
      </c>
      <c r="H202" s="211">
        <v>11.4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40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263</v>
      </c>
      <c r="AT202" s="219" t="s">
        <v>236</v>
      </c>
      <c r="AU202" s="219" t="s">
        <v>82</v>
      </c>
      <c r="AY202" s="14" t="s">
        <v>233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82</v>
      </c>
      <c r="BK202" s="112">
        <f>ROUND(I202*H202,2)</f>
        <v>0</v>
      </c>
      <c r="BL202" s="14" t="s">
        <v>263</v>
      </c>
      <c r="BM202" s="219" t="s">
        <v>318</v>
      </c>
    </row>
    <row r="203" spans="1:65" s="2" customFormat="1" ht="11.25">
      <c r="A203" s="32"/>
      <c r="B203" s="33"/>
      <c r="C203" s="34"/>
      <c r="D203" s="220" t="s">
        <v>241</v>
      </c>
      <c r="E203" s="34"/>
      <c r="F203" s="221" t="s">
        <v>1380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241</v>
      </c>
      <c r="AU203" s="14" t="s">
        <v>82</v>
      </c>
    </row>
    <row r="204" spans="1:65" s="2" customFormat="1" ht="21.75" customHeight="1">
      <c r="A204" s="32"/>
      <c r="B204" s="33"/>
      <c r="C204" s="207" t="s">
        <v>280</v>
      </c>
      <c r="D204" s="207" t="s">
        <v>236</v>
      </c>
      <c r="E204" s="208" t="s">
        <v>1381</v>
      </c>
      <c r="F204" s="209" t="s">
        <v>1382</v>
      </c>
      <c r="G204" s="210" t="s">
        <v>244</v>
      </c>
      <c r="H204" s="211">
        <v>11.4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40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263</v>
      </c>
      <c r="AT204" s="219" t="s">
        <v>236</v>
      </c>
      <c r="AU204" s="219" t="s">
        <v>82</v>
      </c>
      <c r="AY204" s="14" t="s">
        <v>233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82</v>
      </c>
      <c r="BK204" s="112">
        <f>ROUND(I204*H204,2)</f>
        <v>0</v>
      </c>
      <c r="BL204" s="14" t="s">
        <v>263</v>
      </c>
      <c r="BM204" s="219" t="s">
        <v>320</v>
      </c>
    </row>
    <row r="205" spans="1:65" s="2" customFormat="1" ht="11.25">
      <c r="A205" s="32"/>
      <c r="B205" s="33"/>
      <c r="C205" s="34"/>
      <c r="D205" s="220" t="s">
        <v>241</v>
      </c>
      <c r="E205" s="34"/>
      <c r="F205" s="221" t="s">
        <v>1382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241</v>
      </c>
      <c r="AU205" s="14" t="s">
        <v>82</v>
      </c>
    </row>
    <row r="206" spans="1:65" s="2" customFormat="1" ht="21.75" customHeight="1">
      <c r="A206" s="32"/>
      <c r="B206" s="33"/>
      <c r="C206" s="207" t="s">
        <v>321</v>
      </c>
      <c r="D206" s="207" t="s">
        <v>236</v>
      </c>
      <c r="E206" s="208" t="s">
        <v>1383</v>
      </c>
      <c r="F206" s="209" t="s">
        <v>1384</v>
      </c>
      <c r="G206" s="210" t="s">
        <v>813</v>
      </c>
      <c r="H206" s="211">
        <v>8.1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40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263</v>
      </c>
      <c r="AT206" s="219" t="s">
        <v>236</v>
      </c>
      <c r="AU206" s="219" t="s">
        <v>82</v>
      </c>
      <c r="AY206" s="14" t="s">
        <v>233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82</v>
      </c>
      <c r="BK206" s="112">
        <f>ROUND(I206*H206,2)</f>
        <v>0</v>
      </c>
      <c r="BL206" s="14" t="s">
        <v>263</v>
      </c>
      <c r="BM206" s="219" t="s">
        <v>323</v>
      </c>
    </row>
    <row r="207" spans="1:65" s="2" customFormat="1" ht="11.25">
      <c r="A207" s="32"/>
      <c r="B207" s="33"/>
      <c r="C207" s="34"/>
      <c r="D207" s="220" t="s">
        <v>241</v>
      </c>
      <c r="E207" s="34"/>
      <c r="F207" s="221" t="s">
        <v>1384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241</v>
      </c>
      <c r="AU207" s="14" t="s">
        <v>82</v>
      </c>
    </row>
    <row r="208" spans="1:65" s="2" customFormat="1" ht="21.75" customHeight="1">
      <c r="A208" s="32"/>
      <c r="B208" s="33"/>
      <c r="C208" s="207" t="s">
        <v>283</v>
      </c>
      <c r="D208" s="207" t="s">
        <v>236</v>
      </c>
      <c r="E208" s="208" t="s">
        <v>1385</v>
      </c>
      <c r="F208" s="209" t="s">
        <v>1386</v>
      </c>
      <c r="G208" s="210" t="s">
        <v>982</v>
      </c>
      <c r="H208" s="211">
        <v>0.28599999999999998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40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263</v>
      </c>
      <c r="AT208" s="219" t="s">
        <v>236</v>
      </c>
      <c r="AU208" s="219" t="s">
        <v>82</v>
      </c>
      <c r="AY208" s="14" t="s">
        <v>233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82</v>
      </c>
      <c r="BK208" s="112">
        <f>ROUND(I208*H208,2)</f>
        <v>0</v>
      </c>
      <c r="BL208" s="14" t="s">
        <v>263</v>
      </c>
      <c r="BM208" s="219" t="s">
        <v>325</v>
      </c>
    </row>
    <row r="209" spans="1:65" s="2" customFormat="1" ht="11.25">
      <c r="A209" s="32"/>
      <c r="B209" s="33"/>
      <c r="C209" s="34"/>
      <c r="D209" s="220" t="s">
        <v>241</v>
      </c>
      <c r="E209" s="34"/>
      <c r="F209" s="221" t="s">
        <v>1386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241</v>
      </c>
      <c r="AU209" s="14" t="s">
        <v>82</v>
      </c>
    </row>
    <row r="210" spans="1:65" s="12" customFormat="1" ht="25.9" customHeight="1">
      <c r="B210" s="191"/>
      <c r="C210" s="192"/>
      <c r="D210" s="193" t="s">
        <v>74</v>
      </c>
      <c r="E210" s="194" t="s">
        <v>1387</v>
      </c>
      <c r="F210" s="194" t="s">
        <v>1388</v>
      </c>
      <c r="G210" s="192"/>
      <c r="H210" s="192"/>
      <c r="I210" s="195"/>
      <c r="J210" s="196">
        <f>BK210</f>
        <v>0</v>
      </c>
      <c r="K210" s="192"/>
      <c r="L210" s="197"/>
      <c r="M210" s="198"/>
      <c r="N210" s="199"/>
      <c r="O210" s="199"/>
      <c r="P210" s="200">
        <f>SUM(P211:P214)</f>
        <v>0</v>
      </c>
      <c r="Q210" s="199"/>
      <c r="R210" s="200">
        <f>SUM(R211:R214)</f>
        <v>0</v>
      </c>
      <c r="S210" s="199"/>
      <c r="T210" s="201">
        <f>SUM(T211:T214)</f>
        <v>0</v>
      </c>
      <c r="AR210" s="202" t="s">
        <v>84</v>
      </c>
      <c r="AT210" s="203" t="s">
        <v>74</v>
      </c>
      <c r="AU210" s="203" t="s">
        <v>75</v>
      </c>
      <c r="AY210" s="202" t="s">
        <v>233</v>
      </c>
      <c r="BK210" s="204">
        <f>SUM(BK211:BK214)</f>
        <v>0</v>
      </c>
    </row>
    <row r="211" spans="1:65" s="2" customFormat="1" ht="21.75" customHeight="1">
      <c r="A211" s="32"/>
      <c r="B211" s="33"/>
      <c r="C211" s="207" t="s">
        <v>328</v>
      </c>
      <c r="D211" s="207" t="s">
        <v>236</v>
      </c>
      <c r="E211" s="208" t="s">
        <v>1389</v>
      </c>
      <c r="F211" s="209" t="s">
        <v>1390</v>
      </c>
      <c r="G211" s="210" t="s">
        <v>813</v>
      </c>
      <c r="H211" s="211">
        <v>19.5</v>
      </c>
      <c r="I211" s="212"/>
      <c r="J211" s="213">
        <f>ROUND(I211*H211,2)</f>
        <v>0</v>
      </c>
      <c r="K211" s="214"/>
      <c r="L211" s="35"/>
      <c r="M211" s="215" t="s">
        <v>1</v>
      </c>
      <c r="N211" s="216" t="s">
        <v>40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263</v>
      </c>
      <c r="AT211" s="219" t="s">
        <v>236</v>
      </c>
      <c r="AU211" s="219" t="s">
        <v>82</v>
      </c>
      <c r="AY211" s="14" t="s">
        <v>233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82</v>
      </c>
      <c r="BK211" s="112">
        <f>ROUND(I211*H211,2)</f>
        <v>0</v>
      </c>
      <c r="BL211" s="14" t="s">
        <v>263</v>
      </c>
      <c r="BM211" s="219" t="s">
        <v>330</v>
      </c>
    </row>
    <row r="212" spans="1:65" s="2" customFormat="1" ht="11.25">
      <c r="A212" s="32"/>
      <c r="B212" s="33"/>
      <c r="C212" s="34"/>
      <c r="D212" s="220" t="s">
        <v>241</v>
      </c>
      <c r="E212" s="34"/>
      <c r="F212" s="221" t="s">
        <v>1390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241</v>
      </c>
      <c r="AU212" s="14" t="s">
        <v>82</v>
      </c>
    </row>
    <row r="213" spans="1:65" s="2" customFormat="1" ht="21.75" customHeight="1">
      <c r="A213" s="32"/>
      <c r="B213" s="33"/>
      <c r="C213" s="207" t="s">
        <v>287</v>
      </c>
      <c r="D213" s="207" t="s">
        <v>236</v>
      </c>
      <c r="E213" s="208" t="s">
        <v>1391</v>
      </c>
      <c r="F213" s="209" t="s">
        <v>1392</v>
      </c>
      <c r="G213" s="210" t="s">
        <v>813</v>
      </c>
      <c r="H213" s="211">
        <v>19.5</v>
      </c>
      <c r="I213" s="212"/>
      <c r="J213" s="213">
        <f>ROUND(I213*H213,2)</f>
        <v>0</v>
      </c>
      <c r="K213" s="214"/>
      <c r="L213" s="35"/>
      <c r="M213" s="215" t="s">
        <v>1</v>
      </c>
      <c r="N213" s="216" t="s">
        <v>40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263</v>
      </c>
      <c r="AT213" s="219" t="s">
        <v>236</v>
      </c>
      <c r="AU213" s="219" t="s">
        <v>82</v>
      </c>
      <c r="AY213" s="14" t="s">
        <v>233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82</v>
      </c>
      <c r="BK213" s="112">
        <f>ROUND(I213*H213,2)</f>
        <v>0</v>
      </c>
      <c r="BL213" s="14" t="s">
        <v>263</v>
      </c>
      <c r="BM213" s="219" t="s">
        <v>332</v>
      </c>
    </row>
    <row r="214" spans="1:65" s="2" customFormat="1" ht="11.25">
      <c r="A214" s="32"/>
      <c r="B214" s="33"/>
      <c r="C214" s="34"/>
      <c r="D214" s="220" t="s">
        <v>241</v>
      </c>
      <c r="E214" s="34"/>
      <c r="F214" s="221" t="s">
        <v>1392</v>
      </c>
      <c r="G214" s="34"/>
      <c r="H214" s="34"/>
      <c r="I214" s="176"/>
      <c r="J214" s="34"/>
      <c r="K214" s="34"/>
      <c r="L214" s="35"/>
      <c r="M214" s="224"/>
      <c r="N214" s="225"/>
      <c r="O214" s="226"/>
      <c r="P214" s="226"/>
      <c r="Q214" s="226"/>
      <c r="R214" s="226"/>
      <c r="S214" s="226"/>
      <c r="T214" s="227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241</v>
      </c>
      <c r="AU214" s="14" t="s">
        <v>82</v>
      </c>
    </row>
    <row r="215" spans="1:65" s="2" customFormat="1" ht="6.95" customHeight="1">
      <c r="A215" s="32"/>
      <c r="B215" s="52"/>
      <c r="C215" s="53"/>
      <c r="D215" s="53"/>
      <c r="E215" s="53"/>
      <c r="F215" s="53"/>
      <c r="G215" s="53"/>
      <c r="H215" s="53"/>
      <c r="I215" s="53"/>
      <c r="J215" s="53"/>
      <c r="K215" s="53"/>
      <c r="L215" s="35"/>
      <c r="M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</row>
  </sheetData>
  <sheetProtection algorithmName="SHA-512" hashValue="Z4Retskx5yaRVXfAw8883JBZCaaWq0/5m2ya/fsxCBhxZ2qkwL+/9a0Hwa5wzYedogESUD5fFzNn/vvpzChc1Q==" saltValue="PfjYwH0HsBCNmAssadgg7L0YipNnFVUoHQ2FZ8FA5gHemmX1nijwCc7SZeHeNZC8u1B5ICMlssaSZimk63HSzA==" spinCount="100000" sheet="1" objects="1" scenarios="1" formatColumns="0" formatRows="0" autoFilter="0"/>
  <autoFilter ref="C137:K214" xr:uid="{00000000-0009-0000-0000-000006000000}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3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102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1393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J109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ROUND((SUM(BE109:BE116) + SUM(BE136:BE364)),  2)</f>
        <v>0</v>
      </c>
      <c r="G35" s="32"/>
      <c r="H35" s="32"/>
      <c r="I35" s="137">
        <v>0.21</v>
      </c>
      <c r="J35" s="136">
        <f>ROUND(((SUM(BE109:BE116) + SUM(BE136:BE364))*I35),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ROUND((SUM(BF109:BF116) + SUM(BF136:BF364)),  2)</f>
        <v>0</v>
      </c>
      <c r="G36" s="32"/>
      <c r="H36" s="32"/>
      <c r="I36" s="137">
        <v>0.12</v>
      </c>
      <c r="J36" s="136">
        <f>ROUND(((SUM(BF109:BF116) + SUM(BF136:BF364))*I36),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ROUND((SUM(BG109:BG116) + SUM(BG136:BG364)),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ROUND((SUM(BH109:BH116) + SUM(BH136:BH364)),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ROUND((SUM(BI109:BI116) + SUM(BI136:BI364)),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 xml:space="preserve">SO 03 D.1.4.1 -   Instalace kogeneračních jednotek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J136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65" s="9" customFormat="1" ht="24.95" customHeight="1">
      <c r="B97" s="159"/>
      <c r="C97" s="160"/>
      <c r="D97" s="161" t="s">
        <v>957</v>
      </c>
      <c r="E97" s="162"/>
      <c r="F97" s="162"/>
      <c r="G97" s="162"/>
      <c r="H97" s="162"/>
      <c r="I97" s="162"/>
      <c r="J97" s="163">
        <f>J137</f>
        <v>0</v>
      </c>
      <c r="K97" s="160"/>
      <c r="L97" s="164"/>
    </row>
    <row r="98" spans="1:65" s="10" customFormat="1" ht="19.899999999999999" customHeight="1">
      <c r="B98" s="165"/>
      <c r="C98" s="166"/>
      <c r="D98" s="167" t="s">
        <v>958</v>
      </c>
      <c r="E98" s="168"/>
      <c r="F98" s="168"/>
      <c r="G98" s="168"/>
      <c r="H98" s="168"/>
      <c r="I98" s="168"/>
      <c r="J98" s="169">
        <f>J138</f>
        <v>0</v>
      </c>
      <c r="K98" s="166"/>
      <c r="L98" s="170"/>
    </row>
    <row r="99" spans="1:65" s="10" customFormat="1" ht="19.899999999999999" customHeight="1">
      <c r="B99" s="165"/>
      <c r="C99" s="166"/>
      <c r="D99" s="167" t="s">
        <v>959</v>
      </c>
      <c r="E99" s="168"/>
      <c r="F99" s="168"/>
      <c r="G99" s="168"/>
      <c r="H99" s="168"/>
      <c r="I99" s="168"/>
      <c r="J99" s="169">
        <f>J169</f>
        <v>0</v>
      </c>
      <c r="K99" s="166"/>
      <c r="L99" s="170"/>
    </row>
    <row r="100" spans="1:65" s="10" customFormat="1" ht="19.899999999999999" customHeight="1">
      <c r="B100" s="165"/>
      <c r="C100" s="166"/>
      <c r="D100" s="167" t="s">
        <v>1394</v>
      </c>
      <c r="E100" s="168"/>
      <c r="F100" s="168"/>
      <c r="G100" s="168"/>
      <c r="H100" s="168"/>
      <c r="I100" s="168"/>
      <c r="J100" s="169">
        <f>J180</f>
        <v>0</v>
      </c>
      <c r="K100" s="166"/>
      <c r="L100" s="170"/>
    </row>
    <row r="101" spans="1:65" s="10" customFormat="1" ht="19.899999999999999" customHeight="1">
      <c r="B101" s="165"/>
      <c r="C101" s="166"/>
      <c r="D101" s="167" t="s">
        <v>960</v>
      </c>
      <c r="E101" s="168"/>
      <c r="F101" s="168"/>
      <c r="G101" s="168"/>
      <c r="H101" s="168"/>
      <c r="I101" s="168"/>
      <c r="J101" s="169">
        <f>J199</f>
        <v>0</v>
      </c>
      <c r="K101" s="166"/>
      <c r="L101" s="170"/>
    </row>
    <row r="102" spans="1:65" s="10" customFormat="1" ht="19.899999999999999" customHeight="1">
      <c r="B102" s="165"/>
      <c r="C102" s="166"/>
      <c r="D102" s="167" t="s">
        <v>961</v>
      </c>
      <c r="E102" s="168"/>
      <c r="F102" s="168"/>
      <c r="G102" s="168"/>
      <c r="H102" s="168"/>
      <c r="I102" s="168"/>
      <c r="J102" s="169">
        <f>J228</f>
        <v>0</v>
      </c>
      <c r="K102" s="166"/>
      <c r="L102" s="170"/>
    </row>
    <row r="103" spans="1:65" s="10" customFormat="1" ht="19.899999999999999" customHeight="1">
      <c r="B103" s="165"/>
      <c r="C103" s="166"/>
      <c r="D103" s="167" t="s">
        <v>962</v>
      </c>
      <c r="E103" s="168"/>
      <c r="F103" s="168"/>
      <c r="G103" s="168"/>
      <c r="H103" s="168"/>
      <c r="I103" s="168"/>
      <c r="J103" s="169">
        <f>J273</f>
        <v>0</v>
      </c>
      <c r="K103" s="166"/>
      <c r="L103" s="170"/>
    </row>
    <row r="104" spans="1:65" s="10" customFormat="1" ht="19.899999999999999" customHeight="1">
      <c r="B104" s="165"/>
      <c r="C104" s="166"/>
      <c r="D104" s="167" t="s">
        <v>963</v>
      </c>
      <c r="E104" s="168"/>
      <c r="F104" s="168"/>
      <c r="G104" s="168"/>
      <c r="H104" s="168"/>
      <c r="I104" s="168"/>
      <c r="J104" s="169">
        <f>J310</f>
        <v>0</v>
      </c>
      <c r="K104" s="166"/>
      <c r="L104" s="170"/>
    </row>
    <row r="105" spans="1:65" s="10" customFormat="1" ht="19.899999999999999" customHeight="1">
      <c r="B105" s="165"/>
      <c r="C105" s="166"/>
      <c r="D105" s="167" t="s">
        <v>964</v>
      </c>
      <c r="E105" s="168"/>
      <c r="F105" s="168"/>
      <c r="G105" s="168"/>
      <c r="H105" s="168"/>
      <c r="I105" s="168"/>
      <c r="J105" s="169">
        <f>J321</f>
        <v>0</v>
      </c>
      <c r="K105" s="166"/>
      <c r="L105" s="170"/>
    </row>
    <row r="106" spans="1:65" s="10" customFormat="1" ht="19.899999999999999" customHeight="1">
      <c r="B106" s="165"/>
      <c r="C106" s="166"/>
      <c r="D106" s="167" t="s">
        <v>965</v>
      </c>
      <c r="E106" s="168"/>
      <c r="F106" s="168"/>
      <c r="G106" s="168"/>
      <c r="H106" s="168"/>
      <c r="I106" s="168"/>
      <c r="J106" s="169">
        <f>J334</f>
        <v>0</v>
      </c>
      <c r="K106" s="166"/>
      <c r="L106" s="170"/>
    </row>
    <row r="107" spans="1:65" s="2" customFormat="1" ht="21.7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29.25" customHeight="1">
      <c r="A109" s="32"/>
      <c r="B109" s="33"/>
      <c r="C109" s="158" t="s">
        <v>209</v>
      </c>
      <c r="D109" s="34"/>
      <c r="E109" s="34"/>
      <c r="F109" s="34"/>
      <c r="G109" s="34"/>
      <c r="H109" s="34"/>
      <c r="I109" s="34"/>
      <c r="J109" s="171">
        <f>ROUND(J110 + J111 + J112 + J113 + J114 + J115,2)</f>
        <v>0</v>
      </c>
      <c r="K109" s="34"/>
      <c r="L109" s="49"/>
      <c r="N109" s="172" t="s">
        <v>39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18" customHeight="1">
      <c r="A110" s="32"/>
      <c r="B110" s="33"/>
      <c r="C110" s="34"/>
      <c r="D110" s="248" t="s">
        <v>210</v>
      </c>
      <c r="E110" s="247"/>
      <c r="F110" s="247"/>
      <c r="G110" s="34"/>
      <c r="H110" s="34"/>
      <c r="I110" s="34"/>
      <c r="J110" s="108">
        <v>0</v>
      </c>
      <c r="K110" s="34"/>
      <c r="L110" s="173"/>
      <c r="M110" s="174"/>
      <c r="N110" s="175" t="s">
        <v>40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211</v>
      </c>
      <c r="AZ110" s="174"/>
      <c r="BA110" s="174"/>
      <c r="BB110" s="174"/>
      <c r="BC110" s="174"/>
      <c r="BD110" s="174"/>
      <c r="BE110" s="178">
        <f t="shared" ref="BE110:BE115" si="0">IF(N110="základní",J110,0)</f>
        <v>0</v>
      </c>
      <c r="BF110" s="178">
        <f t="shared" ref="BF110:BF115" si="1">IF(N110="snížená",J110,0)</f>
        <v>0</v>
      </c>
      <c r="BG110" s="178">
        <f t="shared" ref="BG110:BG115" si="2">IF(N110="zákl. přenesená",J110,0)</f>
        <v>0</v>
      </c>
      <c r="BH110" s="178">
        <f t="shared" ref="BH110:BH115" si="3">IF(N110="sníž. přenesená",J110,0)</f>
        <v>0</v>
      </c>
      <c r="BI110" s="178">
        <f t="shared" ref="BI110:BI115" si="4">IF(N110="nulová",J110,0)</f>
        <v>0</v>
      </c>
      <c r="BJ110" s="177" t="s">
        <v>82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8" t="s">
        <v>212</v>
      </c>
      <c r="E111" s="247"/>
      <c r="F111" s="247"/>
      <c r="G111" s="34"/>
      <c r="H111" s="34"/>
      <c r="I111" s="34"/>
      <c r="J111" s="108">
        <v>0</v>
      </c>
      <c r="K111" s="34"/>
      <c r="L111" s="173"/>
      <c r="M111" s="174"/>
      <c r="N111" s="175" t="s">
        <v>40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211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82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8" t="s">
        <v>213</v>
      </c>
      <c r="E112" s="247"/>
      <c r="F112" s="247"/>
      <c r="G112" s="34"/>
      <c r="H112" s="34"/>
      <c r="I112" s="34"/>
      <c r="J112" s="108">
        <v>0</v>
      </c>
      <c r="K112" s="34"/>
      <c r="L112" s="173"/>
      <c r="M112" s="174"/>
      <c r="N112" s="175" t="s">
        <v>40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211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82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8" t="s">
        <v>214</v>
      </c>
      <c r="E113" s="247"/>
      <c r="F113" s="247"/>
      <c r="G113" s="34"/>
      <c r="H113" s="34"/>
      <c r="I113" s="34"/>
      <c r="J113" s="108">
        <v>0</v>
      </c>
      <c r="K113" s="34"/>
      <c r="L113" s="173"/>
      <c r="M113" s="174"/>
      <c r="N113" s="175" t="s">
        <v>40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211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82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8" t="s">
        <v>215</v>
      </c>
      <c r="E114" s="247"/>
      <c r="F114" s="247"/>
      <c r="G114" s="34"/>
      <c r="H114" s="34"/>
      <c r="I114" s="34"/>
      <c r="J114" s="108">
        <v>0</v>
      </c>
      <c r="K114" s="34"/>
      <c r="L114" s="173"/>
      <c r="M114" s="174"/>
      <c r="N114" s="175" t="s">
        <v>40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211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82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107" t="s">
        <v>216</v>
      </c>
      <c r="E115" s="34"/>
      <c r="F115" s="34"/>
      <c r="G115" s="34"/>
      <c r="H115" s="34"/>
      <c r="I115" s="34"/>
      <c r="J115" s="108">
        <f>ROUND(J30*T115,2)</f>
        <v>0</v>
      </c>
      <c r="K115" s="34"/>
      <c r="L115" s="173"/>
      <c r="M115" s="174"/>
      <c r="N115" s="175" t="s">
        <v>40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217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82</v>
      </c>
      <c r="BK115" s="174"/>
      <c r="BL115" s="174"/>
      <c r="BM115" s="174"/>
    </row>
    <row r="116" spans="1:65" s="2" customFormat="1" ht="11.25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9.25" customHeight="1">
      <c r="A117" s="32"/>
      <c r="B117" s="33"/>
      <c r="C117" s="116" t="s">
        <v>151</v>
      </c>
      <c r="D117" s="117"/>
      <c r="E117" s="117"/>
      <c r="F117" s="117"/>
      <c r="G117" s="117"/>
      <c r="H117" s="117"/>
      <c r="I117" s="117"/>
      <c r="J117" s="118">
        <f>ROUND(J96+J109,2)</f>
        <v>0</v>
      </c>
      <c r="K117" s="117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22" spans="1:65" s="2" customFormat="1" ht="6.95" customHeight="1">
      <c r="A122" s="32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24.95" customHeight="1">
      <c r="A123" s="32"/>
      <c r="B123" s="33"/>
      <c r="C123" s="20" t="s">
        <v>218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2" customHeight="1">
      <c r="A125" s="32"/>
      <c r="B125" s="33"/>
      <c r="C125" s="26" t="s">
        <v>16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26.25" customHeight="1">
      <c r="A126" s="32"/>
      <c r="B126" s="33"/>
      <c r="C126" s="34"/>
      <c r="D126" s="34"/>
      <c r="E126" s="294" t="str">
        <f>E7</f>
        <v>Snížení energetické náročnosti budov v areálu Slezské nemocnice Opava využitím OZE a KVET  u hlavních budov V,N</v>
      </c>
      <c r="F126" s="295"/>
      <c r="G126" s="295"/>
      <c r="H126" s="295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2" customHeight="1">
      <c r="A127" s="32"/>
      <c r="B127" s="33"/>
      <c r="C127" s="26" t="s">
        <v>153</v>
      </c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6.5" customHeight="1">
      <c r="A128" s="32"/>
      <c r="B128" s="33"/>
      <c r="C128" s="34"/>
      <c r="D128" s="34"/>
      <c r="E128" s="249" t="str">
        <f>E9</f>
        <v xml:space="preserve">SO 03 D.1.4.1 -   Instalace kogeneračních jednotek   </v>
      </c>
      <c r="F128" s="296"/>
      <c r="G128" s="296"/>
      <c r="H128" s="296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6" t="s">
        <v>20</v>
      </c>
      <c r="D130" s="34"/>
      <c r="E130" s="34"/>
      <c r="F130" s="24" t="str">
        <f>F12</f>
        <v xml:space="preserve"> </v>
      </c>
      <c r="G130" s="34"/>
      <c r="H130" s="34"/>
      <c r="I130" s="26" t="s">
        <v>22</v>
      </c>
      <c r="J130" s="64" t="str">
        <f>IF(J12="","",J12)</f>
        <v>10. 3. 2025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6.9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6" t="s">
        <v>24</v>
      </c>
      <c r="D132" s="34"/>
      <c r="E132" s="34"/>
      <c r="F132" s="24" t="str">
        <f>E15</f>
        <v xml:space="preserve"> </v>
      </c>
      <c r="G132" s="34"/>
      <c r="H132" s="34"/>
      <c r="I132" s="26" t="s">
        <v>29</v>
      </c>
      <c r="J132" s="29" t="str">
        <f>E21</f>
        <v xml:space="preserve"> 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6" t="s">
        <v>27</v>
      </c>
      <c r="D133" s="34"/>
      <c r="E133" s="34"/>
      <c r="F133" s="24" t="str">
        <f>IF(E18="","",E18)</f>
        <v>Vyplň údaj</v>
      </c>
      <c r="G133" s="34"/>
      <c r="H133" s="34"/>
      <c r="I133" s="26" t="s">
        <v>31</v>
      </c>
      <c r="J133" s="29" t="str">
        <f>E24</f>
        <v xml:space="preserve"> 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0.35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11" customFormat="1" ht="29.25" customHeight="1">
      <c r="A135" s="179"/>
      <c r="B135" s="180"/>
      <c r="C135" s="181" t="s">
        <v>219</v>
      </c>
      <c r="D135" s="182" t="s">
        <v>60</v>
      </c>
      <c r="E135" s="182" t="s">
        <v>56</v>
      </c>
      <c r="F135" s="182" t="s">
        <v>57</v>
      </c>
      <c r="G135" s="182" t="s">
        <v>220</v>
      </c>
      <c r="H135" s="182" t="s">
        <v>221</v>
      </c>
      <c r="I135" s="182" t="s">
        <v>222</v>
      </c>
      <c r="J135" s="183" t="s">
        <v>158</v>
      </c>
      <c r="K135" s="184" t="s">
        <v>223</v>
      </c>
      <c r="L135" s="185"/>
      <c r="M135" s="73" t="s">
        <v>1</v>
      </c>
      <c r="N135" s="74" t="s">
        <v>39</v>
      </c>
      <c r="O135" s="74" t="s">
        <v>224</v>
      </c>
      <c r="P135" s="74" t="s">
        <v>225</v>
      </c>
      <c r="Q135" s="74" t="s">
        <v>226</v>
      </c>
      <c r="R135" s="74" t="s">
        <v>227</v>
      </c>
      <c r="S135" s="74" t="s">
        <v>228</v>
      </c>
      <c r="T135" s="75" t="s">
        <v>229</v>
      </c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</row>
    <row r="136" spans="1:65" s="2" customFormat="1" ht="22.9" customHeight="1">
      <c r="A136" s="32"/>
      <c r="B136" s="33"/>
      <c r="C136" s="80" t="s">
        <v>230</v>
      </c>
      <c r="D136" s="34"/>
      <c r="E136" s="34"/>
      <c r="F136" s="34"/>
      <c r="G136" s="34"/>
      <c r="H136" s="34"/>
      <c r="I136" s="34"/>
      <c r="J136" s="186">
        <f>BK136</f>
        <v>0</v>
      </c>
      <c r="K136" s="34"/>
      <c r="L136" s="35"/>
      <c r="M136" s="76"/>
      <c r="N136" s="187"/>
      <c r="O136" s="77"/>
      <c r="P136" s="188">
        <f>P137</f>
        <v>0</v>
      </c>
      <c r="Q136" s="77"/>
      <c r="R136" s="188">
        <f>R137</f>
        <v>0</v>
      </c>
      <c r="S136" s="77"/>
      <c r="T136" s="189">
        <f>T137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4" t="s">
        <v>74</v>
      </c>
      <c r="AU136" s="14" t="s">
        <v>160</v>
      </c>
      <c r="BK136" s="190">
        <f>BK137</f>
        <v>0</v>
      </c>
    </row>
    <row r="137" spans="1:65" s="12" customFormat="1" ht="25.9" customHeight="1">
      <c r="B137" s="191"/>
      <c r="C137" s="192"/>
      <c r="D137" s="193" t="s">
        <v>74</v>
      </c>
      <c r="E137" s="194" t="s">
        <v>967</v>
      </c>
      <c r="F137" s="194" t="s">
        <v>968</v>
      </c>
      <c r="G137" s="192"/>
      <c r="H137" s="192"/>
      <c r="I137" s="195"/>
      <c r="J137" s="196">
        <f>BK137</f>
        <v>0</v>
      </c>
      <c r="K137" s="192"/>
      <c r="L137" s="197"/>
      <c r="M137" s="198"/>
      <c r="N137" s="199"/>
      <c r="O137" s="199"/>
      <c r="P137" s="200">
        <f>P138+P169+P180+P199+P228+P273+P310+P321+P334</f>
        <v>0</v>
      </c>
      <c r="Q137" s="199"/>
      <c r="R137" s="200">
        <f>R138+R169+R180+R199+R228+R273+R310+R321+R334</f>
        <v>0</v>
      </c>
      <c r="S137" s="199"/>
      <c r="T137" s="201">
        <f>T138+T169+T180+T199+T228+T273+T310+T321+T334</f>
        <v>0</v>
      </c>
      <c r="AR137" s="202" t="s">
        <v>84</v>
      </c>
      <c r="AT137" s="203" t="s">
        <v>74</v>
      </c>
      <c r="AU137" s="203" t="s">
        <v>75</v>
      </c>
      <c r="AY137" s="202" t="s">
        <v>233</v>
      </c>
      <c r="BK137" s="204">
        <f>BK138+BK169+BK180+BK199+BK228+BK273+BK310+BK321+BK334</f>
        <v>0</v>
      </c>
    </row>
    <row r="138" spans="1:65" s="12" customFormat="1" ht="22.9" customHeight="1">
      <c r="B138" s="191"/>
      <c r="C138" s="192"/>
      <c r="D138" s="193" t="s">
        <v>74</v>
      </c>
      <c r="E138" s="205" t="s">
        <v>969</v>
      </c>
      <c r="F138" s="205" t="s">
        <v>970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SUM(P139:P168)</f>
        <v>0</v>
      </c>
      <c r="Q138" s="199"/>
      <c r="R138" s="200">
        <f>SUM(R139:R168)</f>
        <v>0</v>
      </c>
      <c r="S138" s="199"/>
      <c r="T138" s="201">
        <f>SUM(T139:T168)</f>
        <v>0</v>
      </c>
      <c r="AR138" s="202" t="s">
        <v>84</v>
      </c>
      <c r="AT138" s="203" t="s">
        <v>74</v>
      </c>
      <c r="AU138" s="203" t="s">
        <v>82</v>
      </c>
      <c r="AY138" s="202" t="s">
        <v>233</v>
      </c>
      <c r="BK138" s="204">
        <f>SUM(BK139:BK168)</f>
        <v>0</v>
      </c>
    </row>
    <row r="139" spans="1:65" s="2" customFormat="1" ht="33" customHeight="1">
      <c r="A139" s="32"/>
      <c r="B139" s="33"/>
      <c r="C139" s="207" t="s">
        <v>416</v>
      </c>
      <c r="D139" s="207" t="s">
        <v>236</v>
      </c>
      <c r="E139" s="208" t="s">
        <v>1395</v>
      </c>
      <c r="F139" s="209" t="s">
        <v>1396</v>
      </c>
      <c r="G139" s="210" t="s">
        <v>244</v>
      </c>
      <c r="H139" s="211">
        <v>8</v>
      </c>
      <c r="I139" s="212"/>
      <c r="J139" s="213">
        <f>ROUND(I139*H139,2)</f>
        <v>0</v>
      </c>
      <c r="K139" s="214"/>
      <c r="L139" s="35"/>
      <c r="M139" s="215" t="s">
        <v>1</v>
      </c>
      <c r="N139" s="216" t="s">
        <v>40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263</v>
      </c>
      <c r="AT139" s="219" t="s">
        <v>236</v>
      </c>
      <c r="AU139" s="219" t="s">
        <v>84</v>
      </c>
      <c r="AY139" s="14" t="s">
        <v>233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82</v>
      </c>
      <c r="BK139" s="112">
        <f>ROUND(I139*H139,2)</f>
        <v>0</v>
      </c>
      <c r="BL139" s="14" t="s">
        <v>263</v>
      </c>
      <c r="BM139" s="219" t="s">
        <v>84</v>
      </c>
    </row>
    <row r="140" spans="1:65" s="2" customFormat="1" ht="19.5">
      <c r="A140" s="32"/>
      <c r="B140" s="33"/>
      <c r="C140" s="34"/>
      <c r="D140" s="220" t="s">
        <v>241</v>
      </c>
      <c r="E140" s="34"/>
      <c r="F140" s="221" t="s">
        <v>1396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241</v>
      </c>
      <c r="AU140" s="14" t="s">
        <v>84</v>
      </c>
    </row>
    <row r="141" spans="1:65" s="2" customFormat="1" ht="33" customHeight="1">
      <c r="A141" s="32"/>
      <c r="B141" s="33"/>
      <c r="C141" s="207" t="s">
        <v>82</v>
      </c>
      <c r="D141" s="207" t="s">
        <v>236</v>
      </c>
      <c r="E141" s="208" t="s">
        <v>971</v>
      </c>
      <c r="F141" s="209" t="s">
        <v>972</v>
      </c>
      <c r="G141" s="210" t="s">
        <v>244</v>
      </c>
      <c r="H141" s="211">
        <v>16</v>
      </c>
      <c r="I141" s="212"/>
      <c r="J141" s="213">
        <f>ROUND(I141*H141,2)</f>
        <v>0</v>
      </c>
      <c r="K141" s="214"/>
      <c r="L141" s="35"/>
      <c r="M141" s="215" t="s">
        <v>1</v>
      </c>
      <c r="N141" s="216" t="s">
        <v>40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263</v>
      </c>
      <c r="AT141" s="219" t="s">
        <v>236</v>
      </c>
      <c r="AU141" s="219" t="s">
        <v>84</v>
      </c>
      <c r="AY141" s="14" t="s">
        <v>233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82</v>
      </c>
      <c r="BK141" s="112">
        <f>ROUND(I141*H141,2)</f>
        <v>0</v>
      </c>
      <c r="BL141" s="14" t="s">
        <v>263</v>
      </c>
      <c r="BM141" s="219" t="s">
        <v>240</v>
      </c>
    </row>
    <row r="142" spans="1:65" s="2" customFormat="1" ht="19.5">
      <c r="A142" s="32"/>
      <c r="B142" s="33"/>
      <c r="C142" s="34"/>
      <c r="D142" s="220" t="s">
        <v>241</v>
      </c>
      <c r="E142" s="34"/>
      <c r="F142" s="221" t="s">
        <v>972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241</v>
      </c>
      <c r="AU142" s="14" t="s">
        <v>84</v>
      </c>
    </row>
    <row r="143" spans="1:65" s="2" customFormat="1" ht="24.2" customHeight="1">
      <c r="A143" s="32"/>
      <c r="B143" s="33"/>
      <c r="C143" s="228" t="s">
        <v>84</v>
      </c>
      <c r="D143" s="228" t="s">
        <v>973</v>
      </c>
      <c r="E143" s="229" t="s">
        <v>974</v>
      </c>
      <c r="F143" s="230" t="s">
        <v>975</v>
      </c>
      <c r="G143" s="231" t="s">
        <v>244</v>
      </c>
      <c r="H143" s="232">
        <v>2</v>
      </c>
      <c r="I143" s="233"/>
      <c r="J143" s="234">
        <f>ROUND(I143*H143,2)</f>
        <v>0</v>
      </c>
      <c r="K143" s="235"/>
      <c r="L143" s="236"/>
      <c r="M143" s="237" t="s">
        <v>1</v>
      </c>
      <c r="N143" s="238" t="s">
        <v>40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287</v>
      </c>
      <c r="AT143" s="219" t="s">
        <v>973</v>
      </c>
      <c r="AU143" s="219" t="s">
        <v>84</v>
      </c>
      <c r="AY143" s="14" t="s">
        <v>233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82</v>
      </c>
      <c r="BK143" s="112">
        <f>ROUND(I143*H143,2)</f>
        <v>0</v>
      </c>
      <c r="BL143" s="14" t="s">
        <v>263</v>
      </c>
      <c r="BM143" s="219" t="s">
        <v>248</v>
      </c>
    </row>
    <row r="144" spans="1:65" s="2" customFormat="1" ht="19.5">
      <c r="A144" s="32"/>
      <c r="B144" s="33"/>
      <c r="C144" s="34"/>
      <c r="D144" s="220" t="s">
        <v>241</v>
      </c>
      <c r="E144" s="34"/>
      <c r="F144" s="221" t="s">
        <v>975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241</v>
      </c>
      <c r="AU144" s="14" t="s">
        <v>84</v>
      </c>
    </row>
    <row r="145" spans="1:65" s="2" customFormat="1" ht="24.2" customHeight="1">
      <c r="A145" s="32"/>
      <c r="B145" s="33"/>
      <c r="C145" s="228" t="s">
        <v>245</v>
      </c>
      <c r="D145" s="228" t="s">
        <v>973</v>
      </c>
      <c r="E145" s="229" t="s">
        <v>976</v>
      </c>
      <c r="F145" s="230" t="s">
        <v>977</v>
      </c>
      <c r="G145" s="231" t="s">
        <v>244</v>
      </c>
      <c r="H145" s="232">
        <v>12</v>
      </c>
      <c r="I145" s="233"/>
      <c r="J145" s="234">
        <f>ROUND(I145*H145,2)</f>
        <v>0</v>
      </c>
      <c r="K145" s="235"/>
      <c r="L145" s="236"/>
      <c r="M145" s="237" t="s">
        <v>1</v>
      </c>
      <c r="N145" s="238" t="s">
        <v>40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287</v>
      </c>
      <c r="AT145" s="219" t="s">
        <v>973</v>
      </c>
      <c r="AU145" s="219" t="s">
        <v>84</v>
      </c>
      <c r="AY145" s="14" t="s">
        <v>233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82</v>
      </c>
      <c r="BK145" s="112">
        <f>ROUND(I145*H145,2)</f>
        <v>0</v>
      </c>
      <c r="BL145" s="14" t="s">
        <v>263</v>
      </c>
      <c r="BM145" s="219" t="s">
        <v>251</v>
      </c>
    </row>
    <row r="146" spans="1:65" s="2" customFormat="1" ht="19.5">
      <c r="A146" s="32"/>
      <c r="B146" s="33"/>
      <c r="C146" s="34"/>
      <c r="D146" s="220" t="s">
        <v>241</v>
      </c>
      <c r="E146" s="34"/>
      <c r="F146" s="221" t="s">
        <v>977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241</v>
      </c>
      <c r="AU146" s="14" t="s">
        <v>84</v>
      </c>
    </row>
    <row r="147" spans="1:65" s="2" customFormat="1" ht="24.2" customHeight="1">
      <c r="A147" s="32"/>
      <c r="B147" s="33"/>
      <c r="C147" s="228" t="s">
        <v>240</v>
      </c>
      <c r="D147" s="228" t="s">
        <v>973</v>
      </c>
      <c r="E147" s="229" t="s">
        <v>978</v>
      </c>
      <c r="F147" s="230" t="s">
        <v>979</v>
      </c>
      <c r="G147" s="231" t="s">
        <v>244</v>
      </c>
      <c r="H147" s="232">
        <v>60</v>
      </c>
      <c r="I147" s="233"/>
      <c r="J147" s="234">
        <f>ROUND(I147*H147,2)</f>
        <v>0</v>
      </c>
      <c r="K147" s="235"/>
      <c r="L147" s="236"/>
      <c r="M147" s="237" t="s">
        <v>1</v>
      </c>
      <c r="N147" s="238" t="s">
        <v>40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287</v>
      </c>
      <c r="AT147" s="219" t="s">
        <v>973</v>
      </c>
      <c r="AU147" s="219" t="s">
        <v>84</v>
      </c>
      <c r="AY147" s="14" t="s">
        <v>233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82</v>
      </c>
      <c r="BK147" s="112">
        <f>ROUND(I147*H147,2)</f>
        <v>0</v>
      </c>
      <c r="BL147" s="14" t="s">
        <v>263</v>
      </c>
      <c r="BM147" s="219" t="s">
        <v>255</v>
      </c>
    </row>
    <row r="148" spans="1:65" s="2" customFormat="1" ht="19.5">
      <c r="A148" s="32"/>
      <c r="B148" s="33"/>
      <c r="C148" s="34"/>
      <c r="D148" s="220" t="s">
        <v>241</v>
      </c>
      <c r="E148" s="34"/>
      <c r="F148" s="221" t="s">
        <v>979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241</v>
      </c>
      <c r="AU148" s="14" t="s">
        <v>84</v>
      </c>
    </row>
    <row r="149" spans="1:65" s="2" customFormat="1" ht="33" customHeight="1">
      <c r="A149" s="32"/>
      <c r="B149" s="33"/>
      <c r="C149" s="228" t="s">
        <v>252</v>
      </c>
      <c r="D149" s="228" t="s">
        <v>973</v>
      </c>
      <c r="E149" s="229" t="s">
        <v>980</v>
      </c>
      <c r="F149" s="230" t="s">
        <v>981</v>
      </c>
      <c r="G149" s="231" t="s">
        <v>982</v>
      </c>
      <c r="H149" s="232">
        <v>0.35</v>
      </c>
      <c r="I149" s="233"/>
      <c r="J149" s="234">
        <f>ROUND(I149*H149,2)</f>
        <v>0</v>
      </c>
      <c r="K149" s="235"/>
      <c r="L149" s="236"/>
      <c r="M149" s="237" t="s">
        <v>1</v>
      </c>
      <c r="N149" s="238" t="s">
        <v>40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287</v>
      </c>
      <c r="AT149" s="219" t="s">
        <v>973</v>
      </c>
      <c r="AU149" s="219" t="s">
        <v>84</v>
      </c>
      <c r="AY149" s="14" t="s">
        <v>233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82</v>
      </c>
      <c r="BK149" s="112">
        <f>ROUND(I149*H149,2)</f>
        <v>0</v>
      </c>
      <c r="BL149" s="14" t="s">
        <v>263</v>
      </c>
      <c r="BM149" s="219" t="s">
        <v>8</v>
      </c>
    </row>
    <row r="150" spans="1:65" s="2" customFormat="1" ht="19.5">
      <c r="A150" s="32"/>
      <c r="B150" s="33"/>
      <c r="C150" s="34"/>
      <c r="D150" s="220" t="s">
        <v>241</v>
      </c>
      <c r="E150" s="34"/>
      <c r="F150" s="221" t="s">
        <v>981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241</v>
      </c>
      <c r="AU150" s="14" t="s">
        <v>84</v>
      </c>
    </row>
    <row r="151" spans="1:65" s="2" customFormat="1" ht="33" customHeight="1">
      <c r="A151" s="32"/>
      <c r="B151" s="33"/>
      <c r="C151" s="207" t="s">
        <v>248</v>
      </c>
      <c r="D151" s="207" t="s">
        <v>236</v>
      </c>
      <c r="E151" s="208" t="s">
        <v>983</v>
      </c>
      <c r="F151" s="209" t="s">
        <v>984</v>
      </c>
      <c r="G151" s="210" t="s">
        <v>244</v>
      </c>
      <c r="H151" s="211">
        <v>4</v>
      </c>
      <c r="I151" s="212"/>
      <c r="J151" s="213">
        <f>ROUND(I151*H151,2)</f>
        <v>0</v>
      </c>
      <c r="K151" s="214"/>
      <c r="L151" s="35"/>
      <c r="M151" s="215" t="s">
        <v>1</v>
      </c>
      <c r="N151" s="216" t="s">
        <v>40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263</v>
      </c>
      <c r="AT151" s="219" t="s">
        <v>236</v>
      </c>
      <c r="AU151" s="219" t="s">
        <v>84</v>
      </c>
      <c r="AY151" s="14" t="s">
        <v>233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82</v>
      </c>
      <c r="BK151" s="112">
        <f>ROUND(I151*H151,2)</f>
        <v>0</v>
      </c>
      <c r="BL151" s="14" t="s">
        <v>263</v>
      </c>
      <c r="BM151" s="219" t="s">
        <v>261</v>
      </c>
    </row>
    <row r="152" spans="1:65" s="2" customFormat="1" ht="19.5">
      <c r="A152" s="32"/>
      <c r="B152" s="33"/>
      <c r="C152" s="34"/>
      <c r="D152" s="220" t="s">
        <v>241</v>
      </c>
      <c r="E152" s="34"/>
      <c r="F152" s="221" t="s">
        <v>984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241</v>
      </c>
      <c r="AU152" s="14" t="s">
        <v>84</v>
      </c>
    </row>
    <row r="153" spans="1:65" s="2" customFormat="1" ht="33" customHeight="1">
      <c r="A153" s="32"/>
      <c r="B153" s="33"/>
      <c r="C153" s="207" t="s">
        <v>259</v>
      </c>
      <c r="D153" s="207" t="s">
        <v>236</v>
      </c>
      <c r="E153" s="208" t="s">
        <v>985</v>
      </c>
      <c r="F153" s="209" t="s">
        <v>986</v>
      </c>
      <c r="G153" s="210" t="s">
        <v>244</v>
      </c>
      <c r="H153" s="211">
        <v>30</v>
      </c>
      <c r="I153" s="212"/>
      <c r="J153" s="213">
        <f>ROUND(I153*H153,2)</f>
        <v>0</v>
      </c>
      <c r="K153" s="214"/>
      <c r="L153" s="35"/>
      <c r="M153" s="215" t="s">
        <v>1</v>
      </c>
      <c r="N153" s="216" t="s">
        <v>40</v>
      </c>
      <c r="O153" s="6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9" t="s">
        <v>263</v>
      </c>
      <c r="AT153" s="219" t="s">
        <v>236</v>
      </c>
      <c r="AU153" s="219" t="s">
        <v>84</v>
      </c>
      <c r="AY153" s="14" t="s">
        <v>233</v>
      </c>
      <c r="BE153" s="112">
        <f>IF(N153="základní",J153,0)</f>
        <v>0</v>
      </c>
      <c r="BF153" s="112">
        <f>IF(N153="snížená",J153,0)</f>
        <v>0</v>
      </c>
      <c r="BG153" s="112">
        <f>IF(N153="zákl. přenesená",J153,0)</f>
        <v>0</v>
      </c>
      <c r="BH153" s="112">
        <f>IF(N153="sníž. přenesená",J153,0)</f>
        <v>0</v>
      </c>
      <c r="BI153" s="112">
        <f>IF(N153="nulová",J153,0)</f>
        <v>0</v>
      </c>
      <c r="BJ153" s="14" t="s">
        <v>82</v>
      </c>
      <c r="BK153" s="112">
        <f>ROUND(I153*H153,2)</f>
        <v>0</v>
      </c>
      <c r="BL153" s="14" t="s">
        <v>263</v>
      </c>
      <c r="BM153" s="219" t="s">
        <v>263</v>
      </c>
    </row>
    <row r="154" spans="1:65" s="2" customFormat="1" ht="19.5">
      <c r="A154" s="32"/>
      <c r="B154" s="33"/>
      <c r="C154" s="34"/>
      <c r="D154" s="220" t="s">
        <v>241</v>
      </c>
      <c r="E154" s="34"/>
      <c r="F154" s="221" t="s">
        <v>986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241</v>
      </c>
      <c r="AU154" s="14" t="s">
        <v>84</v>
      </c>
    </row>
    <row r="155" spans="1:65" s="2" customFormat="1" ht="33" customHeight="1">
      <c r="A155" s="32"/>
      <c r="B155" s="33"/>
      <c r="C155" s="207" t="s">
        <v>251</v>
      </c>
      <c r="D155" s="207" t="s">
        <v>236</v>
      </c>
      <c r="E155" s="208" t="s">
        <v>987</v>
      </c>
      <c r="F155" s="209" t="s">
        <v>988</v>
      </c>
      <c r="G155" s="210" t="s">
        <v>244</v>
      </c>
      <c r="H155" s="211">
        <v>10</v>
      </c>
      <c r="I155" s="212"/>
      <c r="J155" s="213">
        <f>ROUND(I155*H155,2)</f>
        <v>0</v>
      </c>
      <c r="K155" s="214"/>
      <c r="L155" s="35"/>
      <c r="M155" s="215" t="s">
        <v>1</v>
      </c>
      <c r="N155" s="216" t="s">
        <v>40</v>
      </c>
      <c r="O155" s="69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9" t="s">
        <v>263</v>
      </c>
      <c r="AT155" s="219" t="s">
        <v>236</v>
      </c>
      <c r="AU155" s="219" t="s">
        <v>84</v>
      </c>
      <c r="AY155" s="14" t="s">
        <v>233</v>
      </c>
      <c r="BE155" s="112">
        <f>IF(N155="základní",J155,0)</f>
        <v>0</v>
      </c>
      <c r="BF155" s="112">
        <f>IF(N155="snížená",J155,0)</f>
        <v>0</v>
      </c>
      <c r="BG155" s="112">
        <f>IF(N155="zákl. přenesená",J155,0)</f>
        <v>0</v>
      </c>
      <c r="BH155" s="112">
        <f>IF(N155="sníž. přenesená",J155,0)</f>
        <v>0</v>
      </c>
      <c r="BI155" s="112">
        <f>IF(N155="nulová",J155,0)</f>
        <v>0</v>
      </c>
      <c r="BJ155" s="14" t="s">
        <v>82</v>
      </c>
      <c r="BK155" s="112">
        <f>ROUND(I155*H155,2)</f>
        <v>0</v>
      </c>
      <c r="BL155" s="14" t="s">
        <v>263</v>
      </c>
      <c r="BM155" s="219" t="s">
        <v>266</v>
      </c>
    </row>
    <row r="156" spans="1:65" s="2" customFormat="1" ht="19.5">
      <c r="A156" s="32"/>
      <c r="B156" s="33"/>
      <c r="C156" s="34"/>
      <c r="D156" s="220" t="s">
        <v>241</v>
      </c>
      <c r="E156" s="34"/>
      <c r="F156" s="221" t="s">
        <v>988</v>
      </c>
      <c r="G156" s="34"/>
      <c r="H156" s="34"/>
      <c r="I156" s="176"/>
      <c r="J156" s="34"/>
      <c r="K156" s="34"/>
      <c r="L156" s="35"/>
      <c r="M156" s="222"/>
      <c r="N156" s="22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4" t="s">
        <v>241</v>
      </c>
      <c r="AU156" s="14" t="s">
        <v>84</v>
      </c>
    </row>
    <row r="157" spans="1:65" s="2" customFormat="1" ht="33" customHeight="1">
      <c r="A157" s="32"/>
      <c r="B157" s="33"/>
      <c r="C157" s="207" t="s">
        <v>264</v>
      </c>
      <c r="D157" s="207" t="s">
        <v>236</v>
      </c>
      <c r="E157" s="208" t="s">
        <v>989</v>
      </c>
      <c r="F157" s="209" t="s">
        <v>990</v>
      </c>
      <c r="G157" s="210" t="s">
        <v>244</v>
      </c>
      <c r="H157" s="211">
        <v>30</v>
      </c>
      <c r="I157" s="212"/>
      <c r="J157" s="213">
        <f>ROUND(I157*H157,2)</f>
        <v>0</v>
      </c>
      <c r="K157" s="214"/>
      <c r="L157" s="35"/>
      <c r="M157" s="215" t="s">
        <v>1</v>
      </c>
      <c r="N157" s="216" t="s">
        <v>40</v>
      </c>
      <c r="O157" s="69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9" t="s">
        <v>263</v>
      </c>
      <c r="AT157" s="219" t="s">
        <v>236</v>
      </c>
      <c r="AU157" s="219" t="s">
        <v>84</v>
      </c>
      <c r="AY157" s="14" t="s">
        <v>233</v>
      </c>
      <c r="BE157" s="112">
        <f>IF(N157="základní",J157,0)</f>
        <v>0</v>
      </c>
      <c r="BF157" s="112">
        <f>IF(N157="snížená",J157,0)</f>
        <v>0</v>
      </c>
      <c r="BG157" s="112">
        <f>IF(N157="zákl. přenesená",J157,0)</f>
        <v>0</v>
      </c>
      <c r="BH157" s="112">
        <f>IF(N157="sníž. přenesená",J157,0)</f>
        <v>0</v>
      </c>
      <c r="BI157" s="112">
        <f>IF(N157="nulová",J157,0)</f>
        <v>0</v>
      </c>
      <c r="BJ157" s="14" t="s">
        <v>82</v>
      </c>
      <c r="BK157" s="112">
        <f>ROUND(I157*H157,2)</f>
        <v>0</v>
      </c>
      <c r="BL157" s="14" t="s">
        <v>263</v>
      </c>
      <c r="BM157" s="219" t="s">
        <v>268</v>
      </c>
    </row>
    <row r="158" spans="1:65" s="2" customFormat="1" ht="19.5">
      <c r="A158" s="32"/>
      <c r="B158" s="33"/>
      <c r="C158" s="34"/>
      <c r="D158" s="220" t="s">
        <v>241</v>
      </c>
      <c r="E158" s="34"/>
      <c r="F158" s="221" t="s">
        <v>990</v>
      </c>
      <c r="G158" s="34"/>
      <c r="H158" s="34"/>
      <c r="I158" s="176"/>
      <c r="J158" s="34"/>
      <c r="K158" s="34"/>
      <c r="L158" s="35"/>
      <c r="M158" s="222"/>
      <c r="N158" s="223"/>
      <c r="O158" s="69"/>
      <c r="P158" s="69"/>
      <c r="Q158" s="69"/>
      <c r="R158" s="69"/>
      <c r="S158" s="69"/>
      <c r="T158" s="70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4" t="s">
        <v>241</v>
      </c>
      <c r="AU158" s="14" t="s">
        <v>84</v>
      </c>
    </row>
    <row r="159" spans="1:65" s="2" customFormat="1" ht="24.2" customHeight="1">
      <c r="A159" s="32"/>
      <c r="B159" s="33"/>
      <c r="C159" s="207" t="s">
        <v>255</v>
      </c>
      <c r="D159" s="207" t="s">
        <v>236</v>
      </c>
      <c r="E159" s="208" t="s">
        <v>991</v>
      </c>
      <c r="F159" s="209" t="s">
        <v>992</v>
      </c>
      <c r="G159" s="210" t="s">
        <v>239</v>
      </c>
      <c r="H159" s="211">
        <v>4</v>
      </c>
      <c r="I159" s="212"/>
      <c r="J159" s="213">
        <f>ROUND(I159*H159,2)</f>
        <v>0</v>
      </c>
      <c r="K159" s="214"/>
      <c r="L159" s="35"/>
      <c r="M159" s="215" t="s">
        <v>1</v>
      </c>
      <c r="N159" s="216" t="s">
        <v>40</v>
      </c>
      <c r="O159" s="69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9" t="s">
        <v>263</v>
      </c>
      <c r="AT159" s="219" t="s">
        <v>236</v>
      </c>
      <c r="AU159" s="219" t="s">
        <v>84</v>
      </c>
      <c r="AY159" s="14" t="s">
        <v>233</v>
      </c>
      <c r="BE159" s="112">
        <f>IF(N159="základní",J159,0)</f>
        <v>0</v>
      </c>
      <c r="BF159" s="112">
        <f>IF(N159="snížená",J159,0)</f>
        <v>0</v>
      </c>
      <c r="BG159" s="112">
        <f>IF(N159="zákl. přenesená",J159,0)</f>
        <v>0</v>
      </c>
      <c r="BH159" s="112">
        <f>IF(N159="sníž. přenesená",J159,0)</f>
        <v>0</v>
      </c>
      <c r="BI159" s="112">
        <f>IF(N159="nulová",J159,0)</f>
        <v>0</v>
      </c>
      <c r="BJ159" s="14" t="s">
        <v>82</v>
      </c>
      <c r="BK159" s="112">
        <f>ROUND(I159*H159,2)</f>
        <v>0</v>
      </c>
      <c r="BL159" s="14" t="s">
        <v>263</v>
      </c>
      <c r="BM159" s="219" t="s">
        <v>273</v>
      </c>
    </row>
    <row r="160" spans="1:65" s="2" customFormat="1" ht="11.25">
      <c r="A160" s="32"/>
      <c r="B160" s="33"/>
      <c r="C160" s="34"/>
      <c r="D160" s="220" t="s">
        <v>241</v>
      </c>
      <c r="E160" s="34"/>
      <c r="F160" s="221" t="s">
        <v>992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241</v>
      </c>
      <c r="AU160" s="14" t="s">
        <v>84</v>
      </c>
    </row>
    <row r="161" spans="1:65" s="2" customFormat="1" ht="33" customHeight="1">
      <c r="A161" s="32"/>
      <c r="B161" s="33"/>
      <c r="C161" s="228" t="s">
        <v>271</v>
      </c>
      <c r="D161" s="228" t="s">
        <v>973</v>
      </c>
      <c r="E161" s="229" t="s">
        <v>993</v>
      </c>
      <c r="F161" s="230" t="s">
        <v>994</v>
      </c>
      <c r="G161" s="231" t="s">
        <v>995</v>
      </c>
      <c r="H161" s="232">
        <v>3</v>
      </c>
      <c r="I161" s="233"/>
      <c r="J161" s="234">
        <f>ROUND(I161*H161,2)</f>
        <v>0</v>
      </c>
      <c r="K161" s="235"/>
      <c r="L161" s="236"/>
      <c r="M161" s="237" t="s">
        <v>1</v>
      </c>
      <c r="N161" s="238" t="s">
        <v>40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287</v>
      </c>
      <c r="AT161" s="219" t="s">
        <v>973</v>
      </c>
      <c r="AU161" s="219" t="s">
        <v>84</v>
      </c>
      <c r="AY161" s="14" t="s">
        <v>233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82</v>
      </c>
      <c r="BK161" s="112">
        <f>ROUND(I161*H161,2)</f>
        <v>0</v>
      </c>
      <c r="BL161" s="14" t="s">
        <v>263</v>
      </c>
      <c r="BM161" s="219" t="s">
        <v>275</v>
      </c>
    </row>
    <row r="162" spans="1:65" s="2" customFormat="1" ht="19.5">
      <c r="A162" s="32"/>
      <c r="B162" s="33"/>
      <c r="C162" s="34"/>
      <c r="D162" s="220" t="s">
        <v>241</v>
      </c>
      <c r="E162" s="34"/>
      <c r="F162" s="221" t="s">
        <v>994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241</v>
      </c>
      <c r="AU162" s="14" t="s">
        <v>84</v>
      </c>
    </row>
    <row r="163" spans="1:65" s="2" customFormat="1" ht="33" customHeight="1">
      <c r="A163" s="32"/>
      <c r="B163" s="33"/>
      <c r="C163" s="228" t="s">
        <v>608</v>
      </c>
      <c r="D163" s="228" t="s">
        <v>973</v>
      </c>
      <c r="E163" s="229" t="s">
        <v>1397</v>
      </c>
      <c r="F163" s="230" t="s">
        <v>1398</v>
      </c>
      <c r="G163" s="231" t="s">
        <v>995</v>
      </c>
      <c r="H163" s="232">
        <v>1</v>
      </c>
      <c r="I163" s="233"/>
      <c r="J163" s="234">
        <f>ROUND(I163*H163,2)</f>
        <v>0</v>
      </c>
      <c r="K163" s="235"/>
      <c r="L163" s="236"/>
      <c r="M163" s="237" t="s">
        <v>1</v>
      </c>
      <c r="N163" s="238" t="s">
        <v>40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287</v>
      </c>
      <c r="AT163" s="219" t="s">
        <v>973</v>
      </c>
      <c r="AU163" s="219" t="s">
        <v>84</v>
      </c>
      <c r="AY163" s="14" t="s">
        <v>233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82</v>
      </c>
      <c r="BK163" s="112">
        <f>ROUND(I163*H163,2)</f>
        <v>0</v>
      </c>
      <c r="BL163" s="14" t="s">
        <v>263</v>
      </c>
      <c r="BM163" s="219" t="s">
        <v>278</v>
      </c>
    </row>
    <row r="164" spans="1:65" s="2" customFormat="1" ht="19.5">
      <c r="A164" s="32"/>
      <c r="B164" s="33"/>
      <c r="C164" s="34"/>
      <c r="D164" s="220" t="s">
        <v>241</v>
      </c>
      <c r="E164" s="34"/>
      <c r="F164" s="221" t="s">
        <v>1398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241</v>
      </c>
      <c r="AU164" s="14" t="s">
        <v>84</v>
      </c>
    </row>
    <row r="165" spans="1:65" s="2" customFormat="1" ht="24.2" customHeight="1">
      <c r="A165" s="32"/>
      <c r="B165" s="33"/>
      <c r="C165" s="207" t="s">
        <v>419</v>
      </c>
      <c r="D165" s="207" t="s">
        <v>236</v>
      </c>
      <c r="E165" s="208" t="s">
        <v>1399</v>
      </c>
      <c r="F165" s="209" t="s">
        <v>1400</v>
      </c>
      <c r="G165" s="210" t="s">
        <v>982</v>
      </c>
      <c r="H165" s="211">
        <v>0.5</v>
      </c>
      <c r="I165" s="212"/>
      <c r="J165" s="213">
        <f>ROUND(I165*H165,2)</f>
        <v>0</v>
      </c>
      <c r="K165" s="214"/>
      <c r="L165" s="35"/>
      <c r="M165" s="215" t="s">
        <v>1</v>
      </c>
      <c r="N165" s="216" t="s">
        <v>40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263</v>
      </c>
      <c r="AT165" s="219" t="s">
        <v>236</v>
      </c>
      <c r="AU165" s="219" t="s">
        <v>84</v>
      </c>
      <c r="AY165" s="14" t="s">
        <v>233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82</v>
      </c>
      <c r="BK165" s="112">
        <f>ROUND(I165*H165,2)</f>
        <v>0</v>
      </c>
      <c r="BL165" s="14" t="s">
        <v>263</v>
      </c>
      <c r="BM165" s="219" t="s">
        <v>280</v>
      </c>
    </row>
    <row r="166" spans="1:65" s="2" customFormat="1" ht="19.5">
      <c r="A166" s="32"/>
      <c r="B166" s="33"/>
      <c r="C166" s="34"/>
      <c r="D166" s="220" t="s">
        <v>241</v>
      </c>
      <c r="E166" s="34"/>
      <c r="F166" s="221" t="s">
        <v>1400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241</v>
      </c>
      <c r="AU166" s="14" t="s">
        <v>84</v>
      </c>
    </row>
    <row r="167" spans="1:65" s="2" customFormat="1" ht="49.15" customHeight="1">
      <c r="A167" s="32"/>
      <c r="B167" s="33"/>
      <c r="C167" s="207" t="s">
        <v>281</v>
      </c>
      <c r="D167" s="207" t="s">
        <v>236</v>
      </c>
      <c r="E167" s="208" t="s">
        <v>1003</v>
      </c>
      <c r="F167" s="209" t="s">
        <v>1004</v>
      </c>
      <c r="G167" s="210" t="s">
        <v>982</v>
      </c>
      <c r="H167" s="211">
        <v>0.5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40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263</v>
      </c>
      <c r="AT167" s="219" t="s">
        <v>236</v>
      </c>
      <c r="AU167" s="219" t="s">
        <v>84</v>
      </c>
      <c r="AY167" s="14" t="s">
        <v>233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82</v>
      </c>
      <c r="BK167" s="112">
        <f>ROUND(I167*H167,2)</f>
        <v>0</v>
      </c>
      <c r="BL167" s="14" t="s">
        <v>263</v>
      </c>
      <c r="BM167" s="219" t="s">
        <v>283</v>
      </c>
    </row>
    <row r="168" spans="1:65" s="2" customFormat="1" ht="29.25">
      <c r="A168" s="32"/>
      <c r="B168" s="33"/>
      <c r="C168" s="34"/>
      <c r="D168" s="220" t="s">
        <v>241</v>
      </c>
      <c r="E168" s="34"/>
      <c r="F168" s="221" t="s">
        <v>1004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241</v>
      </c>
      <c r="AU168" s="14" t="s">
        <v>84</v>
      </c>
    </row>
    <row r="169" spans="1:65" s="12" customFormat="1" ht="22.9" customHeight="1">
      <c r="B169" s="191"/>
      <c r="C169" s="192"/>
      <c r="D169" s="193" t="s">
        <v>74</v>
      </c>
      <c r="E169" s="205" t="s">
        <v>1005</v>
      </c>
      <c r="F169" s="205" t="s">
        <v>1006</v>
      </c>
      <c r="G169" s="192"/>
      <c r="H169" s="192"/>
      <c r="I169" s="195"/>
      <c r="J169" s="206">
        <f>BK169</f>
        <v>0</v>
      </c>
      <c r="K169" s="192"/>
      <c r="L169" s="197"/>
      <c r="M169" s="198"/>
      <c r="N169" s="199"/>
      <c r="O169" s="199"/>
      <c r="P169" s="200">
        <f>SUM(P170:P179)</f>
        <v>0</v>
      </c>
      <c r="Q169" s="199"/>
      <c r="R169" s="200">
        <f>SUM(R170:R179)</f>
        <v>0</v>
      </c>
      <c r="S169" s="199"/>
      <c r="T169" s="201">
        <f>SUM(T170:T179)</f>
        <v>0</v>
      </c>
      <c r="AR169" s="202" t="s">
        <v>84</v>
      </c>
      <c r="AT169" s="203" t="s">
        <v>74</v>
      </c>
      <c r="AU169" s="203" t="s">
        <v>82</v>
      </c>
      <c r="AY169" s="202" t="s">
        <v>233</v>
      </c>
      <c r="BK169" s="204">
        <f>SUM(BK170:BK179)</f>
        <v>0</v>
      </c>
    </row>
    <row r="170" spans="1:65" s="2" customFormat="1" ht="21.75" customHeight="1">
      <c r="A170" s="32"/>
      <c r="B170" s="33"/>
      <c r="C170" s="207" t="s">
        <v>383</v>
      </c>
      <c r="D170" s="207" t="s">
        <v>236</v>
      </c>
      <c r="E170" s="208" t="s">
        <v>1007</v>
      </c>
      <c r="F170" s="209" t="s">
        <v>1008</v>
      </c>
      <c r="G170" s="210" t="s">
        <v>995</v>
      </c>
      <c r="H170" s="211">
        <v>2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40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263</v>
      </c>
      <c r="AT170" s="219" t="s">
        <v>236</v>
      </c>
      <c r="AU170" s="219" t="s">
        <v>84</v>
      </c>
      <c r="AY170" s="14" t="s">
        <v>233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82</v>
      </c>
      <c r="BK170" s="112">
        <f>ROUND(I170*H170,2)</f>
        <v>0</v>
      </c>
      <c r="BL170" s="14" t="s">
        <v>263</v>
      </c>
      <c r="BM170" s="219" t="s">
        <v>287</v>
      </c>
    </row>
    <row r="171" spans="1:65" s="2" customFormat="1" ht="11.25">
      <c r="A171" s="32"/>
      <c r="B171" s="33"/>
      <c r="C171" s="34"/>
      <c r="D171" s="220" t="s">
        <v>241</v>
      </c>
      <c r="E171" s="34"/>
      <c r="F171" s="221" t="s">
        <v>1008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241</v>
      </c>
      <c r="AU171" s="14" t="s">
        <v>84</v>
      </c>
    </row>
    <row r="172" spans="1:65" s="2" customFormat="1" ht="24.2" customHeight="1">
      <c r="A172" s="32"/>
      <c r="B172" s="33"/>
      <c r="C172" s="207" t="s">
        <v>263</v>
      </c>
      <c r="D172" s="207" t="s">
        <v>236</v>
      </c>
      <c r="E172" s="208" t="s">
        <v>1009</v>
      </c>
      <c r="F172" s="209" t="s">
        <v>1010</v>
      </c>
      <c r="G172" s="210" t="s">
        <v>995</v>
      </c>
      <c r="H172" s="211">
        <v>1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40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263</v>
      </c>
      <c r="AT172" s="219" t="s">
        <v>236</v>
      </c>
      <c r="AU172" s="219" t="s">
        <v>84</v>
      </c>
      <c r="AY172" s="14" t="s">
        <v>233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82</v>
      </c>
      <c r="BK172" s="112">
        <f>ROUND(I172*H172,2)</f>
        <v>0</v>
      </c>
      <c r="BL172" s="14" t="s">
        <v>263</v>
      </c>
      <c r="BM172" s="219" t="s">
        <v>290</v>
      </c>
    </row>
    <row r="173" spans="1:65" s="2" customFormat="1" ht="11.25">
      <c r="A173" s="32"/>
      <c r="B173" s="33"/>
      <c r="C173" s="34"/>
      <c r="D173" s="220" t="s">
        <v>241</v>
      </c>
      <c r="E173" s="34"/>
      <c r="F173" s="221" t="s">
        <v>1010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241</v>
      </c>
      <c r="AU173" s="14" t="s">
        <v>84</v>
      </c>
    </row>
    <row r="174" spans="1:65" s="2" customFormat="1" ht="24.2" customHeight="1">
      <c r="A174" s="32"/>
      <c r="B174" s="33"/>
      <c r="C174" s="207" t="s">
        <v>266</v>
      </c>
      <c r="D174" s="207" t="s">
        <v>236</v>
      </c>
      <c r="E174" s="208" t="s">
        <v>1014</v>
      </c>
      <c r="F174" s="209" t="s">
        <v>1015</v>
      </c>
      <c r="G174" s="210" t="s">
        <v>995</v>
      </c>
      <c r="H174" s="211">
        <v>3</v>
      </c>
      <c r="I174" s="212"/>
      <c r="J174" s="213">
        <f>ROUND(I174*H174,2)</f>
        <v>0</v>
      </c>
      <c r="K174" s="214"/>
      <c r="L174" s="35"/>
      <c r="M174" s="215" t="s">
        <v>1</v>
      </c>
      <c r="N174" s="216" t="s">
        <v>40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263</v>
      </c>
      <c r="AT174" s="219" t="s">
        <v>236</v>
      </c>
      <c r="AU174" s="219" t="s">
        <v>84</v>
      </c>
      <c r="AY174" s="14" t="s">
        <v>233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82</v>
      </c>
      <c r="BK174" s="112">
        <f>ROUND(I174*H174,2)</f>
        <v>0</v>
      </c>
      <c r="BL174" s="14" t="s">
        <v>263</v>
      </c>
      <c r="BM174" s="219" t="s">
        <v>292</v>
      </c>
    </row>
    <row r="175" spans="1:65" s="2" customFormat="1" ht="11.25">
      <c r="A175" s="32"/>
      <c r="B175" s="33"/>
      <c r="C175" s="34"/>
      <c r="D175" s="220" t="s">
        <v>241</v>
      </c>
      <c r="E175" s="34"/>
      <c r="F175" s="221" t="s">
        <v>1015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241</v>
      </c>
      <c r="AU175" s="14" t="s">
        <v>84</v>
      </c>
    </row>
    <row r="176" spans="1:65" s="2" customFormat="1" ht="37.9" customHeight="1">
      <c r="A176" s="32"/>
      <c r="B176" s="33"/>
      <c r="C176" s="228" t="s">
        <v>293</v>
      </c>
      <c r="D176" s="228" t="s">
        <v>973</v>
      </c>
      <c r="E176" s="229" t="s">
        <v>1016</v>
      </c>
      <c r="F176" s="230" t="s">
        <v>1017</v>
      </c>
      <c r="G176" s="231" t="s">
        <v>995</v>
      </c>
      <c r="H176" s="232">
        <v>2</v>
      </c>
      <c r="I176" s="233"/>
      <c r="J176" s="234">
        <f>ROUND(I176*H176,2)</f>
        <v>0</v>
      </c>
      <c r="K176" s="235"/>
      <c r="L176" s="236"/>
      <c r="M176" s="237" t="s">
        <v>1</v>
      </c>
      <c r="N176" s="238" t="s">
        <v>40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287</v>
      </c>
      <c r="AT176" s="219" t="s">
        <v>973</v>
      </c>
      <c r="AU176" s="219" t="s">
        <v>84</v>
      </c>
      <c r="AY176" s="14" t="s">
        <v>233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82</v>
      </c>
      <c r="BK176" s="112">
        <f>ROUND(I176*H176,2)</f>
        <v>0</v>
      </c>
      <c r="BL176" s="14" t="s">
        <v>263</v>
      </c>
      <c r="BM176" s="219" t="s">
        <v>295</v>
      </c>
    </row>
    <row r="177" spans="1:65" s="2" customFormat="1" ht="19.5">
      <c r="A177" s="32"/>
      <c r="B177" s="33"/>
      <c r="C177" s="34"/>
      <c r="D177" s="220" t="s">
        <v>241</v>
      </c>
      <c r="E177" s="34"/>
      <c r="F177" s="221" t="s">
        <v>1017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241</v>
      </c>
      <c r="AU177" s="14" t="s">
        <v>84</v>
      </c>
    </row>
    <row r="178" spans="1:65" s="2" customFormat="1" ht="24.2" customHeight="1">
      <c r="A178" s="32"/>
      <c r="B178" s="33"/>
      <c r="C178" s="207" t="s">
        <v>428</v>
      </c>
      <c r="D178" s="207" t="s">
        <v>236</v>
      </c>
      <c r="E178" s="208" t="s">
        <v>1401</v>
      </c>
      <c r="F178" s="209" t="s">
        <v>1402</v>
      </c>
      <c r="G178" s="210" t="s">
        <v>982</v>
      </c>
      <c r="H178" s="211">
        <v>1.4999999999999999E-2</v>
      </c>
      <c r="I178" s="212"/>
      <c r="J178" s="213">
        <f>ROUND(I178*H178,2)</f>
        <v>0</v>
      </c>
      <c r="K178" s="214"/>
      <c r="L178" s="35"/>
      <c r="M178" s="215" t="s">
        <v>1</v>
      </c>
      <c r="N178" s="216" t="s">
        <v>40</v>
      </c>
      <c r="O178" s="69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9" t="s">
        <v>263</v>
      </c>
      <c r="AT178" s="219" t="s">
        <v>236</v>
      </c>
      <c r="AU178" s="219" t="s">
        <v>84</v>
      </c>
      <c r="AY178" s="14" t="s">
        <v>233</v>
      </c>
      <c r="BE178" s="112">
        <f>IF(N178="základní",J178,0)</f>
        <v>0</v>
      </c>
      <c r="BF178" s="112">
        <f>IF(N178="snížená",J178,0)</f>
        <v>0</v>
      </c>
      <c r="BG178" s="112">
        <f>IF(N178="zákl. přenesená",J178,0)</f>
        <v>0</v>
      </c>
      <c r="BH178" s="112">
        <f>IF(N178="sníž. přenesená",J178,0)</f>
        <v>0</v>
      </c>
      <c r="BI178" s="112">
        <f>IF(N178="nulová",J178,0)</f>
        <v>0</v>
      </c>
      <c r="BJ178" s="14" t="s">
        <v>82</v>
      </c>
      <c r="BK178" s="112">
        <f>ROUND(I178*H178,2)</f>
        <v>0</v>
      </c>
      <c r="BL178" s="14" t="s">
        <v>263</v>
      </c>
      <c r="BM178" s="219" t="s">
        <v>297</v>
      </c>
    </row>
    <row r="179" spans="1:65" s="2" customFormat="1" ht="19.5">
      <c r="A179" s="32"/>
      <c r="B179" s="33"/>
      <c r="C179" s="34"/>
      <c r="D179" s="220" t="s">
        <v>241</v>
      </c>
      <c r="E179" s="34"/>
      <c r="F179" s="221" t="s">
        <v>1402</v>
      </c>
      <c r="G179" s="34"/>
      <c r="H179" s="34"/>
      <c r="I179" s="176"/>
      <c r="J179" s="34"/>
      <c r="K179" s="34"/>
      <c r="L179" s="35"/>
      <c r="M179" s="222"/>
      <c r="N179" s="223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4" t="s">
        <v>241</v>
      </c>
      <c r="AU179" s="14" t="s">
        <v>84</v>
      </c>
    </row>
    <row r="180" spans="1:65" s="12" customFormat="1" ht="22.9" customHeight="1">
      <c r="B180" s="191"/>
      <c r="C180" s="192"/>
      <c r="D180" s="193" t="s">
        <v>74</v>
      </c>
      <c r="E180" s="205" t="s">
        <v>1403</v>
      </c>
      <c r="F180" s="205" t="s">
        <v>1404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SUM(P181:P198)</f>
        <v>0</v>
      </c>
      <c r="Q180" s="199"/>
      <c r="R180" s="200">
        <f>SUM(R181:R198)</f>
        <v>0</v>
      </c>
      <c r="S180" s="199"/>
      <c r="T180" s="201">
        <f>SUM(T181:T198)</f>
        <v>0</v>
      </c>
      <c r="AR180" s="202" t="s">
        <v>84</v>
      </c>
      <c r="AT180" s="203" t="s">
        <v>74</v>
      </c>
      <c r="AU180" s="203" t="s">
        <v>82</v>
      </c>
      <c r="AY180" s="202" t="s">
        <v>233</v>
      </c>
      <c r="BK180" s="204">
        <f>SUM(BK181:BK198)</f>
        <v>0</v>
      </c>
    </row>
    <row r="181" spans="1:65" s="2" customFormat="1" ht="21.75" customHeight="1">
      <c r="A181" s="32"/>
      <c r="B181" s="33"/>
      <c r="C181" s="207" t="s">
        <v>580</v>
      </c>
      <c r="D181" s="207" t="s">
        <v>236</v>
      </c>
      <c r="E181" s="208" t="s">
        <v>1405</v>
      </c>
      <c r="F181" s="209" t="s">
        <v>1406</v>
      </c>
      <c r="G181" s="210" t="s">
        <v>995</v>
      </c>
      <c r="H181" s="211">
        <v>3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40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263</v>
      </c>
      <c r="AT181" s="219" t="s">
        <v>236</v>
      </c>
      <c r="AU181" s="219" t="s">
        <v>84</v>
      </c>
      <c r="AY181" s="14" t="s">
        <v>233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82</v>
      </c>
      <c r="BK181" s="112">
        <f>ROUND(I181*H181,2)</f>
        <v>0</v>
      </c>
      <c r="BL181" s="14" t="s">
        <v>263</v>
      </c>
      <c r="BM181" s="219" t="s">
        <v>301</v>
      </c>
    </row>
    <row r="182" spans="1:65" s="2" customFormat="1" ht="11.25">
      <c r="A182" s="32"/>
      <c r="B182" s="33"/>
      <c r="C182" s="34"/>
      <c r="D182" s="220" t="s">
        <v>241</v>
      </c>
      <c r="E182" s="34"/>
      <c r="F182" s="221" t="s">
        <v>1406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241</v>
      </c>
      <c r="AU182" s="14" t="s">
        <v>84</v>
      </c>
    </row>
    <row r="183" spans="1:65" s="2" customFormat="1" ht="24.2" customHeight="1">
      <c r="A183" s="32"/>
      <c r="B183" s="33"/>
      <c r="C183" s="207" t="s">
        <v>601</v>
      </c>
      <c r="D183" s="207" t="s">
        <v>236</v>
      </c>
      <c r="E183" s="208" t="s">
        <v>1407</v>
      </c>
      <c r="F183" s="209" t="s">
        <v>1408</v>
      </c>
      <c r="G183" s="210" t="s">
        <v>995</v>
      </c>
      <c r="H183" s="211">
        <v>3</v>
      </c>
      <c r="I183" s="212"/>
      <c r="J183" s="213">
        <f>ROUND(I183*H183,2)</f>
        <v>0</v>
      </c>
      <c r="K183" s="214"/>
      <c r="L183" s="35"/>
      <c r="M183" s="215" t="s">
        <v>1</v>
      </c>
      <c r="N183" s="216" t="s">
        <v>40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263</v>
      </c>
      <c r="AT183" s="219" t="s">
        <v>236</v>
      </c>
      <c r="AU183" s="219" t="s">
        <v>84</v>
      </c>
      <c r="AY183" s="14" t="s">
        <v>233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82</v>
      </c>
      <c r="BK183" s="112">
        <f>ROUND(I183*H183,2)</f>
        <v>0</v>
      </c>
      <c r="BL183" s="14" t="s">
        <v>263</v>
      </c>
      <c r="BM183" s="219" t="s">
        <v>303</v>
      </c>
    </row>
    <row r="184" spans="1:65" s="2" customFormat="1" ht="11.25">
      <c r="A184" s="32"/>
      <c r="B184" s="33"/>
      <c r="C184" s="34"/>
      <c r="D184" s="220" t="s">
        <v>241</v>
      </c>
      <c r="E184" s="34"/>
      <c r="F184" s="221" t="s">
        <v>1408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241</v>
      </c>
      <c r="AU184" s="14" t="s">
        <v>84</v>
      </c>
    </row>
    <row r="185" spans="1:65" s="2" customFormat="1" ht="16.5" customHeight="1">
      <c r="A185" s="32"/>
      <c r="B185" s="33"/>
      <c r="C185" s="207" t="s">
        <v>411</v>
      </c>
      <c r="D185" s="207" t="s">
        <v>236</v>
      </c>
      <c r="E185" s="208" t="s">
        <v>1409</v>
      </c>
      <c r="F185" s="209" t="s">
        <v>1410</v>
      </c>
      <c r="G185" s="210" t="s">
        <v>995</v>
      </c>
      <c r="H185" s="211">
        <v>1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40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263</v>
      </c>
      <c r="AT185" s="219" t="s">
        <v>236</v>
      </c>
      <c r="AU185" s="219" t="s">
        <v>84</v>
      </c>
      <c r="AY185" s="14" t="s">
        <v>233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82</v>
      </c>
      <c r="BK185" s="112">
        <f>ROUND(I185*H185,2)</f>
        <v>0</v>
      </c>
      <c r="BL185" s="14" t="s">
        <v>263</v>
      </c>
      <c r="BM185" s="219" t="s">
        <v>306</v>
      </c>
    </row>
    <row r="186" spans="1:65" s="2" customFormat="1" ht="11.25">
      <c r="A186" s="32"/>
      <c r="B186" s="33"/>
      <c r="C186" s="34"/>
      <c r="D186" s="220" t="s">
        <v>241</v>
      </c>
      <c r="E186" s="34"/>
      <c r="F186" s="221" t="s">
        <v>1410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241</v>
      </c>
      <c r="AU186" s="14" t="s">
        <v>84</v>
      </c>
    </row>
    <row r="187" spans="1:65" s="2" customFormat="1" ht="24.2" customHeight="1">
      <c r="A187" s="32"/>
      <c r="B187" s="33"/>
      <c r="C187" s="207" t="s">
        <v>407</v>
      </c>
      <c r="D187" s="207" t="s">
        <v>236</v>
      </c>
      <c r="E187" s="208" t="s">
        <v>1411</v>
      </c>
      <c r="F187" s="209" t="s">
        <v>1412</v>
      </c>
      <c r="G187" s="210" t="s">
        <v>995</v>
      </c>
      <c r="H187" s="211">
        <v>3</v>
      </c>
      <c r="I187" s="212"/>
      <c r="J187" s="213">
        <f>ROUND(I187*H187,2)</f>
        <v>0</v>
      </c>
      <c r="K187" s="214"/>
      <c r="L187" s="35"/>
      <c r="M187" s="215" t="s">
        <v>1</v>
      </c>
      <c r="N187" s="216" t="s">
        <v>40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263</v>
      </c>
      <c r="AT187" s="219" t="s">
        <v>236</v>
      </c>
      <c r="AU187" s="219" t="s">
        <v>84</v>
      </c>
      <c r="AY187" s="14" t="s">
        <v>233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82</v>
      </c>
      <c r="BK187" s="112">
        <f>ROUND(I187*H187,2)</f>
        <v>0</v>
      </c>
      <c r="BL187" s="14" t="s">
        <v>263</v>
      </c>
      <c r="BM187" s="219" t="s">
        <v>308</v>
      </c>
    </row>
    <row r="188" spans="1:65" s="2" customFormat="1" ht="19.5">
      <c r="A188" s="32"/>
      <c r="B188" s="33"/>
      <c r="C188" s="34"/>
      <c r="D188" s="220" t="s">
        <v>241</v>
      </c>
      <c r="E188" s="34"/>
      <c r="F188" s="221" t="s">
        <v>1412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241</v>
      </c>
      <c r="AU188" s="14" t="s">
        <v>84</v>
      </c>
    </row>
    <row r="189" spans="1:65" s="2" customFormat="1" ht="16.5" customHeight="1">
      <c r="A189" s="32"/>
      <c r="B189" s="33"/>
      <c r="C189" s="207" t="s">
        <v>587</v>
      </c>
      <c r="D189" s="207" t="s">
        <v>236</v>
      </c>
      <c r="E189" s="208" t="s">
        <v>1413</v>
      </c>
      <c r="F189" s="209" t="s">
        <v>1414</v>
      </c>
      <c r="G189" s="210" t="s">
        <v>995</v>
      </c>
      <c r="H189" s="211">
        <v>6</v>
      </c>
      <c r="I189" s="212"/>
      <c r="J189" s="213">
        <f>ROUND(I189*H189,2)</f>
        <v>0</v>
      </c>
      <c r="K189" s="214"/>
      <c r="L189" s="35"/>
      <c r="M189" s="215" t="s">
        <v>1</v>
      </c>
      <c r="N189" s="216" t="s">
        <v>40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263</v>
      </c>
      <c r="AT189" s="219" t="s">
        <v>236</v>
      </c>
      <c r="AU189" s="219" t="s">
        <v>84</v>
      </c>
      <c r="AY189" s="14" t="s">
        <v>233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82</v>
      </c>
      <c r="BK189" s="112">
        <f>ROUND(I189*H189,2)</f>
        <v>0</v>
      </c>
      <c r="BL189" s="14" t="s">
        <v>263</v>
      </c>
      <c r="BM189" s="219" t="s">
        <v>311</v>
      </c>
    </row>
    <row r="190" spans="1:65" s="2" customFormat="1" ht="11.25">
      <c r="A190" s="32"/>
      <c r="B190" s="33"/>
      <c r="C190" s="34"/>
      <c r="D190" s="220" t="s">
        <v>241</v>
      </c>
      <c r="E190" s="34"/>
      <c r="F190" s="221" t="s">
        <v>1414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241</v>
      </c>
      <c r="AU190" s="14" t="s">
        <v>84</v>
      </c>
    </row>
    <row r="191" spans="1:65" s="2" customFormat="1" ht="24.2" customHeight="1">
      <c r="A191" s="32"/>
      <c r="B191" s="33"/>
      <c r="C191" s="207" t="s">
        <v>414</v>
      </c>
      <c r="D191" s="207" t="s">
        <v>236</v>
      </c>
      <c r="E191" s="208" t="s">
        <v>1415</v>
      </c>
      <c r="F191" s="209" t="s">
        <v>1416</v>
      </c>
      <c r="G191" s="210" t="s">
        <v>244</v>
      </c>
      <c r="H191" s="211">
        <v>2</v>
      </c>
      <c r="I191" s="212"/>
      <c r="J191" s="213">
        <f>ROUND(I191*H191,2)</f>
        <v>0</v>
      </c>
      <c r="K191" s="214"/>
      <c r="L191" s="35"/>
      <c r="M191" s="215" t="s">
        <v>1</v>
      </c>
      <c r="N191" s="216" t="s">
        <v>40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263</v>
      </c>
      <c r="AT191" s="219" t="s">
        <v>236</v>
      </c>
      <c r="AU191" s="219" t="s">
        <v>84</v>
      </c>
      <c r="AY191" s="14" t="s">
        <v>233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82</v>
      </c>
      <c r="BK191" s="112">
        <f>ROUND(I191*H191,2)</f>
        <v>0</v>
      </c>
      <c r="BL191" s="14" t="s">
        <v>263</v>
      </c>
      <c r="BM191" s="219" t="s">
        <v>315</v>
      </c>
    </row>
    <row r="192" spans="1:65" s="2" customFormat="1" ht="11.25">
      <c r="A192" s="32"/>
      <c r="B192" s="33"/>
      <c r="C192" s="34"/>
      <c r="D192" s="220" t="s">
        <v>241</v>
      </c>
      <c r="E192" s="34"/>
      <c r="F192" s="221" t="s">
        <v>1416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241</v>
      </c>
      <c r="AU192" s="14" t="s">
        <v>84</v>
      </c>
    </row>
    <row r="193" spans="1:65" s="2" customFormat="1" ht="24.2" customHeight="1">
      <c r="A193" s="32"/>
      <c r="B193" s="33"/>
      <c r="C193" s="207" t="s">
        <v>594</v>
      </c>
      <c r="D193" s="207" t="s">
        <v>236</v>
      </c>
      <c r="E193" s="208" t="s">
        <v>1417</v>
      </c>
      <c r="F193" s="209" t="s">
        <v>1418</v>
      </c>
      <c r="G193" s="210" t="s">
        <v>995</v>
      </c>
      <c r="H193" s="211">
        <v>1</v>
      </c>
      <c r="I193" s="212"/>
      <c r="J193" s="213">
        <f>ROUND(I193*H193,2)</f>
        <v>0</v>
      </c>
      <c r="K193" s="214"/>
      <c r="L193" s="35"/>
      <c r="M193" s="215" t="s">
        <v>1</v>
      </c>
      <c r="N193" s="216" t="s">
        <v>40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263</v>
      </c>
      <c r="AT193" s="219" t="s">
        <v>236</v>
      </c>
      <c r="AU193" s="219" t="s">
        <v>84</v>
      </c>
      <c r="AY193" s="14" t="s">
        <v>233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82</v>
      </c>
      <c r="BK193" s="112">
        <f>ROUND(I193*H193,2)</f>
        <v>0</v>
      </c>
      <c r="BL193" s="14" t="s">
        <v>263</v>
      </c>
      <c r="BM193" s="219" t="s">
        <v>318</v>
      </c>
    </row>
    <row r="194" spans="1:65" s="2" customFormat="1" ht="19.5">
      <c r="A194" s="32"/>
      <c r="B194" s="33"/>
      <c r="C194" s="34"/>
      <c r="D194" s="220" t="s">
        <v>241</v>
      </c>
      <c r="E194" s="34"/>
      <c r="F194" s="221" t="s">
        <v>1418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241</v>
      </c>
      <c r="AU194" s="14" t="s">
        <v>84</v>
      </c>
    </row>
    <row r="195" spans="1:65" s="2" customFormat="1" ht="24.2" customHeight="1">
      <c r="A195" s="32"/>
      <c r="B195" s="33"/>
      <c r="C195" s="207" t="s">
        <v>426</v>
      </c>
      <c r="D195" s="207" t="s">
        <v>236</v>
      </c>
      <c r="E195" s="208" t="s">
        <v>1419</v>
      </c>
      <c r="F195" s="209" t="s">
        <v>1420</v>
      </c>
      <c r="G195" s="210" t="s">
        <v>982</v>
      </c>
      <c r="H195" s="211">
        <v>8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40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263</v>
      </c>
      <c r="AT195" s="219" t="s">
        <v>236</v>
      </c>
      <c r="AU195" s="219" t="s">
        <v>84</v>
      </c>
      <c r="AY195" s="14" t="s">
        <v>233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82</v>
      </c>
      <c r="BK195" s="112">
        <f>ROUND(I195*H195,2)</f>
        <v>0</v>
      </c>
      <c r="BL195" s="14" t="s">
        <v>263</v>
      </c>
      <c r="BM195" s="219" t="s">
        <v>320</v>
      </c>
    </row>
    <row r="196" spans="1:65" s="2" customFormat="1" ht="11.25">
      <c r="A196" s="32"/>
      <c r="B196" s="33"/>
      <c r="C196" s="34"/>
      <c r="D196" s="220" t="s">
        <v>241</v>
      </c>
      <c r="E196" s="34"/>
      <c r="F196" s="221" t="s">
        <v>1420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241</v>
      </c>
      <c r="AU196" s="14" t="s">
        <v>84</v>
      </c>
    </row>
    <row r="197" spans="1:65" s="2" customFormat="1" ht="24.2" customHeight="1">
      <c r="A197" s="32"/>
      <c r="B197" s="33"/>
      <c r="C197" s="207" t="s">
        <v>633</v>
      </c>
      <c r="D197" s="207" t="s">
        <v>236</v>
      </c>
      <c r="E197" s="208" t="s">
        <v>1421</v>
      </c>
      <c r="F197" s="209" t="s">
        <v>1422</v>
      </c>
      <c r="G197" s="210" t="s">
        <v>982</v>
      </c>
      <c r="H197" s="211">
        <v>8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40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263</v>
      </c>
      <c r="AT197" s="219" t="s">
        <v>236</v>
      </c>
      <c r="AU197" s="219" t="s">
        <v>84</v>
      </c>
      <c r="AY197" s="14" t="s">
        <v>233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82</v>
      </c>
      <c r="BK197" s="112">
        <f>ROUND(I197*H197,2)</f>
        <v>0</v>
      </c>
      <c r="BL197" s="14" t="s">
        <v>263</v>
      </c>
      <c r="BM197" s="219" t="s">
        <v>323</v>
      </c>
    </row>
    <row r="198" spans="1:65" s="2" customFormat="1" ht="19.5">
      <c r="A198" s="32"/>
      <c r="B198" s="33"/>
      <c r="C198" s="34"/>
      <c r="D198" s="220" t="s">
        <v>241</v>
      </c>
      <c r="E198" s="34"/>
      <c r="F198" s="221" t="s">
        <v>1422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241</v>
      </c>
      <c r="AU198" s="14" t="s">
        <v>84</v>
      </c>
    </row>
    <row r="199" spans="1:65" s="12" customFormat="1" ht="22.9" customHeight="1">
      <c r="B199" s="191"/>
      <c r="C199" s="192"/>
      <c r="D199" s="193" t="s">
        <v>74</v>
      </c>
      <c r="E199" s="205" t="s">
        <v>1018</v>
      </c>
      <c r="F199" s="205" t="s">
        <v>1019</v>
      </c>
      <c r="G199" s="192"/>
      <c r="H199" s="192"/>
      <c r="I199" s="195"/>
      <c r="J199" s="206">
        <f>BK199</f>
        <v>0</v>
      </c>
      <c r="K199" s="192"/>
      <c r="L199" s="197"/>
      <c r="M199" s="198"/>
      <c r="N199" s="199"/>
      <c r="O199" s="199"/>
      <c r="P199" s="200">
        <f>SUM(P200:P227)</f>
        <v>0</v>
      </c>
      <c r="Q199" s="199"/>
      <c r="R199" s="200">
        <f>SUM(R200:R227)</f>
        <v>0</v>
      </c>
      <c r="S199" s="199"/>
      <c r="T199" s="201">
        <f>SUM(T200:T227)</f>
        <v>0</v>
      </c>
      <c r="AR199" s="202" t="s">
        <v>84</v>
      </c>
      <c r="AT199" s="203" t="s">
        <v>74</v>
      </c>
      <c r="AU199" s="203" t="s">
        <v>82</v>
      </c>
      <c r="AY199" s="202" t="s">
        <v>233</v>
      </c>
      <c r="BK199" s="204">
        <f>SUM(BK200:BK227)</f>
        <v>0</v>
      </c>
    </row>
    <row r="200" spans="1:65" s="2" customFormat="1" ht="16.5" customHeight="1">
      <c r="A200" s="32"/>
      <c r="B200" s="33"/>
      <c r="C200" s="228" t="s">
        <v>7</v>
      </c>
      <c r="D200" s="228" t="s">
        <v>973</v>
      </c>
      <c r="E200" s="229" t="s">
        <v>1022</v>
      </c>
      <c r="F200" s="230" t="s">
        <v>1023</v>
      </c>
      <c r="G200" s="231" t="s">
        <v>239</v>
      </c>
      <c r="H200" s="232">
        <v>20</v>
      </c>
      <c r="I200" s="233"/>
      <c r="J200" s="234">
        <f>ROUND(I200*H200,2)</f>
        <v>0</v>
      </c>
      <c r="K200" s="235"/>
      <c r="L200" s="236"/>
      <c r="M200" s="237" t="s">
        <v>1</v>
      </c>
      <c r="N200" s="238" t="s">
        <v>40</v>
      </c>
      <c r="O200" s="6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9" t="s">
        <v>287</v>
      </c>
      <c r="AT200" s="219" t="s">
        <v>973</v>
      </c>
      <c r="AU200" s="219" t="s">
        <v>84</v>
      </c>
      <c r="AY200" s="14" t="s">
        <v>233</v>
      </c>
      <c r="BE200" s="112">
        <f>IF(N200="základní",J200,0)</f>
        <v>0</v>
      </c>
      <c r="BF200" s="112">
        <f>IF(N200="snížená",J200,0)</f>
        <v>0</v>
      </c>
      <c r="BG200" s="112">
        <f>IF(N200="zákl. přenesená",J200,0)</f>
        <v>0</v>
      </c>
      <c r="BH200" s="112">
        <f>IF(N200="sníž. přenesená",J200,0)</f>
        <v>0</v>
      </c>
      <c r="BI200" s="112">
        <f>IF(N200="nulová",J200,0)</f>
        <v>0</v>
      </c>
      <c r="BJ200" s="14" t="s">
        <v>82</v>
      </c>
      <c r="BK200" s="112">
        <f>ROUND(I200*H200,2)</f>
        <v>0</v>
      </c>
      <c r="BL200" s="14" t="s">
        <v>263</v>
      </c>
      <c r="BM200" s="219" t="s">
        <v>325</v>
      </c>
    </row>
    <row r="201" spans="1:65" s="2" customFormat="1" ht="11.25">
      <c r="A201" s="32"/>
      <c r="B201" s="33"/>
      <c r="C201" s="34"/>
      <c r="D201" s="220" t="s">
        <v>241</v>
      </c>
      <c r="E201" s="34"/>
      <c r="F201" s="221" t="s">
        <v>1023</v>
      </c>
      <c r="G201" s="34"/>
      <c r="H201" s="34"/>
      <c r="I201" s="176"/>
      <c r="J201" s="34"/>
      <c r="K201" s="34"/>
      <c r="L201" s="35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4" t="s">
        <v>241</v>
      </c>
      <c r="AU201" s="14" t="s">
        <v>84</v>
      </c>
    </row>
    <row r="202" spans="1:65" s="2" customFormat="1" ht="24.2" customHeight="1">
      <c r="A202" s="32"/>
      <c r="B202" s="33"/>
      <c r="C202" s="207" t="s">
        <v>702</v>
      </c>
      <c r="D202" s="207" t="s">
        <v>236</v>
      </c>
      <c r="E202" s="208" t="s">
        <v>1020</v>
      </c>
      <c r="F202" s="209" t="s">
        <v>1423</v>
      </c>
      <c r="G202" s="210" t="s">
        <v>239</v>
      </c>
      <c r="H202" s="211">
        <v>2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40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263</v>
      </c>
      <c r="AT202" s="219" t="s">
        <v>236</v>
      </c>
      <c r="AU202" s="219" t="s">
        <v>84</v>
      </c>
      <c r="AY202" s="14" t="s">
        <v>233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82</v>
      </c>
      <c r="BK202" s="112">
        <f>ROUND(I202*H202,2)</f>
        <v>0</v>
      </c>
      <c r="BL202" s="14" t="s">
        <v>263</v>
      </c>
      <c r="BM202" s="219" t="s">
        <v>330</v>
      </c>
    </row>
    <row r="203" spans="1:65" s="2" customFormat="1" ht="11.25">
      <c r="A203" s="32"/>
      <c r="B203" s="33"/>
      <c r="C203" s="34"/>
      <c r="D203" s="220" t="s">
        <v>241</v>
      </c>
      <c r="E203" s="34"/>
      <c r="F203" s="221" t="s">
        <v>1423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241</v>
      </c>
      <c r="AU203" s="14" t="s">
        <v>84</v>
      </c>
    </row>
    <row r="204" spans="1:65" s="2" customFormat="1" ht="24.2" customHeight="1">
      <c r="A204" s="32"/>
      <c r="B204" s="33"/>
      <c r="C204" s="207" t="s">
        <v>273</v>
      </c>
      <c r="D204" s="207" t="s">
        <v>236</v>
      </c>
      <c r="E204" s="208" t="s">
        <v>1024</v>
      </c>
      <c r="F204" s="209" t="s">
        <v>1424</v>
      </c>
      <c r="G204" s="210" t="s">
        <v>239</v>
      </c>
      <c r="H204" s="211">
        <v>4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40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263</v>
      </c>
      <c r="AT204" s="219" t="s">
        <v>236</v>
      </c>
      <c r="AU204" s="219" t="s">
        <v>84</v>
      </c>
      <c r="AY204" s="14" t="s">
        <v>233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82</v>
      </c>
      <c r="BK204" s="112">
        <f>ROUND(I204*H204,2)</f>
        <v>0</v>
      </c>
      <c r="BL204" s="14" t="s">
        <v>263</v>
      </c>
      <c r="BM204" s="219" t="s">
        <v>332</v>
      </c>
    </row>
    <row r="205" spans="1:65" s="2" customFormat="1" ht="11.25">
      <c r="A205" s="32"/>
      <c r="B205" s="33"/>
      <c r="C205" s="34"/>
      <c r="D205" s="220" t="s">
        <v>241</v>
      </c>
      <c r="E205" s="34"/>
      <c r="F205" s="221" t="s">
        <v>1424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241</v>
      </c>
      <c r="AU205" s="14" t="s">
        <v>84</v>
      </c>
    </row>
    <row r="206" spans="1:65" s="2" customFormat="1" ht="24.2" customHeight="1">
      <c r="A206" s="32"/>
      <c r="B206" s="33"/>
      <c r="C206" s="207" t="s">
        <v>459</v>
      </c>
      <c r="D206" s="207" t="s">
        <v>236</v>
      </c>
      <c r="E206" s="208" t="s">
        <v>1425</v>
      </c>
      <c r="F206" s="209" t="s">
        <v>1027</v>
      </c>
      <c r="G206" s="210" t="s">
        <v>239</v>
      </c>
      <c r="H206" s="211">
        <v>1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40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263</v>
      </c>
      <c r="AT206" s="219" t="s">
        <v>236</v>
      </c>
      <c r="AU206" s="219" t="s">
        <v>84</v>
      </c>
      <c r="AY206" s="14" t="s">
        <v>233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82</v>
      </c>
      <c r="BK206" s="112">
        <f>ROUND(I206*H206,2)</f>
        <v>0</v>
      </c>
      <c r="BL206" s="14" t="s">
        <v>263</v>
      </c>
      <c r="BM206" s="219" t="s">
        <v>335</v>
      </c>
    </row>
    <row r="207" spans="1:65" s="2" customFormat="1" ht="19.5">
      <c r="A207" s="32"/>
      <c r="B207" s="33"/>
      <c r="C207" s="34"/>
      <c r="D207" s="220" t="s">
        <v>241</v>
      </c>
      <c r="E207" s="34"/>
      <c r="F207" s="221" t="s">
        <v>1027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241</v>
      </c>
      <c r="AU207" s="14" t="s">
        <v>84</v>
      </c>
    </row>
    <row r="208" spans="1:65" s="2" customFormat="1" ht="24.2" customHeight="1">
      <c r="A208" s="32"/>
      <c r="B208" s="33"/>
      <c r="C208" s="207" t="s">
        <v>697</v>
      </c>
      <c r="D208" s="207" t="s">
        <v>236</v>
      </c>
      <c r="E208" s="208" t="s">
        <v>1028</v>
      </c>
      <c r="F208" s="209" t="s">
        <v>1029</v>
      </c>
      <c r="G208" s="210" t="s">
        <v>1013</v>
      </c>
      <c r="H208" s="211">
        <v>4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40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263</v>
      </c>
      <c r="AT208" s="219" t="s">
        <v>236</v>
      </c>
      <c r="AU208" s="219" t="s">
        <v>84</v>
      </c>
      <c r="AY208" s="14" t="s">
        <v>233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82</v>
      </c>
      <c r="BK208" s="112">
        <f>ROUND(I208*H208,2)</f>
        <v>0</v>
      </c>
      <c r="BL208" s="14" t="s">
        <v>263</v>
      </c>
      <c r="BM208" s="219" t="s">
        <v>337</v>
      </c>
    </row>
    <row r="209" spans="1:65" s="2" customFormat="1" ht="11.25">
      <c r="A209" s="32"/>
      <c r="B209" s="33"/>
      <c r="C209" s="34"/>
      <c r="D209" s="220" t="s">
        <v>241</v>
      </c>
      <c r="E209" s="34"/>
      <c r="F209" s="221" t="s">
        <v>1029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241</v>
      </c>
      <c r="AU209" s="14" t="s">
        <v>84</v>
      </c>
    </row>
    <row r="210" spans="1:65" s="2" customFormat="1" ht="24.2" customHeight="1">
      <c r="A210" s="32"/>
      <c r="B210" s="33"/>
      <c r="C210" s="207" t="s">
        <v>304</v>
      </c>
      <c r="D210" s="207" t="s">
        <v>236</v>
      </c>
      <c r="E210" s="208" t="s">
        <v>1030</v>
      </c>
      <c r="F210" s="209" t="s">
        <v>1031</v>
      </c>
      <c r="G210" s="210" t="s">
        <v>239</v>
      </c>
      <c r="H210" s="211">
        <v>1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40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263</v>
      </c>
      <c r="AT210" s="219" t="s">
        <v>236</v>
      </c>
      <c r="AU210" s="219" t="s">
        <v>84</v>
      </c>
      <c r="AY210" s="14" t="s">
        <v>233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82</v>
      </c>
      <c r="BK210" s="112">
        <f>ROUND(I210*H210,2)</f>
        <v>0</v>
      </c>
      <c r="BL210" s="14" t="s">
        <v>263</v>
      </c>
      <c r="BM210" s="219" t="s">
        <v>340</v>
      </c>
    </row>
    <row r="211" spans="1:65" s="2" customFormat="1" ht="19.5">
      <c r="A211" s="32"/>
      <c r="B211" s="33"/>
      <c r="C211" s="34"/>
      <c r="D211" s="220" t="s">
        <v>241</v>
      </c>
      <c r="E211" s="34"/>
      <c r="F211" s="221" t="s">
        <v>1031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241</v>
      </c>
      <c r="AU211" s="14" t="s">
        <v>84</v>
      </c>
    </row>
    <row r="212" spans="1:65" s="2" customFormat="1" ht="24.2" customHeight="1">
      <c r="A212" s="32"/>
      <c r="B212" s="33"/>
      <c r="C212" s="207" t="s">
        <v>275</v>
      </c>
      <c r="D212" s="207" t="s">
        <v>236</v>
      </c>
      <c r="E212" s="208" t="s">
        <v>1032</v>
      </c>
      <c r="F212" s="209" t="s">
        <v>1033</v>
      </c>
      <c r="G212" s="210" t="s">
        <v>239</v>
      </c>
      <c r="H212" s="211">
        <v>2</v>
      </c>
      <c r="I212" s="212"/>
      <c r="J212" s="213">
        <f>ROUND(I212*H212,2)</f>
        <v>0</v>
      </c>
      <c r="K212" s="214"/>
      <c r="L212" s="35"/>
      <c r="M212" s="215" t="s">
        <v>1</v>
      </c>
      <c r="N212" s="216" t="s">
        <v>40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263</v>
      </c>
      <c r="AT212" s="219" t="s">
        <v>236</v>
      </c>
      <c r="AU212" s="219" t="s">
        <v>84</v>
      </c>
      <c r="AY212" s="14" t="s">
        <v>233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82</v>
      </c>
      <c r="BK212" s="112">
        <f>ROUND(I212*H212,2)</f>
        <v>0</v>
      </c>
      <c r="BL212" s="14" t="s">
        <v>263</v>
      </c>
      <c r="BM212" s="219" t="s">
        <v>347</v>
      </c>
    </row>
    <row r="213" spans="1:65" s="2" customFormat="1" ht="11.25">
      <c r="A213" s="32"/>
      <c r="B213" s="33"/>
      <c r="C213" s="34"/>
      <c r="D213" s="220" t="s">
        <v>241</v>
      </c>
      <c r="E213" s="34"/>
      <c r="F213" s="221" t="s">
        <v>1033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241</v>
      </c>
      <c r="AU213" s="14" t="s">
        <v>84</v>
      </c>
    </row>
    <row r="214" spans="1:65" s="2" customFormat="1" ht="24.2" customHeight="1">
      <c r="A214" s="32"/>
      <c r="B214" s="33"/>
      <c r="C214" s="207" t="s">
        <v>278</v>
      </c>
      <c r="D214" s="207" t="s">
        <v>236</v>
      </c>
      <c r="E214" s="208" t="s">
        <v>1036</v>
      </c>
      <c r="F214" s="209" t="s">
        <v>1037</v>
      </c>
      <c r="G214" s="210" t="s">
        <v>239</v>
      </c>
      <c r="H214" s="211">
        <v>2</v>
      </c>
      <c r="I214" s="212"/>
      <c r="J214" s="213">
        <f>ROUND(I214*H214,2)</f>
        <v>0</v>
      </c>
      <c r="K214" s="214"/>
      <c r="L214" s="35"/>
      <c r="M214" s="215" t="s">
        <v>1</v>
      </c>
      <c r="N214" s="216" t="s">
        <v>40</v>
      </c>
      <c r="O214" s="69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9" t="s">
        <v>263</v>
      </c>
      <c r="AT214" s="219" t="s">
        <v>236</v>
      </c>
      <c r="AU214" s="219" t="s">
        <v>84</v>
      </c>
      <c r="AY214" s="14" t="s">
        <v>233</v>
      </c>
      <c r="BE214" s="112">
        <f>IF(N214="základní",J214,0)</f>
        <v>0</v>
      </c>
      <c r="BF214" s="112">
        <f>IF(N214="snížená",J214,0)</f>
        <v>0</v>
      </c>
      <c r="BG214" s="112">
        <f>IF(N214="zákl. přenesená",J214,0)</f>
        <v>0</v>
      </c>
      <c r="BH214" s="112">
        <f>IF(N214="sníž. přenesená",J214,0)</f>
        <v>0</v>
      </c>
      <c r="BI214" s="112">
        <f>IF(N214="nulová",J214,0)</f>
        <v>0</v>
      </c>
      <c r="BJ214" s="14" t="s">
        <v>82</v>
      </c>
      <c r="BK214" s="112">
        <f>ROUND(I214*H214,2)</f>
        <v>0</v>
      </c>
      <c r="BL214" s="14" t="s">
        <v>263</v>
      </c>
      <c r="BM214" s="219" t="s">
        <v>351</v>
      </c>
    </row>
    <row r="215" spans="1:65" s="2" customFormat="1" ht="11.25">
      <c r="A215" s="32"/>
      <c r="B215" s="33"/>
      <c r="C215" s="34"/>
      <c r="D215" s="220" t="s">
        <v>241</v>
      </c>
      <c r="E215" s="34"/>
      <c r="F215" s="221" t="s">
        <v>1037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241</v>
      </c>
      <c r="AU215" s="14" t="s">
        <v>84</v>
      </c>
    </row>
    <row r="216" spans="1:65" s="2" customFormat="1" ht="24.2" customHeight="1">
      <c r="A216" s="32"/>
      <c r="B216" s="33"/>
      <c r="C216" s="207" t="s">
        <v>523</v>
      </c>
      <c r="D216" s="207" t="s">
        <v>236</v>
      </c>
      <c r="E216" s="208" t="s">
        <v>1026</v>
      </c>
      <c r="F216" s="209" t="s">
        <v>1426</v>
      </c>
      <c r="G216" s="210" t="s">
        <v>239</v>
      </c>
      <c r="H216" s="211">
        <v>1</v>
      </c>
      <c r="I216" s="212"/>
      <c r="J216" s="213">
        <f>ROUND(I216*H216,2)</f>
        <v>0</v>
      </c>
      <c r="K216" s="214"/>
      <c r="L216" s="35"/>
      <c r="M216" s="215" t="s">
        <v>1</v>
      </c>
      <c r="N216" s="216" t="s">
        <v>40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263</v>
      </c>
      <c r="AT216" s="219" t="s">
        <v>236</v>
      </c>
      <c r="AU216" s="219" t="s">
        <v>84</v>
      </c>
      <c r="AY216" s="14" t="s">
        <v>233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82</v>
      </c>
      <c r="BK216" s="112">
        <f>ROUND(I216*H216,2)</f>
        <v>0</v>
      </c>
      <c r="BL216" s="14" t="s">
        <v>263</v>
      </c>
      <c r="BM216" s="219" t="s">
        <v>354</v>
      </c>
    </row>
    <row r="217" spans="1:65" s="2" customFormat="1" ht="19.5">
      <c r="A217" s="32"/>
      <c r="B217" s="33"/>
      <c r="C217" s="34"/>
      <c r="D217" s="220" t="s">
        <v>241</v>
      </c>
      <c r="E217" s="34"/>
      <c r="F217" s="221" t="s">
        <v>1426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241</v>
      </c>
      <c r="AU217" s="14" t="s">
        <v>84</v>
      </c>
    </row>
    <row r="218" spans="1:65" s="2" customFormat="1" ht="16.5" customHeight="1">
      <c r="A218" s="32"/>
      <c r="B218" s="33"/>
      <c r="C218" s="207" t="s">
        <v>316</v>
      </c>
      <c r="D218" s="207" t="s">
        <v>236</v>
      </c>
      <c r="E218" s="208" t="s">
        <v>1038</v>
      </c>
      <c r="F218" s="209" t="s">
        <v>1039</v>
      </c>
      <c r="G218" s="210" t="s">
        <v>1013</v>
      </c>
      <c r="H218" s="211">
        <v>20</v>
      </c>
      <c r="I218" s="212"/>
      <c r="J218" s="213">
        <f>ROUND(I218*H218,2)</f>
        <v>0</v>
      </c>
      <c r="K218" s="214"/>
      <c r="L218" s="35"/>
      <c r="M218" s="215" t="s">
        <v>1</v>
      </c>
      <c r="N218" s="216" t="s">
        <v>40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263</v>
      </c>
      <c r="AT218" s="219" t="s">
        <v>236</v>
      </c>
      <c r="AU218" s="219" t="s">
        <v>84</v>
      </c>
      <c r="AY218" s="14" t="s">
        <v>233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82</v>
      </c>
      <c r="BK218" s="112">
        <f>ROUND(I218*H218,2)</f>
        <v>0</v>
      </c>
      <c r="BL218" s="14" t="s">
        <v>263</v>
      </c>
      <c r="BM218" s="219" t="s">
        <v>359</v>
      </c>
    </row>
    <row r="219" spans="1:65" s="2" customFormat="1" ht="11.25">
      <c r="A219" s="32"/>
      <c r="B219" s="33"/>
      <c r="C219" s="34"/>
      <c r="D219" s="220" t="s">
        <v>241</v>
      </c>
      <c r="E219" s="34"/>
      <c r="F219" s="221" t="s">
        <v>1039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241</v>
      </c>
      <c r="AU219" s="14" t="s">
        <v>84</v>
      </c>
    </row>
    <row r="220" spans="1:65" s="2" customFormat="1" ht="37.9" customHeight="1">
      <c r="A220" s="32"/>
      <c r="B220" s="33"/>
      <c r="C220" s="207" t="s">
        <v>280</v>
      </c>
      <c r="D220" s="207" t="s">
        <v>236</v>
      </c>
      <c r="E220" s="208" t="s">
        <v>1040</v>
      </c>
      <c r="F220" s="209" t="s">
        <v>1041</v>
      </c>
      <c r="G220" s="210" t="s">
        <v>1013</v>
      </c>
      <c r="H220" s="211">
        <v>2</v>
      </c>
      <c r="I220" s="212"/>
      <c r="J220" s="213">
        <f>ROUND(I220*H220,2)</f>
        <v>0</v>
      </c>
      <c r="K220" s="214"/>
      <c r="L220" s="35"/>
      <c r="M220" s="215" t="s">
        <v>1</v>
      </c>
      <c r="N220" s="216" t="s">
        <v>40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263</v>
      </c>
      <c r="AT220" s="219" t="s">
        <v>236</v>
      </c>
      <c r="AU220" s="219" t="s">
        <v>84</v>
      </c>
      <c r="AY220" s="14" t="s">
        <v>233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82</v>
      </c>
      <c r="BK220" s="112">
        <f>ROUND(I220*H220,2)</f>
        <v>0</v>
      </c>
      <c r="BL220" s="14" t="s">
        <v>263</v>
      </c>
      <c r="BM220" s="219" t="s">
        <v>363</v>
      </c>
    </row>
    <row r="221" spans="1:65" s="2" customFormat="1" ht="19.5">
      <c r="A221" s="32"/>
      <c r="B221" s="33"/>
      <c r="C221" s="34"/>
      <c r="D221" s="220" t="s">
        <v>241</v>
      </c>
      <c r="E221" s="34"/>
      <c r="F221" s="221" t="s">
        <v>1041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241</v>
      </c>
      <c r="AU221" s="14" t="s">
        <v>84</v>
      </c>
    </row>
    <row r="222" spans="1:65" s="2" customFormat="1" ht="21.75" customHeight="1">
      <c r="A222" s="32"/>
      <c r="B222" s="33"/>
      <c r="C222" s="228" t="s">
        <v>321</v>
      </c>
      <c r="D222" s="228" t="s">
        <v>973</v>
      </c>
      <c r="E222" s="229" t="s">
        <v>1042</v>
      </c>
      <c r="F222" s="230" t="s">
        <v>1043</v>
      </c>
      <c r="G222" s="231" t="s">
        <v>995</v>
      </c>
      <c r="H222" s="232">
        <v>2</v>
      </c>
      <c r="I222" s="233"/>
      <c r="J222" s="234">
        <f>ROUND(I222*H222,2)</f>
        <v>0</v>
      </c>
      <c r="K222" s="235"/>
      <c r="L222" s="236"/>
      <c r="M222" s="237" t="s">
        <v>1</v>
      </c>
      <c r="N222" s="238" t="s">
        <v>40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287</v>
      </c>
      <c r="AT222" s="219" t="s">
        <v>973</v>
      </c>
      <c r="AU222" s="219" t="s">
        <v>84</v>
      </c>
      <c r="AY222" s="14" t="s">
        <v>233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82</v>
      </c>
      <c r="BK222" s="112">
        <f>ROUND(I222*H222,2)</f>
        <v>0</v>
      </c>
      <c r="BL222" s="14" t="s">
        <v>263</v>
      </c>
      <c r="BM222" s="219" t="s">
        <v>366</v>
      </c>
    </row>
    <row r="223" spans="1:65" s="2" customFormat="1" ht="11.25">
      <c r="A223" s="32"/>
      <c r="B223" s="33"/>
      <c r="C223" s="34"/>
      <c r="D223" s="220" t="s">
        <v>241</v>
      </c>
      <c r="E223" s="34"/>
      <c r="F223" s="221" t="s">
        <v>1043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241</v>
      </c>
      <c r="AU223" s="14" t="s">
        <v>84</v>
      </c>
    </row>
    <row r="224" spans="1:65" s="2" customFormat="1" ht="24.2" customHeight="1">
      <c r="A224" s="32"/>
      <c r="B224" s="33"/>
      <c r="C224" s="207" t="s">
        <v>626</v>
      </c>
      <c r="D224" s="207" t="s">
        <v>236</v>
      </c>
      <c r="E224" s="208" t="s">
        <v>1044</v>
      </c>
      <c r="F224" s="209" t="s">
        <v>1045</v>
      </c>
      <c r="G224" s="210" t="s">
        <v>982</v>
      </c>
      <c r="H224" s="211">
        <v>3.5</v>
      </c>
      <c r="I224" s="212"/>
      <c r="J224" s="213">
        <f>ROUND(I224*H224,2)</f>
        <v>0</v>
      </c>
      <c r="K224" s="214"/>
      <c r="L224" s="35"/>
      <c r="M224" s="215" t="s">
        <v>1</v>
      </c>
      <c r="N224" s="216" t="s">
        <v>40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263</v>
      </c>
      <c r="AT224" s="219" t="s">
        <v>236</v>
      </c>
      <c r="AU224" s="219" t="s">
        <v>84</v>
      </c>
      <c r="AY224" s="14" t="s">
        <v>233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82</v>
      </c>
      <c r="BK224" s="112">
        <f>ROUND(I224*H224,2)</f>
        <v>0</v>
      </c>
      <c r="BL224" s="14" t="s">
        <v>263</v>
      </c>
      <c r="BM224" s="219" t="s">
        <v>368</v>
      </c>
    </row>
    <row r="225" spans="1:65" s="2" customFormat="1" ht="11.25">
      <c r="A225" s="32"/>
      <c r="B225" s="33"/>
      <c r="C225" s="34"/>
      <c r="D225" s="220" t="s">
        <v>241</v>
      </c>
      <c r="E225" s="34"/>
      <c r="F225" s="221" t="s">
        <v>1045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241</v>
      </c>
      <c r="AU225" s="14" t="s">
        <v>84</v>
      </c>
    </row>
    <row r="226" spans="1:65" s="2" customFormat="1" ht="24.2" customHeight="1">
      <c r="A226" s="32"/>
      <c r="B226" s="33"/>
      <c r="C226" s="207" t="s">
        <v>328</v>
      </c>
      <c r="D226" s="207" t="s">
        <v>236</v>
      </c>
      <c r="E226" s="208" t="s">
        <v>1046</v>
      </c>
      <c r="F226" s="209" t="s">
        <v>1047</v>
      </c>
      <c r="G226" s="210" t="s">
        <v>982</v>
      </c>
      <c r="H226" s="211">
        <v>3.5</v>
      </c>
      <c r="I226" s="212"/>
      <c r="J226" s="213">
        <f>ROUND(I226*H226,2)</f>
        <v>0</v>
      </c>
      <c r="K226" s="214"/>
      <c r="L226" s="35"/>
      <c r="M226" s="215" t="s">
        <v>1</v>
      </c>
      <c r="N226" s="216" t="s">
        <v>40</v>
      </c>
      <c r="O226" s="69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9" t="s">
        <v>263</v>
      </c>
      <c r="AT226" s="219" t="s">
        <v>236</v>
      </c>
      <c r="AU226" s="219" t="s">
        <v>84</v>
      </c>
      <c r="AY226" s="14" t="s">
        <v>233</v>
      </c>
      <c r="BE226" s="112">
        <f>IF(N226="základní",J226,0)</f>
        <v>0</v>
      </c>
      <c r="BF226" s="112">
        <f>IF(N226="snížená",J226,0)</f>
        <v>0</v>
      </c>
      <c r="BG226" s="112">
        <f>IF(N226="zákl. přenesená",J226,0)</f>
        <v>0</v>
      </c>
      <c r="BH226" s="112">
        <f>IF(N226="sníž. přenesená",J226,0)</f>
        <v>0</v>
      </c>
      <c r="BI226" s="112">
        <f>IF(N226="nulová",J226,0)</f>
        <v>0</v>
      </c>
      <c r="BJ226" s="14" t="s">
        <v>82</v>
      </c>
      <c r="BK226" s="112">
        <f>ROUND(I226*H226,2)</f>
        <v>0</v>
      </c>
      <c r="BL226" s="14" t="s">
        <v>263</v>
      </c>
      <c r="BM226" s="219" t="s">
        <v>371</v>
      </c>
    </row>
    <row r="227" spans="1:65" s="2" customFormat="1" ht="19.5">
      <c r="A227" s="32"/>
      <c r="B227" s="33"/>
      <c r="C227" s="34"/>
      <c r="D227" s="220" t="s">
        <v>241</v>
      </c>
      <c r="E227" s="34"/>
      <c r="F227" s="221" t="s">
        <v>1047</v>
      </c>
      <c r="G227" s="34"/>
      <c r="H227" s="34"/>
      <c r="I227" s="176"/>
      <c r="J227" s="34"/>
      <c r="K227" s="34"/>
      <c r="L227" s="35"/>
      <c r="M227" s="222"/>
      <c r="N227" s="223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4" t="s">
        <v>241</v>
      </c>
      <c r="AU227" s="14" t="s">
        <v>84</v>
      </c>
    </row>
    <row r="228" spans="1:65" s="12" customFormat="1" ht="22.9" customHeight="1">
      <c r="B228" s="191"/>
      <c r="C228" s="192"/>
      <c r="D228" s="193" t="s">
        <v>74</v>
      </c>
      <c r="E228" s="205" t="s">
        <v>1048</v>
      </c>
      <c r="F228" s="205" t="s">
        <v>1049</v>
      </c>
      <c r="G228" s="192"/>
      <c r="H228" s="192"/>
      <c r="I228" s="195"/>
      <c r="J228" s="206">
        <f>BK228</f>
        <v>0</v>
      </c>
      <c r="K228" s="192"/>
      <c r="L228" s="197"/>
      <c r="M228" s="198"/>
      <c r="N228" s="199"/>
      <c r="O228" s="199"/>
      <c r="P228" s="200">
        <f>SUM(P229:P272)</f>
        <v>0</v>
      </c>
      <c r="Q228" s="199"/>
      <c r="R228" s="200">
        <f>SUM(R229:R272)</f>
        <v>0</v>
      </c>
      <c r="S228" s="199"/>
      <c r="T228" s="201">
        <f>SUM(T229:T272)</f>
        <v>0</v>
      </c>
      <c r="AR228" s="202" t="s">
        <v>84</v>
      </c>
      <c r="AT228" s="203" t="s">
        <v>74</v>
      </c>
      <c r="AU228" s="203" t="s">
        <v>82</v>
      </c>
      <c r="AY228" s="202" t="s">
        <v>233</v>
      </c>
      <c r="BK228" s="204">
        <f>SUM(BK229:BK272)</f>
        <v>0</v>
      </c>
    </row>
    <row r="229" spans="1:65" s="2" customFormat="1" ht="24.2" customHeight="1">
      <c r="A229" s="32"/>
      <c r="B229" s="33"/>
      <c r="C229" s="207" t="s">
        <v>333</v>
      </c>
      <c r="D229" s="207" t="s">
        <v>236</v>
      </c>
      <c r="E229" s="208" t="s">
        <v>1052</v>
      </c>
      <c r="F229" s="209" t="s">
        <v>1053</v>
      </c>
      <c r="G229" s="210" t="s">
        <v>244</v>
      </c>
      <c r="H229" s="211">
        <v>6</v>
      </c>
      <c r="I229" s="212"/>
      <c r="J229" s="213">
        <f>ROUND(I229*H229,2)</f>
        <v>0</v>
      </c>
      <c r="K229" s="214"/>
      <c r="L229" s="35"/>
      <c r="M229" s="215" t="s">
        <v>1</v>
      </c>
      <c r="N229" s="216" t="s">
        <v>40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263</v>
      </c>
      <c r="AT229" s="219" t="s">
        <v>236</v>
      </c>
      <c r="AU229" s="219" t="s">
        <v>84</v>
      </c>
      <c r="AY229" s="14" t="s">
        <v>233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82</v>
      </c>
      <c r="BK229" s="112">
        <f>ROUND(I229*H229,2)</f>
        <v>0</v>
      </c>
      <c r="BL229" s="14" t="s">
        <v>263</v>
      </c>
      <c r="BM229" s="219" t="s">
        <v>375</v>
      </c>
    </row>
    <row r="230" spans="1:65" s="2" customFormat="1" ht="11.25">
      <c r="A230" s="32"/>
      <c r="B230" s="33"/>
      <c r="C230" s="34"/>
      <c r="D230" s="220" t="s">
        <v>241</v>
      </c>
      <c r="E230" s="34"/>
      <c r="F230" s="221" t="s">
        <v>1053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241</v>
      </c>
      <c r="AU230" s="14" t="s">
        <v>84</v>
      </c>
    </row>
    <row r="231" spans="1:65" s="2" customFormat="1" ht="24.2" customHeight="1">
      <c r="A231" s="32"/>
      <c r="B231" s="33"/>
      <c r="C231" s="207" t="s">
        <v>287</v>
      </c>
      <c r="D231" s="207" t="s">
        <v>236</v>
      </c>
      <c r="E231" s="208" t="s">
        <v>1050</v>
      </c>
      <c r="F231" s="209" t="s">
        <v>1051</v>
      </c>
      <c r="G231" s="210" t="s">
        <v>244</v>
      </c>
      <c r="H231" s="211">
        <v>6</v>
      </c>
      <c r="I231" s="212"/>
      <c r="J231" s="213">
        <f>ROUND(I231*H231,2)</f>
        <v>0</v>
      </c>
      <c r="K231" s="214"/>
      <c r="L231" s="35"/>
      <c r="M231" s="215" t="s">
        <v>1</v>
      </c>
      <c r="N231" s="216" t="s">
        <v>40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263</v>
      </c>
      <c r="AT231" s="219" t="s">
        <v>236</v>
      </c>
      <c r="AU231" s="219" t="s">
        <v>84</v>
      </c>
      <c r="AY231" s="14" t="s">
        <v>233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82</v>
      </c>
      <c r="BK231" s="112">
        <f>ROUND(I231*H231,2)</f>
        <v>0</v>
      </c>
      <c r="BL231" s="14" t="s">
        <v>263</v>
      </c>
      <c r="BM231" s="219" t="s">
        <v>378</v>
      </c>
    </row>
    <row r="232" spans="1:65" s="2" customFormat="1" ht="19.5">
      <c r="A232" s="32"/>
      <c r="B232" s="33"/>
      <c r="C232" s="34"/>
      <c r="D232" s="220" t="s">
        <v>241</v>
      </c>
      <c r="E232" s="34"/>
      <c r="F232" s="221" t="s">
        <v>1051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241</v>
      </c>
      <c r="AU232" s="14" t="s">
        <v>84</v>
      </c>
    </row>
    <row r="233" spans="1:65" s="2" customFormat="1" ht="24.2" customHeight="1">
      <c r="A233" s="32"/>
      <c r="B233" s="33"/>
      <c r="C233" s="207" t="s">
        <v>290</v>
      </c>
      <c r="D233" s="207" t="s">
        <v>236</v>
      </c>
      <c r="E233" s="208" t="s">
        <v>1054</v>
      </c>
      <c r="F233" s="209" t="s">
        <v>1055</v>
      </c>
      <c r="G233" s="210" t="s">
        <v>244</v>
      </c>
      <c r="H233" s="211">
        <v>10</v>
      </c>
      <c r="I233" s="212"/>
      <c r="J233" s="213">
        <f>ROUND(I233*H233,2)</f>
        <v>0</v>
      </c>
      <c r="K233" s="214"/>
      <c r="L233" s="35"/>
      <c r="M233" s="215" t="s">
        <v>1</v>
      </c>
      <c r="N233" s="216" t="s">
        <v>40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263</v>
      </c>
      <c r="AT233" s="219" t="s">
        <v>236</v>
      </c>
      <c r="AU233" s="219" t="s">
        <v>84</v>
      </c>
      <c r="AY233" s="14" t="s">
        <v>233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82</v>
      </c>
      <c r="BK233" s="112">
        <f>ROUND(I233*H233,2)</f>
        <v>0</v>
      </c>
      <c r="BL233" s="14" t="s">
        <v>263</v>
      </c>
      <c r="BM233" s="219" t="s">
        <v>380</v>
      </c>
    </row>
    <row r="234" spans="1:65" s="2" customFormat="1" ht="19.5">
      <c r="A234" s="32"/>
      <c r="B234" s="33"/>
      <c r="C234" s="34"/>
      <c r="D234" s="220" t="s">
        <v>241</v>
      </c>
      <c r="E234" s="34"/>
      <c r="F234" s="221" t="s">
        <v>1055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241</v>
      </c>
      <c r="AU234" s="14" t="s">
        <v>84</v>
      </c>
    </row>
    <row r="235" spans="1:65" s="2" customFormat="1" ht="24.2" customHeight="1">
      <c r="A235" s="32"/>
      <c r="B235" s="33"/>
      <c r="C235" s="207" t="s">
        <v>338</v>
      </c>
      <c r="D235" s="207" t="s">
        <v>236</v>
      </c>
      <c r="E235" s="208" t="s">
        <v>1056</v>
      </c>
      <c r="F235" s="209" t="s">
        <v>1057</v>
      </c>
      <c r="G235" s="210" t="s">
        <v>244</v>
      </c>
      <c r="H235" s="211">
        <v>2</v>
      </c>
      <c r="I235" s="212"/>
      <c r="J235" s="213">
        <f>ROUND(I235*H235,2)</f>
        <v>0</v>
      </c>
      <c r="K235" s="214"/>
      <c r="L235" s="35"/>
      <c r="M235" s="215" t="s">
        <v>1</v>
      </c>
      <c r="N235" s="216" t="s">
        <v>40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263</v>
      </c>
      <c r="AT235" s="219" t="s">
        <v>236</v>
      </c>
      <c r="AU235" s="219" t="s">
        <v>84</v>
      </c>
      <c r="AY235" s="14" t="s">
        <v>233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82</v>
      </c>
      <c r="BK235" s="112">
        <f>ROUND(I235*H235,2)</f>
        <v>0</v>
      </c>
      <c r="BL235" s="14" t="s">
        <v>263</v>
      </c>
      <c r="BM235" s="219" t="s">
        <v>383</v>
      </c>
    </row>
    <row r="236" spans="1:65" s="2" customFormat="1" ht="19.5">
      <c r="A236" s="32"/>
      <c r="B236" s="33"/>
      <c r="C236" s="34"/>
      <c r="D236" s="220" t="s">
        <v>241</v>
      </c>
      <c r="E236" s="34"/>
      <c r="F236" s="221" t="s">
        <v>1057</v>
      </c>
      <c r="G236" s="34"/>
      <c r="H236" s="34"/>
      <c r="I236" s="176"/>
      <c r="J236" s="34"/>
      <c r="K236" s="34"/>
      <c r="L236" s="35"/>
      <c r="M236" s="222"/>
      <c r="N236" s="223"/>
      <c r="O236" s="69"/>
      <c r="P236" s="69"/>
      <c r="Q236" s="69"/>
      <c r="R236" s="69"/>
      <c r="S236" s="69"/>
      <c r="T236" s="70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241</v>
      </c>
      <c r="AU236" s="14" t="s">
        <v>84</v>
      </c>
    </row>
    <row r="237" spans="1:65" s="2" customFormat="1" ht="24.2" customHeight="1">
      <c r="A237" s="32"/>
      <c r="B237" s="33"/>
      <c r="C237" s="207" t="s">
        <v>531</v>
      </c>
      <c r="D237" s="207" t="s">
        <v>236</v>
      </c>
      <c r="E237" s="208" t="s">
        <v>1427</v>
      </c>
      <c r="F237" s="209" t="s">
        <v>1428</v>
      </c>
      <c r="G237" s="210" t="s">
        <v>244</v>
      </c>
      <c r="H237" s="211">
        <v>12</v>
      </c>
      <c r="I237" s="212"/>
      <c r="J237" s="213">
        <f>ROUND(I237*H237,2)</f>
        <v>0</v>
      </c>
      <c r="K237" s="214"/>
      <c r="L237" s="35"/>
      <c r="M237" s="215" t="s">
        <v>1</v>
      </c>
      <c r="N237" s="216" t="s">
        <v>40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263</v>
      </c>
      <c r="AT237" s="219" t="s">
        <v>236</v>
      </c>
      <c r="AU237" s="219" t="s">
        <v>84</v>
      </c>
      <c r="AY237" s="14" t="s">
        <v>233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82</v>
      </c>
      <c r="BK237" s="112">
        <f>ROUND(I237*H237,2)</f>
        <v>0</v>
      </c>
      <c r="BL237" s="14" t="s">
        <v>263</v>
      </c>
      <c r="BM237" s="219" t="s">
        <v>387</v>
      </c>
    </row>
    <row r="238" spans="1:65" s="2" customFormat="1" ht="19.5">
      <c r="A238" s="32"/>
      <c r="B238" s="33"/>
      <c r="C238" s="34"/>
      <c r="D238" s="220" t="s">
        <v>241</v>
      </c>
      <c r="E238" s="34"/>
      <c r="F238" s="221" t="s">
        <v>1428</v>
      </c>
      <c r="G238" s="34"/>
      <c r="H238" s="34"/>
      <c r="I238" s="176"/>
      <c r="J238" s="34"/>
      <c r="K238" s="34"/>
      <c r="L238" s="35"/>
      <c r="M238" s="222"/>
      <c r="N238" s="223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241</v>
      </c>
      <c r="AU238" s="14" t="s">
        <v>84</v>
      </c>
    </row>
    <row r="239" spans="1:65" s="2" customFormat="1" ht="24.2" customHeight="1">
      <c r="A239" s="32"/>
      <c r="B239" s="33"/>
      <c r="C239" s="207" t="s">
        <v>292</v>
      </c>
      <c r="D239" s="207" t="s">
        <v>236</v>
      </c>
      <c r="E239" s="208" t="s">
        <v>1058</v>
      </c>
      <c r="F239" s="209" t="s">
        <v>1059</v>
      </c>
      <c r="G239" s="210" t="s">
        <v>244</v>
      </c>
      <c r="H239" s="211">
        <v>17</v>
      </c>
      <c r="I239" s="212"/>
      <c r="J239" s="213">
        <f>ROUND(I239*H239,2)</f>
        <v>0</v>
      </c>
      <c r="K239" s="214"/>
      <c r="L239" s="35"/>
      <c r="M239" s="215" t="s">
        <v>1</v>
      </c>
      <c r="N239" s="216" t="s">
        <v>40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263</v>
      </c>
      <c r="AT239" s="219" t="s">
        <v>236</v>
      </c>
      <c r="AU239" s="219" t="s">
        <v>84</v>
      </c>
      <c r="AY239" s="14" t="s">
        <v>233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82</v>
      </c>
      <c r="BK239" s="112">
        <f>ROUND(I239*H239,2)</f>
        <v>0</v>
      </c>
      <c r="BL239" s="14" t="s">
        <v>263</v>
      </c>
      <c r="BM239" s="219" t="s">
        <v>390</v>
      </c>
    </row>
    <row r="240" spans="1:65" s="2" customFormat="1" ht="19.5">
      <c r="A240" s="32"/>
      <c r="B240" s="33"/>
      <c r="C240" s="34"/>
      <c r="D240" s="220" t="s">
        <v>241</v>
      </c>
      <c r="E240" s="34"/>
      <c r="F240" s="221" t="s">
        <v>1059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241</v>
      </c>
      <c r="AU240" s="14" t="s">
        <v>84</v>
      </c>
    </row>
    <row r="241" spans="1:65" s="2" customFormat="1" ht="24.2" customHeight="1">
      <c r="A241" s="32"/>
      <c r="B241" s="33"/>
      <c r="C241" s="207" t="s">
        <v>402</v>
      </c>
      <c r="D241" s="207" t="s">
        <v>236</v>
      </c>
      <c r="E241" s="208" t="s">
        <v>1429</v>
      </c>
      <c r="F241" s="209" t="s">
        <v>1430</v>
      </c>
      <c r="G241" s="210" t="s">
        <v>244</v>
      </c>
      <c r="H241" s="211">
        <v>8</v>
      </c>
      <c r="I241" s="212"/>
      <c r="J241" s="213">
        <f>ROUND(I241*H241,2)</f>
        <v>0</v>
      </c>
      <c r="K241" s="214"/>
      <c r="L241" s="35"/>
      <c r="M241" s="215" t="s">
        <v>1</v>
      </c>
      <c r="N241" s="216" t="s">
        <v>40</v>
      </c>
      <c r="O241" s="69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9" t="s">
        <v>263</v>
      </c>
      <c r="AT241" s="219" t="s">
        <v>236</v>
      </c>
      <c r="AU241" s="219" t="s">
        <v>84</v>
      </c>
      <c r="AY241" s="14" t="s">
        <v>233</v>
      </c>
      <c r="BE241" s="112">
        <f>IF(N241="základní",J241,0)</f>
        <v>0</v>
      </c>
      <c r="BF241" s="112">
        <f>IF(N241="snížená",J241,0)</f>
        <v>0</v>
      </c>
      <c r="BG241" s="112">
        <f>IF(N241="zákl. přenesená",J241,0)</f>
        <v>0</v>
      </c>
      <c r="BH241" s="112">
        <f>IF(N241="sníž. přenesená",J241,0)</f>
        <v>0</v>
      </c>
      <c r="BI241" s="112">
        <f>IF(N241="nulová",J241,0)</f>
        <v>0</v>
      </c>
      <c r="BJ241" s="14" t="s">
        <v>82</v>
      </c>
      <c r="BK241" s="112">
        <f>ROUND(I241*H241,2)</f>
        <v>0</v>
      </c>
      <c r="BL241" s="14" t="s">
        <v>263</v>
      </c>
      <c r="BM241" s="219" t="s">
        <v>392</v>
      </c>
    </row>
    <row r="242" spans="1:65" s="2" customFormat="1" ht="11.25">
      <c r="A242" s="32"/>
      <c r="B242" s="33"/>
      <c r="C242" s="34"/>
      <c r="D242" s="220" t="s">
        <v>241</v>
      </c>
      <c r="E242" s="34"/>
      <c r="F242" s="221" t="s">
        <v>1430</v>
      </c>
      <c r="G242" s="34"/>
      <c r="H242" s="34"/>
      <c r="I242" s="176"/>
      <c r="J242" s="34"/>
      <c r="K242" s="34"/>
      <c r="L242" s="35"/>
      <c r="M242" s="222"/>
      <c r="N242" s="223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4" t="s">
        <v>241</v>
      </c>
      <c r="AU242" s="14" t="s">
        <v>84</v>
      </c>
    </row>
    <row r="243" spans="1:65" s="2" customFormat="1" ht="24.2" customHeight="1">
      <c r="A243" s="32"/>
      <c r="B243" s="33"/>
      <c r="C243" s="207" t="s">
        <v>566</v>
      </c>
      <c r="D243" s="207" t="s">
        <v>236</v>
      </c>
      <c r="E243" s="208" t="s">
        <v>1431</v>
      </c>
      <c r="F243" s="209" t="s">
        <v>1432</v>
      </c>
      <c r="G243" s="210" t="s">
        <v>244</v>
      </c>
      <c r="H243" s="211">
        <v>16</v>
      </c>
      <c r="I243" s="212"/>
      <c r="J243" s="213">
        <f>ROUND(I243*H243,2)</f>
        <v>0</v>
      </c>
      <c r="K243" s="214"/>
      <c r="L243" s="35"/>
      <c r="M243" s="215" t="s">
        <v>1</v>
      </c>
      <c r="N243" s="216" t="s">
        <v>40</v>
      </c>
      <c r="O243" s="6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9" t="s">
        <v>263</v>
      </c>
      <c r="AT243" s="219" t="s">
        <v>236</v>
      </c>
      <c r="AU243" s="219" t="s">
        <v>84</v>
      </c>
      <c r="AY243" s="14" t="s">
        <v>233</v>
      </c>
      <c r="BE243" s="112">
        <f>IF(N243="základní",J243,0)</f>
        <v>0</v>
      </c>
      <c r="BF243" s="112">
        <f>IF(N243="snížená",J243,0)</f>
        <v>0</v>
      </c>
      <c r="BG243" s="112">
        <f>IF(N243="zákl. přenesená",J243,0)</f>
        <v>0</v>
      </c>
      <c r="BH243" s="112">
        <f>IF(N243="sníž. přenesená",J243,0)</f>
        <v>0</v>
      </c>
      <c r="BI243" s="112">
        <f>IF(N243="nulová",J243,0)</f>
        <v>0</v>
      </c>
      <c r="BJ243" s="14" t="s">
        <v>82</v>
      </c>
      <c r="BK243" s="112">
        <f>ROUND(I243*H243,2)</f>
        <v>0</v>
      </c>
      <c r="BL243" s="14" t="s">
        <v>263</v>
      </c>
      <c r="BM243" s="219" t="s">
        <v>395</v>
      </c>
    </row>
    <row r="244" spans="1:65" s="2" customFormat="1" ht="11.25">
      <c r="A244" s="32"/>
      <c r="B244" s="33"/>
      <c r="C244" s="34"/>
      <c r="D244" s="220" t="s">
        <v>241</v>
      </c>
      <c r="E244" s="34"/>
      <c r="F244" s="221" t="s">
        <v>1432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241</v>
      </c>
      <c r="AU244" s="14" t="s">
        <v>84</v>
      </c>
    </row>
    <row r="245" spans="1:65" s="2" customFormat="1" ht="24.2" customHeight="1">
      <c r="A245" s="32"/>
      <c r="B245" s="33"/>
      <c r="C245" s="207" t="s">
        <v>387</v>
      </c>
      <c r="D245" s="207" t="s">
        <v>236</v>
      </c>
      <c r="E245" s="208" t="s">
        <v>1433</v>
      </c>
      <c r="F245" s="209" t="s">
        <v>1434</v>
      </c>
      <c r="G245" s="210" t="s">
        <v>244</v>
      </c>
      <c r="H245" s="211">
        <v>2</v>
      </c>
      <c r="I245" s="212"/>
      <c r="J245" s="213">
        <f>ROUND(I245*H245,2)</f>
        <v>0</v>
      </c>
      <c r="K245" s="214"/>
      <c r="L245" s="35"/>
      <c r="M245" s="215" t="s">
        <v>1</v>
      </c>
      <c r="N245" s="216" t="s">
        <v>40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263</v>
      </c>
      <c r="AT245" s="219" t="s">
        <v>236</v>
      </c>
      <c r="AU245" s="219" t="s">
        <v>84</v>
      </c>
      <c r="AY245" s="14" t="s">
        <v>233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82</v>
      </c>
      <c r="BK245" s="112">
        <f>ROUND(I245*H245,2)</f>
        <v>0</v>
      </c>
      <c r="BL245" s="14" t="s">
        <v>263</v>
      </c>
      <c r="BM245" s="219" t="s">
        <v>399</v>
      </c>
    </row>
    <row r="246" spans="1:65" s="2" customFormat="1" ht="19.5">
      <c r="A246" s="32"/>
      <c r="B246" s="33"/>
      <c r="C246" s="34"/>
      <c r="D246" s="220" t="s">
        <v>241</v>
      </c>
      <c r="E246" s="34"/>
      <c r="F246" s="221" t="s">
        <v>1434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241</v>
      </c>
      <c r="AU246" s="14" t="s">
        <v>84</v>
      </c>
    </row>
    <row r="247" spans="1:65" s="2" customFormat="1" ht="24.2" customHeight="1">
      <c r="A247" s="32"/>
      <c r="B247" s="33"/>
      <c r="C247" s="207" t="s">
        <v>348</v>
      </c>
      <c r="D247" s="207" t="s">
        <v>236</v>
      </c>
      <c r="E247" s="208" t="s">
        <v>1060</v>
      </c>
      <c r="F247" s="209" t="s">
        <v>1061</v>
      </c>
      <c r="G247" s="210" t="s">
        <v>244</v>
      </c>
      <c r="H247" s="211">
        <v>54</v>
      </c>
      <c r="I247" s="212"/>
      <c r="J247" s="213">
        <f>ROUND(I247*H247,2)</f>
        <v>0</v>
      </c>
      <c r="K247" s="214"/>
      <c r="L247" s="35"/>
      <c r="M247" s="215" t="s">
        <v>1</v>
      </c>
      <c r="N247" s="216" t="s">
        <v>40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263</v>
      </c>
      <c r="AT247" s="219" t="s">
        <v>236</v>
      </c>
      <c r="AU247" s="219" t="s">
        <v>84</v>
      </c>
      <c r="AY247" s="14" t="s">
        <v>233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82</v>
      </c>
      <c r="BK247" s="112">
        <f>ROUND(I247*H247,2)</f>
        <v>0</v>
      </c>
      <c r="BL247" s="14" t="s">
        <v>263</v>
      </c>
      <c r="BM247" s="219" t="s">
        <v>402</v>
      </c>
    </row>
    <row r="248" spans="1:65" s="2" customFormat="1" ht="19.5">
      <c r="A248" s="32"/>
      <c r="B248" s="33"/>
      <c r="C248" s="34"/>
      <c r="D248" s="220" t="s">
        <v>241</v>
      </c>
      <c r="E248" s="34"/>
      <c r="F248" s="221" t="s">
        <v>1061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241</v>
      </c>
      <c r="AU248" s="14" t="s">
        <v>84</v>
      </c>
    </row>
    <row r="249" spans="1:65" s="2" customFormat="1" ht="24.2" customHeight="1">
      <c r="A249" s="32"/>
      <c r="B249" s="33"/>
      <c r="C249" s="207" t="s">
        <v>538</v>
      </c>
      <c r="D249" s="207" t="s">
        <v>236</v>
      </c>
      <c r="E249" s="208" t="s">
        <v>1435</v>
      </c>
      <c r="F249" s="209" t="s">
        <v>1436</v>
      </c>
      <c r="G249" s="210" t="s">
        <v>244</v>
      </c>
      <c r="H249" s="211">
        <v>1</v>
      </c>
      <c r="I249" s="212"/>
      <c r="J249" s="213">
        <f>ROUND(I249*H249,2)</f>
        <v>0</v>
      </c>
      <c r="K249" s="214"/>
      <c r="L249" s="35"/>
      <c r="M249" s="215" t="s">
        <v>1</v>
      </c>
      <c r="N249" s="216" t="s">
        <v>40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263</v>
      </c>
      <c r="AT249" s="219" t="s">
        <v>236</v>
      </c>
      <c r="AU249" s="219" t="s">
        <v>84</v>
      </c>
      <c r="AY249" s="14" t="s">
        <v>233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82</v>
      </c>
      <c r="BK249" s="112">
        <f>ROUND(I249*H249,2)</f>
        <v>0</v>
      </c>
      <c r="BL249" s="14" t="s">
        <v>263</v>
      </c>
      <c r="BM249" s="219" t="s">
        <v>404</v>
      </c>
    </row>
    <row r="250" spans="1:65" s="2" customFormat="1" ht="19.5">
      <c r="A250" s="32"/>
      <c r="B250" s="33"/>
      <c r="C250" s="34"/>
      <c r="D250" s="220" t="s">
        <v>241</v>
      </c>
      <c r="E250" s="34"/>
      <c r="F250" s="221" t="s">
        <v>1436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241</v>
      </c>
      <c r="AU250" s="14" t="s">
        <v>84</v>
      </c>
    </row>
    <row r="251" spans="1:65" s="2" customFormat="1" ht="24.2" customHeight="1">
      <c r="A251" s="32"/>
      <c r="B251" s="33"/>
      <c r="C251" s="228" t="s">
        <v>390</v>
      </c>
      <c r="D251" s="228" t="s">
        <v>973</v>
      </c>
      <c r="E251" s="229" t="s">
        <v>1437</v>
      </c>
      <c r="F251" s="230" t="s">
        <v>1438</v>
      </c>
      <c r="G251" s="231" t="s">
        <v>995</v>
      </c>
      <c r="H251" s="232">
        <v>3</v>
      </c>
      <c r="I251" s="233"/>
      <c r="J251" s="234">
        <f>ROUND(I251*H251,2)</f>
        <v>0</v>
      </c>
      <c r="K251" s="235"/>
      <c r="L251" s="236"/>
      <c r="M251" s="237" t="s">
        <v>1</v>
      </c>
      <c r="N251" s="238" t="s">
        <v>40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287</v>
      </c>
      <c r="AT251" s="219" t="s">
        <v>973</v>
      </c>
      <c r="AU251" s="219" t="s">
        <v>84</v>
      </c>
      <c r="AY251" s="14" t="s">
        <v>233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82</v>
      </c>
      <c r="BK251" s="112">
        <f>ROUND(I251*H251,2)</f>
        <v>0</v>
      </c>
      <c r="BL251" s="14" t="s">
        <v>263</v>
      </c>
      <c r="BM251" s="219" t="s">
        <v>407</v>
      </c>
    </row>
    <row r="252" spans="1:65" s="2" customFormat="1" ht="11.25">
      <c r="A252" s="32"/>
      <c r="B252" s="33"/>
      <c r="C252" s="34"/>
      <c r="D252" s="220" t="s">
        <v>241</v>
      </c>
      <c r="E252" s="34"/>
      <c r="F252" s="221" t="s">
        <v>1438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241</v>
      </c>
      <c r="AU252" s="14" t="s">
        <v>84</v>
      </c>
    </row>
    <row r="253" spans="1:65" s="2" customFormat="1" ht="24.2" customHeight="1">
      <c r="A253" s="32"/>
      <c r="B253" s="33"/>
      <c r="C253" s="228" t="s">
        <v>545</v>
      </c>
      <c r="D253" s="228" t="s">
        <v>973</v>
      </c>
      <c r="E253" s="229" t="s">
        <v>1439</v>
      </c>
      <c r="F253" s="230" t="s">
        <v>1440</v>
      </c>
      <c r="G253" s="231" t="s">
        <v>995</v>
      </c>
      <c r="H253" s="232">
        <v>1</v>
      </c>
      <c r="I253" s="233"/>
      <c r="J253" s="234">
        <f>ROUND(I253*H253,2)</f>
        <v>0</v>
      </c>
      <c r="K253" s="235"/>
      <c r="L253" s="236"/>
      <c r="M253" s="237" t="s">
        <v>1</v>
      </c>
      <c r="N253" s="238" t="s">
        <v>40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287</v>
      </c>
      <c r="AT253" s="219" t="s">
        <v>973</v>
      </c>
      <c r="AU253" s="219" t="s">
        <v>84</v>
      </c>
      <c r="AY253" s="14" t="s">
        <v>233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82</v>
      </c>
      <c r="BK253" s="112">
        <f>ROUND(I253*H253,2)</f>
        <v>0</v>
      </c>
      <c r="BL253" s="14" t="s">
        <v>263</v>
      </c>
      <c r="BM253" s="219" t="s">
        <v>411</v>
      </c>
    </row>
    <row r="254" spans="1:65" s="2" customFormat="1" ht="11.25">
      <c r="A254" s="32"/>
      <c r="B254" s="33"/>
      <c r="C254" s="34"/>
      <c r="D254" s="220" t="s">
        <v>241</v>
      </c>
      <c r="E254" s="34"/>
      <c r="F254" s="221" t="s">
        <v>1440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241</v>
      </c>
      <c r="AU254" s="14" t="s">
        <v>84</v>
      </c>
    </row>
    <row r="255" spans="1:65" s="2" customFormat="1" ht="24.2" customHeight="1">
      <c r="A255" s="32"/>
      <c r="B255" s="33"/>
      <c r="C255" s="228" t="s">
        <v>392</v>
      </c>
      <c r="D255" s="228" t="s">
        <v>973</v>
      </c>
      <c r="E255" s="229" t="s">
        <v>1441</v>
      </c>
      <c r="F255" s="230" t="s">
        <v>1442</v>
      </c>
      <c r="G255" s="231" t="s">
        <v>995</v>
      </c>
      <c r="H255" s="232">
        <v>2</v>
      </c>
      <c r="I255" s="233"/>
      <c r="J255" s="234">
        <f>ROUND(I255*H255,2)</f>
        <v>0</v>
      </c>
      <c r="K255" s="235"/>
      <c r="L255" s="236"/>
      <c r="M255" s="237" t="s">
        <v>1</v>
      </c>
      <c r="N255" s="238" t="s">
        <v>40</v>
      </c>
      <c r="O255" s="6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9" t="s">
        <v>287</v>
      </c>
      <c r="AT255" s="219" t="s">
        <v>973</v>
      </c>
      <c r="AU255" s="219" t="s">
        <v>84</v>
      </c>
      <c r="AY255" s="14" t="s">
        <v>233</v>
      </c>
      <c r="BE255" s="112">
        <f>IF(N255="základní",J255,0)</f>
        <v>0</v>
      </c>
      <c r="BF255" s="112">
        <f>IF(N255="snížená",J255,0)</f>
        <v>0</v>
      </c>
      <c r="BG255" s="112">
        <f>IF(N255="zákl. přenesená",J255,0)</f>
        <v>0</v>
      </c>
      <c r="BH255" s="112">
        <f>IF(N255="sníž. přenesená",J255,0)</f>
        <v>0</v>
      </c>
      <c r="BI255" s="112">
        <f>IF(N255="nulová",J255,0)</f>
        <v>0</v>
      </c>
      <c r="BJ255" s="14" t="s">
        <v>82</v>
      </c>
      <c r="BK255" s="112">
        <f>ROUND(I255*H255,2)</f>
        <v>0</v>
      </c>
      <c r="BL255" s="14" t="s">
        <v>263</v>
      </c>
      <c r="BM255" s="219" t="s">
        <v>414</v>
      </c>
    </row>
    <row r="256" spans="1:65" s="2" customFormat="1" ht="11.25">
      <c r="A256" s="32"/>
      <c r="B256" s="33"/>
      <c r="C256" s="34"/>
      <c r="D256" s="220" t="s">
        <v>241</v>
      </c>
      <c r="E256" s="34"/>
      <c r="F256" s="221" t="s">
        <v>1442</v>
      </c>
      <c r="G256" s="34"/>
      <c r="H256" s="34"/>
      <c r="I256" s="176"/>
      <c r="J256" s="34"/>
      <c r="K256" s="34"/>
      <c r="L256" s="35"/>
      <c r="M256" s="222"/>
      <c r="N256" s="223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4" t="s">
        <v>241</v>
      </c>
      <c r="AU256" s="14" t="s">
        <v>84</v>
      </c>
    </row>
    <row r="257" spans="1:65" s="2" customFormat="1" ht="24.2" customHeight="1">
      <c r="A257" s="32"/>
      <c r="B257" s="33"/>
      <c r="C257" s="228" t="s">
        <v>552</v>
      </c>
      <c r="D257" s="228" t="s">
        <v>973</v>
      </c>
      <c r="E257" s="229" t="s">
        <v>1443</v>
      </c>
      <c r="F257" s="230" t="s">
        <v>1444</v>
      </c>
      <c r="G257" s="231" t="s">
        <v>995</v>
      </c>
      <c r="H257" s="232">
        <v>2</v>
      </c>
      <c r="I257" s="233"/>
      <c r="J257" s="234">
        <f>ROUND(I257*H257,2)</f>
        <v>0</v>
      </c>
      <c r="K257" s="235"/>
      <c r="L257" s="236"/>
      <c r="M257" s="237" t="s">
        <v>1</v>
      </c>
      <c r="N257" s="238" t="s">
        <v>40</v>
      </c>
      <c r="O257" s="6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9" t="s">
        <v>287</v>
      </c>
      <c r="AT257" s="219" t="s">
        <v>973</v>
      </c>
      <c r="AU257" s="219" t="s">
        <v>84</v>
      </c>
      <c r="AY257" s="14" t="s">
        <v>233</v>
      </c>
      <c r="BE257" s="112">
        <f>IF(N257="základní",J257,0)</f>
        <v>0</v>
      </c>
      <c r="BF257" s="112">
        <f>IF(N257="snížená",J257,0)</f>
        <v>0</v>
      </c>
      <c r="BG257" s="112">
        <f>IF(N257="zákl. přenesená",J257,0)</f>
        <v>0</v>
      </c>
      <c r="BH257" s="112">
        <f>IF(N257="sníž. přenesená",J257,0)</f>
        <v>0</v>
      </c>
      <c r="BI257" s="112">
        <f>IF(N257="nulová",J257,0)</f>
        <v>0</v>
      </c>
      <c r="BJ257" s="14" t="s">
        <v>82</v>
      </c>
      <c r="BK257" s="112">
        <f>ROUND(I257*H257,2)</f>
        <v>0</v>
      </c>
      <c r="BL257" s="14" t="s">
        <v>263</v>
      </c>
      <c r="BM257" s="219" t="s">
        <v>416</v>
      </c>
    </row>
    <row r="258" spans="1:65" s="2" customFormat="1" ht="11.25">
      <c r="A258" s="32"/>
      <c r="B258" s="33"/>
      <c r="C258" s="34"/>
      <c r="D258" s="220" t="s">
        <v>241</v>
      </c>
      <c r="E258" s="34"/>
      <c r="F258" s="221" t="s">
        <v>1444</v>
      </c>
      <c r="G258" s="34"/>
      <c r="H258" s="34"/>
      <c r="I258" s="176"/>
      <c r="J258" s="34"/>
      <c r="K258" s="34"/>
      <c r="L258" s="35"/>
      <c r="M258" s="222"/>
      <c r="N258" s="223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4" t="s">
        <v>241</v>
      </c>
      <c r="AU258" s="14" t="s">
        <v>84</v>
      </c>
    </row>
    <row r="259" spans="1:65" s="2" customFormat="1" ht="24.2" customHeight="1">
      <c r="A259" s="32"/>
      <c r="B259" s="33"/>
      <c r="C259" s="228" t="s">
        <v>395</v>
      </c>
      <c r="D259" s="228" t="s">
        <v>973</v>
      </c>
      <c r="E259" s="229" t="s">
        <v>1445</v>
      </c>
      <c r="F259" s="230" t="s">
        <v>1446</v>
      </c>
      <c r="G259" s="231" t="s">
        <v>995</v>
      </c>
      <c r="H259" s="232">
        <v>1</v>
      </c>
      <c r="I259" s="233"/>
      <c r="J259" s="234">
        <f>ROUND(I259*H259,2)</f>
        <v>0</v>
      </c>
      <c r="K259" s="235"/>
      <c r="L259" s="236"/>
      <c r="M259" s="237" t="s">
        <v>1</v>
      </c>
      <c r="N259" s="238" t="s">
        <v>40</v>
      </c>
      <c r="O259" s="69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19" t="s">
        <v>287</v>
      </c>
      <c r="AT259" s="219" t="s">
        <v>973</v>
      </c>
      <c r="AU259" s="219" t="s">
        <v>84</v>
      </c>
      <c r="AY259" s="14" t="s">
        <v>233</v>
      </c>
      <c r="BE259" s="112">
        <f>IF(N259="základní",J259,0)</f>
        <v>0</v>
      </c>
      <c r="BF259" s="112">
        <f>IF(N259="snížená",J259,0)</f>
        <v>0</v>
      </c>
      <c r="BG259" s="112">
        <f>IF(N259="zákl. přenesená",J259,0)</f>
        <v>0</v>
      </c>
      <c r="BH259" s="112">
        <f>IF(N259="sníž. přenesená",J259,0)</f>
        <v>0</v>
      </c>
      <c r="BI259" s="112">
        <f>IF(N259="nulová",J259,0)</f>
        <v>0</v>
      </c>
      <c r="BJ259" s="14" t="s">
        <v>82</v>
      </c>
      <c r="BK259" s="112">
        <f>ROUND(I259*H259,2)</f>
        <v>0</v>
      </c>
      <c r="BL259" s="14" t="s">
        <v>263</v>
      </c>
      <c r="BM259" s="219" t="s">
        <v>419</v>
      </c>
    </row>
    <row r="260" spans="1:65" s="2" customFormat="1" ht="11.25">
      <c r="A260" s="32"/>
      <c r="B260" s="33"/>
      <c r="C260" s="34"/>
      <c r="D260" s="220" t="s">
        <v>241</v>
      </c>
      <c r="E260" s="34"/>
      <c r="F260" s="221" t="s">
        <v>1446</v>
      </c>
      <c r="G260" s="34"/>
      <c r="H260" s="34"/>
      <c r="I260" s="176"/>
      <c r="J260" s="34"/>
      <c r="K260" s="34"/>
      <c r="L260" s="35"/>
      <c r="M260" s="222"/>
      <c r="N260" s="223"/>
      <c r="O260" s="69"/>
      <c r="P260" s="69"/>
      <c r="Q260" s="69"/>
      <c r="R260" s="69"/>
      <c r="S260" s="69"/>
      <c r="T260" s="70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4" t="s">
        <v>241</v>
      </c>
      <c r="AU260" s="14" t="s">
        <v>84</v>
      </c>
    </row>
    <row r="261" spans="1:65" s="2" customFormat="1" ht="16.5" customHeight="1">
      <c r="A261" s="32"/>
      <c r="B261" s="33"/>
      <c r="C261" s="207" t="s">
        <v>559</v>
      </c>
      <c r="D261" s="207" t="s">
        <v>236</v>
      </c>
      <c r="E261" s="208" t="s">
        <v>1447</v>
      </c>
      <c r="F261" s="209" t="s">
        <v>1448</v>
      </c>
      <c r="G261" s="210" t="s">
        <v>995</v>
      </c>
      <c r="H261" s="211">
        <v>9</v>
      </c>
      <c r="I261" s="212"/>
      <c r="J261" s="213">
        <f>ROUND(I261*H261,2)</f>
        <v>0</v>
      </c>
      <c r="K261" s="214"/>
      <c r="L261" s="35"/>
      <c r="M261" s="215" t="s">
        <v>1</v>
      </c>
      <c r="N261" s="216" t="s">
        <v>40</v>
      </c>
      <c r="O261" s="69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9" t="s">
        <v>263</v>
      </c>
      <c r="AT261" s="219" t="s">
        <v>236</v>
      </c>
      <c r="AU261" s="219" t="s">
        <v>84</v>
      </c>
      <c r="AY261" s="14" t="s">
        <v>233</v>
      </c>
      <c r="BE261" s="112">
        <f>IF(N261="základní",J261,0)</f>
        <v>0</v>
      </c>
      <c r="BF261" s="112">
        <f>IF(N261="snížená",J261,0)</f>
        <v>0</v>
      </c>
      <c r="BG261" s="112">
        <f>IF(N261="zákl. přenesená",J261,0)</f>
        <v>0</v>
      </c>
      <c r="BH261" s="112">
        <f>IF(N261="sníž. přenesená",J261,0)</f>
        <v>0</v>
      </c>
      <c r="BI261" s="112">
        <f>IF(N261="nulová",J261,0)</f>
        <v>0</v>
      </c>
      <c r="BJ261" s="14" t="s">
        <v>82</v>
      </c>
      <c r="BK261" s="112">
        <f>ROUND(I261*H261,2)</f>
        <v>0</v>
      </c>
      <c r="BL261" s="14" t="s">
        <v>263</v>
      </c>
      <c r="BM261" s="219" t="s">
        <v>423</v>
      </c>
    </row>
    <row r="262" spans="1:65" s="2" customFormat="1" ht="11.25">
      <c r="A262" s="32"/>
      <c r="B262" s="33"/>
      <c r="C262" s="34"/>
      <c r="D262" s="220" t="s">
        <v>241</v>
      </c>
      <c r="E262" s="34"/>
      <c r="F262" s="221" t="s">
        <v>1448</v>
      </c>
      <c r="G262" s="34"/>
      <c r="H262" s="34"/>
      <c r="I262" s="176"/>
      <c r="J262" s="34"/>
      <c r="K262" s="34"/>
      <c r="L262" s="35"/>
      <c r="M262" s="222"/>
      <c r="N262" s="223"/>
      <c r="O262" s="69"/>
      <c r="P262" s="69"/>
      <c r="Q262" s="69"/>
      <c r="R262" s="69"/>
      <c r="S262" s="69"/>
      <c r="T262" s="70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4" t="s">
        <v>241</v>
      </c>
      <c r="AU262" s="14" t="s">
        <v>84</v>
      </c>
    </row>
    <row r="263" spans="1:65" s="2" customFormat="1" ht="21.75" customHeight="1">
      <c r="A263" s="32"/>
      <c r="B263" s="33"/>
      <c r="C263" s="207" t="s">
        <v>295</v>
      </c>
      <c r="D263" s="207" t="s">
        <v>236</v>
      </c>
      <c r="E263" s="208" t="s">
        <v>1062</v>
      </c>
      <c r="F263" s="209" t="s">
        <v>1063</v>
      </c>
      <c r="G263" s="210" t="s">
        <v>244</v>
      </c>
      <c r="H263" s="211">
        <v>41</v>
      </c>
      <c r="I263" s="212"/>
      <c r="J263" s="213">
        <f>ROUND(I263*H263,2)</f>
        <v>0</v>
      </c>
      <c r="K263" s="214"/>
      <c r="L263" s="35"/>
      <c r="M263" s="215" t="s">
        <v>1</v>
      </c>
      <c r="N263" s="216" t="s">
        <v>40</v>
      </c>
      <c r="O263" s="69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9" t="s">
        <v>263</v>
      </c>
      <c r="AT263" s="219" t="s">
        <v>236</v>
      </c>
      <c r="AU263" s="219" t="s">
        <v>84</v>
      </c>
      <c r="AY263" s="14" t="s">
        <v>233</v>
      </c>
      <c r="BE263" s="112">
        <f>IF(N263="základní",J263,0)</f>
        <v>0</v>
      </c>
      <c r="BF263" s="112">
        <f>IF(N263="snížená",J263,0)</f>
        <v>0</v>
      </c>
      <c r="BG263" s="112">
        <f>IF(N263="zákl. přenesená",J263,0)</f>
        <v>0</v>
      </c>
      <c r="BH263" s="112">
        <f>IF(N263="sníž. přenesená",J263,0)</f>
        <v>0</v>
      </c>
      <c r="BI263" s="112">
        <f>IF(N263="nulová",J263,0)</f>
        <v>0</v>
      </c>
      <c r="BJ263" s="14" t="s">
        <v>82</v>
      </c>
      <c r="BK263" s="112">
        <f>ROUND(I263*H263,2)</f>
        <v>0</v>
      </c>
      <c r="BL263" s="14" t="s">
        <v>263</v>
      </c>
      <c r="BM263" s="219" t="s">
        <v>426</v>
      </c>
    </row>
    <row r="264" spans="1:65" s="2" customFormat="1" ht="11.25">
      <c r="A264" s="32"/>
      <c r="B264" s="33"/>
      <c r="C264" s="34"/>
      <c r="D264" s="220" t="s">
        <v>241</v>
      </c>
      <c r="E264" s="34"/>
      <c r="F264" s="221" t="s">
        <v>1063</v>
      </c>
      <c r="G264" s="34"/>
      <c r="H264" s="34"/>
      <c r="I264" s="176"/>
      <c r="J264" s="34"/>
      <c r="K264" s="34"/>
      <c r="L264" s="35"/>
      <c r="M264" s="222"/>
      <c r="N264" s="223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4" t="s">
        <v>241</v>
      </c>
      <c r="AU264" s="14" t="s">
        <v>84</v>
      </c>
    </row>
    <row r="265" spans="1:65" s="2" customFormat="1" ht="24.2" customHeight="1">
      <c r="A265" s="32"/>
      <c r="B265" s="33"/>
      <c r="C265" s="207" t="s">
        <v>297</v>
      </c>
      <c r="D265" s="207" t="s">
        <v>236</v>
      </c>
      <c r="E265" s="208" t="s">
        <v>1066</v>
      </c>
      <c r="F265" s="209" t="s">
        <v>1067</v>
      </c>
      <c r="G265" s="210" t="s">
        <v>244</v>
      </c>
      <c r="H265" s="211">
        <v>54</v>
      </c>
      <c r="I265" s="212"/>
      <c r="J265" s="213">
        <f>ROUND(I265*H265,2)</f>
        <v>0</v>
      </c>
      <c r="K265" s="214"/>
      <c r="L265" s="35"/>
      <c r="M265" s="215" t="s">
        <v>1</v>
      </c>
      <c r="N265" s="216" t="s">
        <v>40</v>
      </c>
      <c r="O265" s="69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19" t="s">
        <v>263</v>
      </c>
      <c r="AT265" s="219" t="s">
        <v>236</v>
      </c>
      <c r="AU265" s="219" t="s">
        <v>84</v>
      </c>
      <c r="AY265" s="14" t="s">
        <v>233</v>
      </c>
      <c r="BE265" s="112">
        <f>IF(N265="základní",J265,0)</f>
        <v>0</v>
      </c>
      <c r="BF265" s="112">
        <f>IF(N265="snížená",J265,0)</f>
        <v>0</v>
      </c>
      <c r="BG265" s="112">
        <f>IF(N265="zákl. přenesená",J265,0)</f>
        <v>0</v>
      </c>
      <c r="BH265" s="112">
        <f>IF(N265="sníž. přenesená",J265,0)</f>
        <v>0</v>
      </c>
      <c r="BI265" s="112">
        <f>IF(N265="nulová",J265,0)</f>
        <v>0</v>
      </c>
      <c r="BJ265" s="14" t="s">
        <v>82</v>
      </c>
      <c r="BK265" s="112">
        <f>ROUND(I265*H265,2)</f>
        <v>0</v>
      </c>
      <c r="BL265" s="14" t="s">
        <v>263</v>
      </c>
      <c r="BM265" s="219" t="s">
        <v>428</v>
      </c>
    </row>
    <row r="266" spans="1:65" s="2" customFormat="1" ht="19.5">
      <c r="A266" s="32"/>
      <c r="B266" s="33"/>
      <c r="C266" s="34"/>
      <c r="D266" s="220" t="s">
        <v>241</v>
      </c>
      <c r="E266" s="34"/>
      <c r="F266" s="221" t="s">
        <v>1067</v>
      </c>
      <c r="G266" s="34"/>
      <c r="H266" s="34"/>
      <c r="I266" s="176"/>
      <c r="J266" s="34"/>
      <c r="K266" s="34"/>
      <c r="L266" s="35"/>
      <c r="M266" s="222"/>
      <c r="N266" s="223"/>
      <c r="O266" s="69"/>
      <c r="P266" s="69"/>
      <c r="Q266" s="69"/>
      <c r="R266" s="69"/>
      <c r="S266" s="69"/>
      <c r="T266" s="70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4" t="s">
        <v>241</v>
      </c>
      <c r="AU266" s="14" t="s">
        <v>84</v>
      </c>
    </row>
    <row r="267" spans="1:65" s="2" customFormat="1" ht="24.2" customHeight="1">
      <c r="A267" s="32"/>
      <c r="B267" s="33"/>
      <c r="C267" s="207" t="s">
        <v>399</v>
      </c>
      <c r="D267" s="207" t="s">
        <v>236</v>
      </c>
      <c r="E267" s="208" t="s">
        <v>1449</v>
      </c>
      <c r="F267" s="209" t="s">
        <v>1450</v>
      </c>
      <c r="G267" s="210" t="s">
        <v>244</v>
      </c>
      <c r="H267" s="211">
        <v>2</v>
      </c>
      <c r="I267" s="212"/>
      <c r="J267" s="213">
        <f>ROUND(I267*H267,2)</f>
        <v>0</v>
      </c>
      <c r="K267" s="214"/>
      <c r="L267" s="35"/>
      <c r="M267" s="215" t="s">
        <v>1</v>
      </c>
      <c r="N267" s="216" t="s">
        <v>40</v>
      </c>
      <c r="O267" s="69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9" t="s">
        <v>263</v>
      </c>
      <c r="AT267" s="219" t="s">
        <v>236</v>
      </c>
      <c r="AU267" s="219" t="s">
        <v>84</v>
      </c>
      <c r="AY267" s="14" t="s">
        <v>233</v>
      </c>
      <c r="BE267" s="112">
        <f>IF(N267="základní",J267,0)</f>
        <v>0</v>
      </c>
      <c r="BF267" s="112">
        <f>IF(N267="snížená",J267,0)</f>
        <v>0</v>
      </c>
      <c r="BG267" s="112">
        <f>IF(N267="zákl. přenesená",J267,0)</f>
        <v>0</v>
      </c>
      <c r="BH267" s="112">
        <f>IF(N267="sníž. přenesená",J267,0)</f>
        <v>0</v>
      </c>
      <c r="BI267" s="112">
        <f>IF(N267="nulová",J267,0)</f>
        <v>0</v>
      </c>
      <c r="BJ267" s="14" t="s">
        <v>82</v>
      </c>
      <c r="BK267" s="112">
        <f>ROUND(I267*H267,2)</f>
        <v>0</v>
      </c>
      <c r="BL267" s="14" t="s">
        <v>263</v>
      </c>
      <c r="BM267" s="219" t="s">
        <v>431</v>
      </c>
    </row>
    <row r="268" spans="1:65" s="2" customFormat="1" ht="19.5">
      <c r="A268" s="32"/>
      <c r="B268" s="33"/>
      <c r="C268" s="34"/>
      <c r="D268" s="220" t="s">
        <v>241</v>
      </c>
      <c r="E268" s="34"/>
      <c r="F268" s="221" t="s">
        <v>1450</v>
      </c>
      <c r="G268" s="34"/>
      <c r="H268" s="34"/>
      <c r="I268" s="176"/>
      <c r="J268" s="34"/>
      <c r="K268" s="34"/>
      <c r="L268" s="35"/>
      <c r="M268" s="222"/>
      <c r="N268" s="223"/>
      <c r="O268" s="69"/>
      <c r="P268" s="69"/>
      <c r="Q268" s="69"/>
      <c r="R268" s="69"/>
      <c r="S268" s="69"/>
      <c r="T268" s="70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4" t="s">
        <v>241</v>
      </c>
      <c r="AU268" s="14" t="s">
        <v>84</v>
      </c>
    </row>
    <row r="269" spans="1:65" s="2" customFormat="1" ht="24.2" customHeight="1">
      <c r="A269" s="32"/>
      <c r="B269" s="33"/>
      <c r="C269" s="207" t="s">
        <v>615</v>
      </c>
      <c r="D269" s="207" t="s">
        <v>236</v>
      </c>
      <c r="E269" s="208" t="s">
        <v>1451</v>
      </c>
      <c r="F269" s="209" t="s">
        <v>1452</v>
      </c>
      <c r="G269" s="210" t="s">
        <v>982</v>
      </c>
      <c r="H269" s="211">
        <v>3</v>
      </c>
      <c r="I269" s="212"/>
      <c r="J269" s="213">
        <f>ROUND(I269*H269,2)</f>
        <v>0</v>
      </c>
      <c r="K269" s="214"/>
      <c r="L269" s="35"/>
      <c r="M269" s="215" t="s">
        <v>1</v>
      </c>
      <c r="N269" s="216" t="s">
        <v>40</v>
      </c>
      <c r="O269" s="69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19" t="s">
        <v>263</v>
      </c>
      <c r="AT269" s="219" t="s">
        <v>236</v>
      </c>
      <c r="AU269" s="219" t="s">
        <v>84</v>
      </c>
      <c r="AY269" s="14" t="s">
        <v>233</v>
      </c>
      <c r="BE269" s="112">
        <f>IF(N269="základní",J269,0)</f>
        <v>0</v>
      </c>
      <c r="BF269" s="112">
        <f>IF(N269="snížená",J269,0)</f>
        <v>0</v>
      </c>
      <c r="BG269" s="112">
        <f>IF(N269="zákl. přenesená",J269,0)</f>
        <v>0</v>
      </c>
      <c r="BH269" s="112">
        <f>IF(N269="sníž. přenesená",J269,0)</f>
        <v>0</v>
      </c>
      <c r="BI269" s="112">
        <f>IF(N269="nulová",J269,0)</f>
        <v>0</v>
      </c>
      <c r="BJ269" s="14" t="s">
        <v>82</v>
      </c>
      <c r="BK269" s="112">
        <f>ROUND(I269*H269,2)</f>
        <v>0</v>
      </c>
      <c r="BL269" s="14" t="s">
        <v>263</v>
      </c>
      <c r="BM269" s="219" t="s">
        <v>435</v>
      </c>
    </row>
    <row r="270" spans="1:65" s="2" customFormat="1" ht="19.5">
      <c r="A270" s="32"/>
      <c r="B270" s="33"/>
      <c r="C270" s="34"/>
      <c r="D270" s="220" t="s">
        <v>241</v>
      </c>
      <c r="E270" s="34"/>
      <c r="F270" s="221" t="s">
        <v>1452</v>
      </c>
      <c r="G270" s="34"/>
      <c r="H270" s="34"/>
      <c r="I270" s="176"/>
      <c r="J270" s="34"/>
      <c r="K270" s="34"/>
      <c r="L270" s="35"/>
      <c r="M270" s="222"/>
      <c r="N270" s="223"/>
      <c r="O270" s="69"/>
      <c r="P270" s="69"/>
      <c r="Q270" s="69"/>
      <c r="R270" s="69"/>
      <c r="S270" s="69"/>
      <c r="T270" s="70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4" t="s">
        <v>241</v>
      </c>
      <c r="AU270" s="14" t="s">
        <v>84</v>
      </c>
    </row>
    <row r="271" spans="1:65" s="2" customFormat="1" ht="24.2" customHeight="1">
      <c r="A271" s="32"/>
      <c r="B271" s="33"/>
      <c r="C271" s="207" t="s">
        <v>423</v>
      </c>
      <c r="D271" s="207" t="s">
        <v>236</v>
      </c>
      <c r="E271" s="208" t="s">
        <v>1072</v>
      </c>
      <c r="F271" s="209" t="s">
        <v>1073</v>
      </c>
      <c r="G271" s="210" t="s">
        <v>982</v>
      </c>
      <c r="H271" s="211">
        <v>3</v>
      </c>
      <c r="I271" s="212"/>
      <c r="J271" s="213">
        <f>ROUND(I271*H271,2)</f>
        <v>0</v>
      </c>
      <c r="K271" s="214"/>
      <c r="L271" s="35"/>
      <c r="M271" s="215" t="s">
        <v>1</v>
      </c>
      <c r="N271" s="216" t="s">
        <v>40</v>
      </c>
      <c r="O271" s="69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19" t="s">
        <v>263</v>
      </c>
      <c r="AT271" s="219" t="s">
        <v>236</v>
      </c>
      <c r="AU271" s="219" t="s">
        <v>84</v>
      </c>
      <c r="AY271" s="14" t="s">
        <v>233</v>
      </c>
      <c r="BE271" s="112">
        <f>IF(N271="základní",J271,0)</f>
        <v>0</v>
      </c>
      <c r="BF271" s="112">
        <f>IF(N271="snížená",J271,0)</f>
        <v>0</v>
      </c>
      <c r="BG271" s="112">
        <f>IF(N271="zákl. přenesená",J271,0)</f>
        <v>0</v>
      </c>
      <c r="BH271" s="112">
        <f>IF(N271="sníž. přenesená",J271,0)</f>
        <v>0</v>
      </c>
      <c r="BI271" s="112">
        <f>IF(N271="nulová",J271,0)</f>
        <v>0</v>
      </c>
      <c r="BJ271" s="14" t="s">
        <v>82</v>
      </c>
      <c r="BK271" s="112">
        <f>ROUND(I271*H271,2)</f>
        <v>0</v>
      </c>
      <c r="BL271" s="14" t="s">
        <v>263</v>
      </c>
      <c r="BM271" s="219" t="s">
        <v>438</v>
      </c>
    </row>
    <row r="272" spans="1:65" s="2" customFormat="1" ht="11.25">
      <c r="A272" s="32"/>
      <c r="B272" s="33"/>
      <c r="C272" s="34"/>
      <c r="D272" s="220" t="s">
        <v>241</v>
      </c>
      <c r="E272" s="34"/>
      <c r="F272" s="221" t="s">
        <v>1073</v>
      </c>
      <c r="G272" s="34"/>
      <c r="H272" s="34"/>
      <c r="I272" s="176"/>
      <c r="J272" s="34"/>
      <c r="K272" s="34"/>
      <c r="L272" s="35"/>
      <c r="M272" s="222"/>
      <c r="N272" s="223"/>
      <c r="O272" s="69"/>
      <c r="P272" s="69"/>
      <c r="Q272" s="69"/>
      <c r="R272" s="69"/>
      <c r="S272" s="69"/>
      <c r="T272" s="70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4" t="s">
        <v>241</v>
      </c>
      <c r="AU272" s="14" t="s">
        <v>84</v>
      </c>
    </row>
    <row r="273" spans="1:65" s="12" customFormat="1" ht="22.9" customHeight="1">
      <c r="B273" s="191"/>
      <c r="C273" s="192"/>
      <c r="D273" s="193" t="s">
        <v>74</v>
      </c>
      <c r="E273" s="205" t="s">
        <v>1077</v>
      </c>
      <c r="F273" s="205" t="s">
        <v>1078</v>
      </c>
      <c r="G273" s="192"/>
      <c r="H273" s="192"/>
      <c r="I273" s="195"/>
      <c r="J273" s="206">
        <f>BK273</f>
        <v>0</v>
      </c>
      <c r="K273" s="192"/>
      <c r="L273" s="197"/>
      <c r="M273" s="198"/>
      <c r="N273" s="199"/>
      <c r="O273" s="199"/>
      <c r="P273" s="200">
        <f>SUM(P274:P309)</f>
        <v>0</v>
      </c>
      <c r="Q273" s="199"/>
      <c r="R273" s="200">
        <f>SUM(R274:R309)</f>
        <v>0</v>
      </c>
      <c r="S273" s="199"/>
      <c r="T273" s="201">
        <f>SUM(T274:T309)</f>
        <v>0</v>
      </c>
      <c r="AR273" s="202" t="s">
        <v>84</v>
      </c>
      <c r="AT273" s="203" t="s">
        <v>74</v>
      </c>
      <c r="AU273" s="203" t="s">
        <v>82</v>
      </c>
      <c r="AY273" s="202" t="s">
        <v>233</v>
      </c>
      <c r="BK273" s="204">
        <f>SUM(BK274:BK309)</f>
        <v>0</v>
      </c>
    </row>
    <row r="274" spans="1:65" s="2" customFormat="1" ht="16.5" customHeight="1">
      <c r="A274" s="32"/>
      <c r="B274" s="33"/>
      <c r="C274" s="228" t="s">
        <v>381</v>
      </c>
      <c r="D274" s="228" t="s">
        <v>973</v>
      </c>
      <c r="E274" s="229" t="s">
        <v>1081</v>
      </c>
      <c r="F274" s="230" t="s">
        <v>1082</v>
      </c>
      <c r="G274" s="231" t="s">
        <v>995</v>
      </c>
      <c r="H274" s="232">
        <v>2</v>
      </c>
      <c r="I274" s="233"/>
      <c r="J274" s="234">
        <f>ROUND(I274*H274,2)</f>
        <v>0</v>
      </c>
      <c r="K274" s="235"/>
      <c r="L274" s="236"/>
      <c r="M274" s="237" t="s">
        <v>1</v>
      </c>
      <c r="N274" s="238" t="s">
        <v>40</v>
      </c>
      <c r="O274" s="69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19" t="s">
        <v>287</v>
      </c>
      <c r="AT274" s="219" t="s">
        <v>973</v>
      </c>
      <c r="AU274" s="219" t="s">
        <v>84</v>
      </c>
      <c r="AY274" s="14" t="s">
        <v>233</v>
      </c>
      <c r="BE274" s="112">
        <f>IF(N274="základní",J274,0)</f>
        <v>0</v>
      </c>
      <c r="BF274" s="112">
        <f>IF(N274="snížená",J274,0)</f>
        <v>0</v>
      </c>
      <c r="BG274" s="112">
        <f>IF(N274="zákl. přenesená",J274,0)</f>
        <v>0</v>
      </c>
      <c r="BH274" s="112">
        <f>IF(N274="sníž. přenesená",J274,0)</f>
        <v>0</v>
      </c>
      <c r="BI274" s="112">
        <f>IF(N274="nulová",J274,0)</f>
        <v>0</v>
      </c>
      <c r="BJ274" s="14" t="s">
        <v>82</v>
      </c>
      <c r="BK274" s="112">
        <f>ROUND(I274*H274,2)</f>
        <v>0</v>
      </c>
      <c r="BL274" s="14" t="s">
        <v>263</v>
      </c>
      <c r="BM274" s="219" t="s">
        <v>440</v>
      </c>
    </row>
    <row r="275" spans="1:65" s="2" customFormat="1" ht="11.25">
      <c r="A275" s="32"/>
      <c r="B275" s="33"/>
      <c r="C275" s="34"/>
      <c r="D275" s="220" t="s">
        <v>241</v>
      </c>
      <c r="E275" s="34"/>
      <c r="F275" s="221" t="s">
        <v>1082</v>
      </c>
      <c r="G275" s="34"/>
      <c r="H275" s="34"/>
      <c r="I275" s="176"/>
      <c r="J275" s="34"/>
      <c r="K275" s="34"/>
      <c r="L275" s="35"/>
      <c r="M275" s="222"/>
      <c r="N275" s="223"/>
      <c r="O275" s="69"/>
      <c r="P275" s="69"/>
      <c r="Q275" s="69"/>
      <c r="R275" s="69"/>
      <c r="S275" s="69"/>
      <c r="T275" s="70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4" t="s">
        <v>241</v>
      </c>
      <c r="AU275" s="14" t="s">
        <v>84</v>
      </c>
    </row>
    <row r="276" spans="1:65" s="2" customFormat="1" ht="24.2" customHeight="1">
      <c r="A276" s="32"/>
      <c r="B276" s="33"/>
      <c r="C276" s="207" t="s">
        <v>573</v>
      </c>
      <c r="D276" s="207" t="s">
        <v>236</v>
      </c>
      <c r="E276" s="208" t="s">
        <v>1453</v>
      </c>
      <c r="F276" s="209" t="s">
        <v>1454</v>
      </c>
      <c r="G276" s="210" t="s">
        <v>995</v>
      </c>
      <c r="H276" s="211">
        <v>15</v>
      </c>
      <c r="I276" s="212"/>
      <c r="J276" s="213">
        <f>ROUND(I276*H276,2)</f>
        <v>0</v>
      </c>
      <c r="K276" s="214"/>
      <c r="L276" s="35"/>
      <c r="M276" s="215" t="s">
        <v>1</v>
      </c>
      <c r="N276" s="216" t="s">
        <v>40</v>
      </c>
      <c r="O276" s="69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19" t="s">
        <v>263</v>
      </c>
      <c r="AT276" s="219" t="s">
        <v>236</v>
      </c>
      <c r="AU276" s="219" t="s">
        <v>84</v>
      </c>
      <c r="AY276" s="14" t="s">
        <v>233</v>
      </c>
      <c r="BE276" s="112">
        <f>IF(N276="základní",J276,0)</f>
        <v>0</v>
      </c>
      <c r="BF276" s="112">
        <f>IF(N276="snížená",J276,0)</f>
        <v>0</v>
      </c>
      <c r="BG276" s="112">
        <f>IF(N276="zákl. přenesená",J276,0)</f>
        <v>0</v>
      </c>
      <c r="BH276" s="112">
        <f>IF(N276="sníž. přenesená",J276,0)</f>
        <v>0</v>
      </c>
      <c r="BI276" s="112">
        <f>IF(N276="nulová",J276,0)</f>
        <v>0</v>
      </c>
      <c r="BJ276" s="14" t="s">
        <v>82</v>
      </c>
      <c r="BK276" s="112">
        <f>ROUND(I276*H276,2)</f>
        <v>0</v>
      </c>
      <c r="BL276" s="14" t="s">
        <v>263</v>
      </c>
      <c r="BM276" s="219" t="s">
        <v>443</v>
      </c>
    </row>
    <row r="277" spans="1:65" s="2" customFormat="1" ht="19.5">
      <c r="A277" s="32"/>
      <c r="B277" s="33"/>
      <c r="C277" s="34"/>
      <c r="D277" s="220" t="s">
        <v>241</v>
      </c>
      <c r="E277" s="34"/>
      <c r="F277" s="221" t="s">
        <v>1454</v>
      </c>
      <c r="G277" s="34"/>
      <c r="H277" s="34"/>
      <c r="I277" s="176"/>
      <c r="J277" s="34"/>
      <c r="K277" s="34"/>
      <c r="L277" s="35"/>
      <c r="M277" s="222"/>
      <c r="N277" s="223"/>
      <c r="O277" s="69"/>
      <c r="P277" s="69"/>
      <c r="Q277" s="69"/>
      <c r="R277" s="69"/>
      <c r="S277" s="69"/>
      <c r="T277" s="70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4" t="s">
        <v>241</v>
      </c>
      <c r="AU277" s="14" t="s">
        <v>84</v>
      </c>
    </row>
    <row r="278" spans="1:65" s="2" customFormat="1" ht="24.2" customHeight="1">
      <c r="A278" s="32"/>
      <c r="B278" s="33"/>
      <c r="C278" s="207" t="s">
        <v>404</v>
      </c>
      <c r="D278" s="207" t="s">
        <v>236</v>
      </c>
      <c r="E278" s="208" t="s">
        <v>1455</v>
      </c>
      <c r="F278" s="209" t="s">
        <v>1456</v>
      </c>
      <c r="G278" s="210" t="s">
        <v>995</v>
      </c>
      <c r="H278" s="211">
        <v>9</v>
      </c>
      <c r="I278" s="212"/>
      <c r="J278" s="213">
        <f>ROUND(I278*H278,2)</f>
        <v>0</v>
      </c>
      <c r="K278" s="214"/>
      <c r="L278" s="35"/>
      <c r="M278" s="215" t="s">
        <v>1</v>
      </c>
      <c r="N278" s="216" t="s">
        <v>40</v>
      </c>
      <c r="O278" s="69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9" t="s">
        <v>263</v>
      </c>
      <c r="AT278" s="219" t="s">
        <v>236</v>
      </c>
      <c r="AU278" s="219" t="s">
        <v>84</v>
      </c>
      <c r="AY278" s="14" t="s">
        <v>233</v>
      </c>
      <c r="BE278" s="112">
        <f>IF(N278="základní",J278,0)</f>
        <v>0</v>
      </c>
      <c r="BF278" s="112">
        <f>IF(N278="snížená",J278,0)</f>
        <v>0</v>
      </c>
      <c r="BG278" s="112">
        <f>IF(N278="zákl. přenesená",J278,0)</f>
        <v>0</v>
      </c>
      <c r="BH278" s="112">
        <f>IF(N278="sníž. přenesená",J278,0)</f>
        <v>0</v>
      </c>
      <c r="BI278" s="112">
        <f>IF(N278="nulová",J278,0)</f>
        <v>0</v>
      </c>
      <c r="BJ278" s="14" t="s">
        <v>82</v>
      </c>
      <c r="BK278" s="112">
        <f>ROUND(I278*H278,2)</f>
        <v>0</v>
      </c>
      <c r="BL278" s="14" t="s">
        <v>263</v>
      </c>
      <c r="BM278" s="219" t="s">
        <v>447</v>
      </c>
    </row>
    <row r="279" spans="1:65" s="2" customFormat="1" ht="11.25">
      <c r="A279" s="32"/>
      <c r="B279" s="33"/>
      <c r="C279" s="34"/>
      <c r="D279" s="220" t="s">
        <v>241</v>
      </c>
      <c r="E279" s="34"/>
      <c r="F279" s="221" t="s">
        <v>1456</v>
      </c>
      <c r="G279" s="34"/>
      <c r="H279" s="34"/>
      <c r="I279" s="176"/>
      <c r="J279" s="34"/>
      <c r="K279" s="34"/>
      <c r="L279" s="35"/>
      <c r="M279" s="222"/>
      <c r="N279" s="223"/>
      <c r="O279" s="69"/>
      <c r="P279" s="69"/>
      <c r="Q279" s="69"/>
      <c r="R279" s="69"/>
      <c r="S279" s="69"/>
      <c r="T279" s="70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4" t="s">
        <v>241</v>
      </c>
      <c r="AU279" s="14" t="s">
        <v>84</v>
      </c>
    </row>
    <row r="280" spans="1:65" s="2" customFormat="1" ht="16.5" customHeight="1">
      <c r="A280" s="32"/>
      <c r="B280" s="33"/>
      <c r="C280" s="207" t="s">
        <v>308</v>
      </c>
      <c r="D280" s="207" t="s">
        <v>236</v>
      </c>
      <c r="E280" s="208" t="s">
        <v>1087</v>
      </c>
      <c r="F280" s="209" t="s">
        <v>1088</v>
      </c>
      <c r="G280" s="210" t="s">
        <v>995</v>
      </c>
      <c r="H280" s="211">
        <v>2</v>
      </c>
      <c r="I280" s="212"/>
      <c r="J280" s="213">
        <f>ROUND(I280*H280,2)</f>
        <v>0</v>
      </c>
      <c r="K280" s="214"/>
      <c r="L280" s="35"/>
      <c r="M280" s="215" t="s">
        <v>1</v>
      </c>
      <c r="N280" s="216" t="s">
        <v>40</v>
      </c>
      <c r="O280" s="69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19" t="s">
        <v>263</v>
      </c>
      <c r="AT280" s="219" t="s">
        <v>236</v>
      </c>
      <c r="AU280" s="219" t="s">
        <v>84</v>
      </c>
      <c r="AY280" s="14" t="s">
        <v>233</v>
      </c>
      <c r="BE280" s="112">
        <f>IF(N280="základní",J280,0)</f>
        <v>0</v>
      </c>
      <c r="BF280" s="112">
        <f>IF(N280="snížená",J280,0)</f>
        <v>0</v>
      </c>
      <c r="BG280" s="112">
        <f>IF(N280="zákl. přenesená",J280,0)</f>
        <v>0</v>
      </c>
      <c r="BH280" s="112">
        <f>IF(N280="sníž. přenesená",J280,0)</f>
        <v>0</v>
      </c>
      <c r="BI280" s="112">
        <f>IF(N280="nulová",J280,0)</f>
        <v>0</v>
      </c>
      <c r="BJ280" s="14" t="s">
        <v>82</v>
      </c>
      <c r="BK280" s="112">
        <f>ROUND(I280*H280,2)</f>
        <v>0</v>
      </c>
      <c r="BL280" s="14" t="s">
        <v>263</v>
      </c>
      <c r="BM280" s="219" t="s">
        <v>450</v>
      </c>
    </row>
    <row r="281" spans="1:65" s="2" customFormat="1" ht="11.25">
      <c r="A281" s="32"/>
      <c r="B281" s="33"/>
      <c r="C281" s="34"/>
      <c r="D281" s="220" t="s">
        <v>241</v>
      </c>
      <c r="E281" s="34"/>
      <c r="F281" s="221" t="s">
        <v>1088</v>
      </c>
      <c r="G281" s="34"/>
      <c r="H281" s="34"/>
      <c r="I281" s="176"/>
      <c r="J281" s="34"/>
      <c r="K281" s="34"/>
      <c r="L281" s="35"/>
      <c r="M281" s="222"/>
      <c r="N281" s="223"/>
      <c r="O281" s="69"/>
      <c r="P281" s="69"/>
      <c r="Q281" s="69"/>
      <c r="R281" s="69"/>
      <c r="S281" s="69"/>
      <c r="T281" s="70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4" t="s">
        <v>241</v>
      </c>
      <c r="AU281" s="14" t="s">
        <v>84</v>
      </c>
    </row>
    <row r="282" spans="1:65" s="2" customFormat="1" ht="24.2" customHeight="1">
      <c r="A282" s="32"/>
      <c r="B282" s="33"/>
      <c r="C282" s="207" t="s">
        <v>306</v>
      </c>
      <c r="D282" s="207" t="s">
        <v>236</v>
      </c>
      <c r="E282" s="208" t="s">
        <v>1079</v>
      </c>
      <c r="F282" s="209" t="s">
        <v>1080</v>
      </c>
      <c r="G282" s="210" t="s">
        <v>1013</v>
      </c>
      <c r="H282" s="211">
        <v>2</v>
      </c>
      <c r="I282" s="212"/>
      <c r="J282" s="213">
        <f>ROUND(I282*H282,2)</f>
        <v>0</v>
      </c>
      <c r="K282" s="214"/>
      <c r="L282" s="35"/>
      <c r="M282" s="215" t="s">
        <v>1</v>
      </c>
      <c r="N282" s="216" t="s">
        <v>40</v>
      </c>
      <c r="O282" s="69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19" t="s">
        <v>263</v>
      </c>
      <c r="AT282" s="219" t="s">
        <v>236</v>
      </c>
      <c r="AU282" s="219" t="s">
        <v>84</v>
      </c>
      <c r="AY282" s="14" t="s">
        <v>233</v>
      </c>
      <c r="BE282" s="112">
        <f>IF(N282="základní",J282,0)</f>
        <v>0</v>
      </c>
      <c r="BF282" s="112">
        <f>IF(N282="snížená",J282,0)</f>
        <v>0</v>
      </c>
      <c r="BG282" s="112">
        <f>IF(N282="zákl. přenesená",J282,0)</f>
        <v>0</v>
      </c>
      <c r="BH282" s="112">
        <f>IF(N282="sníž. přenesená",J282,0)</f>
        <v>0</v>
      </c>
      <c r="BI282" s="112">
        <f>IF(N282="nulová",J282,0)</f>
        <v>0</v>
      </c>
      <c r="BJ282" s="14" t="s">
        <v>82</v>
      </c>
      <c r="BK282" s="112">
        <f>ROUND(I282*H282,2)</f>
        <v>0</v>
      </c>
      <c r="BL282" s="14" t="s">
        <v>263</v>
      </c>
      <c r="BM282" s="219" t="s">
        <v>452</v>
      </c>
    </row>
    <row r="283" spans="1:65" s="2" customFormat="1" ht="19.5">
      <c r="A283" s="32"/>
      <c r="B283" s="33"/>
      <c r="C283" s="34"/>
      <c r="D283" s="220" t="s">
        <v>241</v>
      </c>
      <c r="E283" s="34"/>
      <c r="F283" s="221" t="s">
        <v>1080</v>
      </c>
      <c r="G283" s="34"/>
      <c r="H283" s="34"/>
      <c r="I283" s="176"/>
      <c r="J283" s="34"/>
      <c r="K283" s="34"/>
      <c r="L283" s="35"/>
      <c r="M283" s="222"/>
      <c r="N283" s="223"/>
      <c r="O283" s="69"/>
      <c r="P283" s="69"/>
      <c r="Q283" s="69"/>
      <c r="R283" s="69"/>
      <c r="S283" s="69"/>
      <c r="T283" s="70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4" t="s">
        <v>241</v>
      </c>
      <c r="AU283" s="14" t="s">
        <v>84</v>
      </c>
    </row>
    <row r="284" spans="1:65" s="2" customFormat="1" ht="33" customHeight="1">
      <c r="A284" s="32"/>
      <c r="B284" s="33"/>
      <c r="C284" s="207" t="s">
        <v>388</v>
      </c>
      <c r="D284" s="207" t="s">
        <v>236</v>
      </c>
      <c r="E284" s="208" t="s">
        <v>1089</v>
      </c>
      <c r="F284" s="209" t="s">
        <v>1090</v>
      </c>
      <c r="G284" s="210" t="s">
        <v>995</v>
      </c>
      <c r="H284" s="211">
        <v>11</v>
      </c>
      <c r="I284" s="212"/>
      <c r="J284" s="213">
        <f>ROUND(I284*H284,2)</f>
        <v>0</v>
      </c>
      <c r="K284" s="214"/>
      <c r="L284" s="35"/>
      <c r="M284" s="215" t="s">
        <v>1</v>
      </c>
      <c r="N284" s="216" t="s">
        <v>40</v>
      </c>
      <c r="O284" s="69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219" t="s">
        <v>263</v>
      </c>
      <c r="AT284" s="219" t="s">
        <v>236</v>
      </c>
      <c r="AU284" s="219" t="s">
        <v>84</v>
      </c>
      <c r="AY284" s="14" t="s">
        <v>233</v>
      </c>
      <c r="BE284" s="112">
        <f>IF(N284="základní",J284,0)</f>
        <v>0</v>
      </c>
      <c r="BF284" s="112">
        <f>IF(N284="snížená",J284,0)</f>
        <v>0</v>
      </c>
      <c r="BG284" s="112">
        <f>IF(N284="zákl. přenesená",J284,0)</f>
        <v>0</v>
      </c>
      <c r="BH284" s="112">
        <f>IF(N284="sníž. přenesená",J284,0)</f>
        <v>0</v>
      </c>
      <c r="BI284" s="112">
        <f>IF(N284="nulová",J284,0)</f>
        <v>0</v>
      </c>
      <c r="BJ284" s="14" t="s">
        <v>82</v>
      </c>
      <c r="BK284" s="112">
        <f>ROUND(I284*H284,2)</f>
        <v>0</v>
      </c>
      <c r="BL284" s="14" t="s">
        <v>263</v>
      </c>
      <c r="BM284" s="219" t="s">
        <v>455</v>
      </c>
    </row>
    <row r="285" spans="1:65" s="2" customFormat="1" ht="19.5">
      <c r="A285" s="32"/>
      <c r="B285" s="33"/>
      <c r="C285" s="34"/>
      <c r="D285" s="220" t="s">
        <v>241</v>
      </c>
      <c r="E285" s="34"/>
      <c r="F285" s="221" t="s">
        <v>1090</v>
      </c>
      <c r="G285" s="34"/>
      <c r="H285" s="34"/>
      <c r="I285" s="176"/>
      <c r="J285" s="34"/>
      <c r="K285" s="34"/>
      <c r="L285" s="35"/>
      <c r="M285" s="222"/>
      <c r="N285" s="223"/>
      <c r="O285" s="69"/>
      <c r="P285" s="69"/>
      <c r="Q285" s="69"/>
      <c r="R285" s="69"/>
      <c r="S285" s="69"/>
      <c r="T285" s="70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4" t="s">
        <v>241</v>
      </c>
      <c r="AU285" s="14" t="s">
        <v>84</v>
      </c>
    </row>
    <row r="286" spans="1:65" s="2" customFormat="1" ht="21.75" customHeight="1">
      <c r="A286" s="32"/>
      <c r="B286" s="33"/>
      <c r="C286" s="207" t="s">
        <v>311</v>
      </c>
      <c r="D286" s="207" t="s">
        <v>236</v>
      </c>
      <c r="E286" s="208" t="s">
        <v>1091</v>
      </c>
      <c r="F286" s="209" t="s">
        <v>1092</v>
      </c>
      <c r="G286" s="210" t="s">
        <v>995</v>
      </c>
      <c r="H286" s="211">
        <v>2</v>
      </c>
      <c r="I286" s="212"/>
      <c r="J286" s="213">
        <f>ROUND(I286*H286,2)</f>
        <v>0</v>
      </c>
      <c r="K286" s="214"/>
      <c r="L286" s="35"/>
      <c r="M286" s="215" t="s">
        <v>1</v>
      </c>
      <c r="N286" s="216" t="s">
        <v>40</v>
      </c>
      <c r="O286" s="69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219" t="s">
        <v>263</v>
      </c>
      <c r="AT286" s="219" t="s">
        <v>236</v>
      </c>
      <c r="AU286" s="219" t="s">
        <v>84</v>
      </c>
      <c r="AY286" s="14" t="s">
        <v>233</v>
      </c>
      <c r="BE286" s="112">
        <f>IF(N286="základní",J286,0)</f>
        <v>0</v>
      </c>
      <c r="BF286" s="112">
        <f>IF(N286="snížená",J286,0)</f>
        <v>0</v>
      </c>
      <c r="BG286" s="112">
        <f>IF(N286="zákl. přenesená",J286,0)</f>
        <v>0</v>
      </c>
      <c r="BH286" s="112">
        <f>IF(N286="sníž. přenesená",J286,0)</f>
        <v>0</v>
      </c>
      <c r="BI286" s="112">
        <f>IF(N286="nulová",J286,0)</f>
        <v>0</v>
      </c>
      <c r="BJ286" s="14" t="s">
        <v>82</v>
      </c>
      <c r="BK286" s="112">
        <f>ROUND(I286*H286,2)</f>
        <v>0</v>
      </c>
      <c r="BL286" s="14" t="s">
        <v>263</v>
      </c>
      <c r="BM286" s="219" t="s">
        <v>459</v>
      </c>
    </row>
    <row r="287" spans="1:65" s="2" customFormat="1" ht="11.25">
      <c r="A287" s="32"/>
      <c r="B287" s="33"/>
      <c r="C287" s="34"/>
      <c r="D287" s="220" t="s">
        <v>241</v>
      </c>
      <c r="E287" s="34"/>
      <c r="F287" s="221" t="s">
        <v>1092</v>
      </c>
      <c r="G287" s="34"/>
      <c r="H287" s="34"/>
      <c r="I287" s="176"/>
      <c r="J287" s="34"/>
      <c r="K287" s="34"/>
      <c r="L287" s="35"/>
      <c r="M287" s="222"/>
      <c r="N287" s="223"/>
      <c r="O287" s="69"/>
      <c r="P287" s="69"/>
      <c r="Q287" s="69"/>
      <c r="R287" s="69"/>
      <c r="S287" s="69"/>
      <c r="T287" s="70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4" t="s">
        <v>241</v>
      </c>
      <c r="AU287" s="14" t="s">
        <v>84</v>
      </c>
    </row>
    <row r="288" spans="1:65" s="2" customFormat="1" ht="24.2" customHeight="1">
      <c r="A288" s="32"/>
      <c r="B288" s="33"/>
      <c r="C288" s="207" t="s">
        <v>393</v>
      </c>
      <c r="D288" s="207" t="s">
        <v>236</v>
      </c>
      <c r="E288" s="208" t="s">
        <v>1093</v>
      </c>
      <c r="F288" s="209" t="s">
        <v>1094</v>
      </c>
      <c r="G288" s="210" t="s">
        <v>995</v>
      </c>
      <c r="H288" s="211">
        <v>2</v>
      </c>
      <c r="I288" s="212"/>
      <c r="J288" s="213">
        <f>ROUND(I288*H288,2)</f>
        <v>0</v>
      </c>
      <c r="K288" s="214"/>
      <c r="L288" s="35"/>
      <c r="M288" s="215" t="s">
        <v>1</v>
      </c>
      <c r="N288" s="216" t="s">
        <v>40</v>
      </c>
      <c r="O288" s="69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219" t="s">
        <v>263</v>
      </c>
      <c r="AT288" s="219" t="s">
        <v>236</v>
      </c>
      <c r="AU288" s="219" t="s">
        <v>84</v>
      </c>
      <c r="AY288" s="14" t="s">
        <v>233</v>
      </c>
      <c r="BE288" s="112">
        <f>IF(N288="základní",J288,0)</f>
        <v>0</v>
      </c>
      <c r="BF288" s="112">
        <f>IF(N288="snížená",J288,0)</f>
        <v>0</v>
      </c>
      <c r="BG288" s="112">
        <f>IF(N288="zákl. přenesená",J288,0)</f>
        <v>0</v>
      </c>
      <c r="BH288" s="112">
        <f>IF(N288="sníž. přenesená",J288,0)</f>
        <v>0</v>
      </c>
      <c r="BI288" s="112">
        <f>IF(N288="nulová",J288,0)</f>
        <v>0</v>
      </c>
      <c r="BJ288" s="14" t="s">
        <v>82</v>
      </c>
      <c r="BK288" s="112">
        <f>ROUND(I288*H288,2)</f>
        <v>0</v>
      </c>
      <c r="BL288" s="14" t="s">
        <v>263</v>
      </c>
      <c r="BM288" s="219" t="s">
        <v>462</v>
      </c>
    </row>
    <row r="289" spans="1:65" s="2" customFormat="1" ht="11.25">
      <c r="A289" s="32"/>
      <c r="B289" s="33"/>
      <c r="C289" s="34"/>
      <c r="D289" s="220" t="s">
        <v>241</v>
      </c>
      <c r="E289" s="34"/>
      <c r="F289" s="221" t="s">
        <v>1094</v>
      </c>
      <c r="G289" s="34"/>
      <c r="H289" s="34"/>
      <c r="I289" s="176"/>
      <c r="J289" s="34"/>
      <c r="K289" s="34"/>
      <c r="L289" s="35"/>
      <c r="M289" s="222"/>
      <c r="N289" s="223"/>
      <c r="O289" s="69"/>
      <c r="P289" s="69"/>
      <c r="Q289" s="69"/>
      <c r="R289" s="69"/>
      <c r="S289" s="69"/>
      <c r="T289" s="70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4" t="s">
        <v>241</v>
      </c>
      <c r="AU289" s="14" t="s">
        <v>84</v>
      </c>
    </row>
    <row r="290" spans="1:65" s="2" customFormat="1" ht="24.2" customHeight="1">
      <c r="A290" s="32"/>
      <c r="B290" s="33"/>
      <c r="C290" s="207" t="s">
        <v>400</v>
      </c>
      <c r="D290" s="207" t="s">
        <v>236</v>
      </c>
      <c r="E290" s="208" t="s">
        <v>1097</v>
      </c>
      <c r="F290" s="209" t="s">
        <v>1098</v>
      </c>
      <c r="G290" s="210" t="s">
        <v>995</v>
      </c>
      <c r="H290" s="211">
        <v>2</v>
      </c>
      <c r="I290" s="212"/>
      <c r="J290" s="213">
        <f>ROUND(I290*H290,2)</f>
        <v>0</v>
      </c>
      <c r="K290" s="214"/>
      <c r="L290" s="35"/>
      <c r="M290" s="215" t="s">
        <v>1</v>
      </c>
      <c r="N290" s="216" t="s">
        <v>40</v>
      </c>
      <c r="O290" s="69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219" t="s">
        <v>263</v>
      </c>
      <c r="AT290" s="219" t="s">
        <v>236</v>
      </c>
      <c r="AU290" s="219" t="s">
        <v>84</v>
      </c>
      <c r="AY290" s="14" t="s">
        <v>233</v>
      </c>
      <c r="BE290" s="112">
        <f>IF(N290="základní",J290,0)</f>
        <v>0</v>
      </c>
      <c r="BF290" s="112">
        <f>IF(N290="snížená",J290,0)</f>
        <v>0</v>
      </c>
      <c r="BG290" s="112">
        <f>IF(N290="zákl. přenesená",J290,0)</f>
        <v>0</v>
      </c>
      <c r="BH290" s="112">
        <f>IF(N290="sníž. přenesená",J290,0)</f>
        <v>0</v>
      </c>
      <c r="BI290" s="112">
        <f>IF(N290="nulová",J290,0)</f>
        <v>0</v>
      </c>
      <c r="BJ290" s="14" t="s">
        <v>82</v>
      </c>
      <c r="BK290" s="112">
        <f>ROUND(I290*H290,2)</f>
        <v>0</v>
      </c>
      <c r="BL290" s="14" t="s">
        <v>263</v>
      </c>
      <c r="BM290" s="219" t="s">
        <v>464</v>
      </c>
    </row>
    <row r="291" spans="1:65" s="2" customFormat="1" ht="19.5">
      <c r="A291" s="32"/>
      <c r="B291" s="33"/>
      <c r="C291" s="34"/>
      <c r="D291" s="220" t="s">
        <v>241</v>
      </c>
      <c r="E291" s="34"/>
      <c r="F291" s="221" t="s">
        <v>1098</v>
      </c>
      <c r="G291" s="34"/>
      <c r="H291" s="34"/>
      <c r="I291" s="176"/>
      <c r="J291" s="34"/>
      <c r="K291" s="34"/>
      <c r="L291" s="35"/>
      <c r="M291" s="222"/>
      <c r="N291" s="223"/>
      <c r="O291" s="69"/>
      <c r="P291" s="69"/>
      <c r="Q291" s="69"/>
      <c r="R291" s="69"/>
      <c r="S291" s="69"/>
      <c r="T291" s="70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4" t="s">
        <v>241</v>
      </c>
      <c r="AU291" s="14" t="s">
        <v>84</v>
      </c>
    </row>
    <row r="292" spans="1:65" s="2" customFormat="1" ht="21.75" customHeight="1">
      <c r="A292" s="32"/>
      <c r="B292" s="33"/>
      <c r="C292" s="207" t="s">
        <v>318</v>
      </c>
      <c r="D292" s="207" t="s">
        <v>236</v>
      </c>
      <c r="E292" s="208" t="s">
        <v>1099</v>
      </c>
      <c r="F292" s="209" t="s">
        <v>1100</v>
      </c>
      <c r="G292" s="210" t="s">
        <v>995</v>
      </c>
      <c r="H292" s="211">
        <v>8</v>
      </c>
      <c r="I292" s="212"/>
      <c r="J292" s="213">
        <f>ROUND(I292*H292,2)</f>
        <v>0</v>
      </c>
      <c r="K292" s="214"/>
      <c r="L292" s="35"/>
      <c r="M292" s="215" t="s">
        <v>1</v>
      </c>
      <c r="N292" s="216" t="s">
        <v>40</v>
      </c>
      <c r="O292" s="69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219" t="s">
        <v>263</v>
      </c>
      <c r="AT292" s="219" t="s">
        <v>236</v>
      </c>
      <c r="AU292" s="219" t="s">
        <v>84</v>
      </c>
      <c r="AY292" s="14" t="s">
        <v>233</v>
      </c>
      <c r="BE292" s="112">
        <f>IF(N292="základní",J292,0)</f>
        <v>0</v>
      </c>
      <c r="BF292" s="112">
        <f>IF(N292="snížená",J292,0)</f>
        <v>0</v>
      </c>
      <c r="BG292" s="112">
        <f>IF(N292="zákl. přenesená",J292,0)</f>
        <v>0</v>
      </c>
      <c r="BH292" s="112">
        <f>IF(N292="sníž. přenesená",J292,0)</f>
        <v>0</v>
      </c>
      <c r="BI292" s="112">
        <f>IF(N292="nulová",J292,0)</f>
        <v>0</v>
      </c>
      <c r="BJ292" s="14" t="s">
        <v>82</v>
      </c>
      <c r="BK292" s="112">
        <f>ROUND(I292*H292,2)</f>
        <v>0</v>
      </c>
      <c r="BL292" s="14" t="s">
        <v>263</v>
      </c>
      <c r="BM292" s="219" t="s">
        <v>467</v>
      </c>
    </row>
    <row r="293" spans="1:65" s="2" customFormat="1" ht="11.25">
      <c r="A293" s="32"/>
      <c r="B293" s="33"/>
      <c r="C293" s="34"/>
      <c r="D293" s="220" t="s">
        <v>241</v>
      </c>
      <c r="E293" s="34"/>
      <c r="F293" s="221" t="s">
        <v>1100</v>
      </c>
      <c r="G293" s="34"/>
      <c r="H293" s="34"/>
      <c r="I293" s="176"/>
      <c r="J293" s="34"/>
      <c r="K293" s="34"/>
      <c r="L293" s="35"/>
      <c r="M293" s="222"/>
      <c r="N293" s="223"/>
      <c r="O293" s="69"/>
      <c r="P293" s="69"/>
      <c r="Q293" s="69"/>
      <c r="R293" s="69"/>
      <c r="S293" s="69"/>
      <c r="T293" s="70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4" t="s">
        <v>241</v>
      </c>
      <c r="AU293" s="14" t="s">
        <v>84</v>
      </c>
    </row>
    <row r="294" spans="1:65" s="2" customFormat="1" ht="21.75" customHeight="1">
      <c r="A294" s="32"/>
      <c r="B294" s="33"/>
      <c r="C294" s="207" t="s">
        <v>405</v>
      </c>
      <c r="D294" s="207" t="s">
        <v>236</v>
      </c>
      <c r="E294" s="208" t="s">
        <v>1101</v>
      </c>
      <c r="F294" s="209" t="s">
        <v>1102</v>
      </c>
      <c r="G294" s="210" t="s">
        <v>995</v>
      </c>
      <c r="H294" s="211">
        <v>2</v>
      </c>
      <c r="I294" s="212"/>
      <c r="J294" s="213">
        <f>ROUND(I294*H294,2)</f>
        <v>0</v>
      </c>
      <c r="K294" s="214"/>
      <c r="L294" s="35"/>
      <c r="M294" s="215" t="s">
        <v>1</v>
      </c>
      <c r="N294" s="216" t="s">
        <v>40</v>
      </c>
      <c r="O294" s="69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219" t="s">
        <v>263</v>
      </c>
      <c r="AT294" s="219" t="s">
        <v>236</v>
      </c>
      <c r="AU294" s="219" t="s">
        <v>84</v>
      </c>
      <c r="AY294" s="14" t="s">
        <v>233</v>
      </c>
      <c r="BE294" s="112">
        <f>IF(N294="základní",J294,0)</f>
        <v>0</v>
      </c>
      <c r="BF294" s="112">
        <f>IF(N294="snížená",J294,0)</f>
        <v>0</v>
      </c>
      <c r="BG294" s="112">
        <f>IF(N294="zákl. přenesená",J294,0)</f>
        <v>0</v>
      </c>
      <c r="BH294" s="112">
        <f>IF(N294="sníž. přenesená",J294,0)</f>
        <v>0</v>
      </c>
      <c r="BI294" s="112">
        <f>IF(N294="nulová",J294,0)</f>
        <v>0</v>
      </c>
      <c r="BJ294" s="14" t="s">
        <v>82</v>
      </c>
      <c r="BK294" s="112">
        <f>ROUND(I294*H294,2)</f>
        <v>0</v>
      </c>
      <c r="BL294" s="14" t="s">
        <v>263</v>
      </c>
      <c r="BM294" s="219" t="s">
        <v>471</v>
      </c>
    </row>
    <row r="295" spans="1:65" s="2" customFormat="1" ht="11.25">
      <c r="A295" s="32"/>
      <c r="B295" s="33"/>
      <c r="C295" s="34"/>
      <c r="D295" s="220" t="s">
        <v>241</v>
      </c>
      <c r="E295" s="34"/>
      <c r="F295" s="221" t="s">
        <v>1102</v>
      </c>
      <c r="G295" s="34"/>
      <c r="H295" s="34"/>
      <c r="I295" s="176"/>
      <c r="J295" s="34"/>
      <c r="K295" s="34"/>
      <c r="L295" s="35"/>
      <c r="M295" s="222"/>
      <c r="N295" s="223"/>
      <c r="O295" s="69"/>
      <c r="P295" s="69"/>
      <c r="Q295" s="69"/>
      <c r="R295" s="69"/>
      <c r="S295" s="69"/>
      <c r="T295" s="70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4" t="s">
        <v>241</v>
      </c>
      <c r="AU295" s="14" t="s">
        <v>84</v>
      </c>
    </row>
    <row r="296" spans="1:65" s="2" customFormat="1" ht="21.75" customHeight="1">
      <c r="A296" s="32"/>
      <c r="B296" s="33"/>
      <c r="C296" s="207" t="s">
        <v>320</v>
      </c>
      <c r="D296" s="207" t="s">
        <v>236</v>
      </c>
      <c r="E296" s="208" t="s">
        <v>1103</v>
      </c>
      <c r="F296" s="209" t="s">
        <v>1104</v>
      </c>
      <c r="G296" s="210" t="s">
        <v>995</v>
      </c>
      <c r="H296" s="211">
        <v>2</v>
      </c>
      <c r="I296" s="212"/>
      <c r="J296" s="213">
        <f>ROUND(I296*H296,2)</f>
        <v>0</v>
      </c>
      <c r="K296" s="214"/>
      <c r="L296" s="35"/>
      <c r="M296" s="215" t="s">
        <v>1</v>
      </c>
      <c r="N296" s="216" t="s">
        <v>40</v>
      </c>
      <c r="O296" s="69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219" t="s">
        <v>263</v>
      </c>
      <c r="AT296" s="219" t="s">
        <v>236</v>
      </c>
      <c r="AU296" s="219" t="s">
        <v>84</v>
      </c>
      <c r="AY296" s="14" t="s">
        <v>233</v>
      </c>
      <c r="BE296" s="112">
        <f>IF(N296="základní",J296,0)</f>
        <v>0</v>
      </c>
      <c r="BF296" s="112">
        <f>IF(N296="snížená",J296,0)</f>
        <v>0</v>
      </c>
      <c r="BG296" s="112">
        <f>IF(N296="zákl. přenesená",J296,0)</f>
        <v>0</v>
      </c>
      <c r="BH296" s="112">
        <f>IF(N296="sníž. přenesená",J296,0)</f>
        <v>0</v>
      </c>
      <c r="BI296" s="112">
        <f>IF(N296="nulová",J296,0)</f>
        <v>0</v>
      </c>
      <c r="BJ296" s="14" t="s">
        <v>82</v>
      </c>
      <c r="BK296" s="112">
        <f>ROUND(I296*H296,2)</f>
        <v>0</v>
      </c>
      <c r="BL296" s="14" t="s">
        <v>263</v>
      </c>
      <c r="BM296" s="219" t="s">
        <v>474</v>
      </c>
    </row>
    <row r="297" spans="1:65" s="2" customFormat="1" ht="11.25">
      <c r="A297" s="32"/>
      <c r="B297" s="33"/>
      <c r="C297" s="34"/>
      <c r="D297" s="220" t="s">
        <v>241</v>
      </c>
      <c r="E297" s="34"/>
      <c r="F297" s="221" t="s">
        <v>1104</v>
      </c>
      <c r="G297" s="34"/>
      <c r="H297" s="34"/>
      <c r="I297" s="176"/>
      <c r="J297" s="34"/>
      <c r="K297" s="34"/>
      <c r="L297" s="35"/>
      <c r="M297" s="222"/>
      <c r="N297" s="223"/>
      <c r="O297" s="69"/>
      <c r="P297" s="69"/>
      <c r="Q297" s="69"/>
      <c r="R297" s="69"/>
      <c r="S297" s="69"/>
      <c r="T297" s="70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4" t="s">
        <v>241</v>
      </c>
      <c r="AU297" s="14" t="s">
        <v>84</v>
      </c>
    </row>
    <row r="298" spans="1:65" s="2" customFormat="1" ht="24.2" customHeight="1">
      <c r="A298" s="32"/>
      <c r="B298" s="33"/>
      <c r="C298" s="207" t="s">
        <v>412</v>
      </c>
      <c r="D298" s="207" t="s">
        <v>236</v>
      </c>
      <c r="E298" s="208" t="s">
        <v>1105</v>
      </c>
      <c r="F298" s="209" t="s">
        <v>1106</v>
      </c>
      <c r="G298" s="210" t="s">
        <v>995</v>
      </c>
      <c r="H298" s="211">
        <v>3</v>
      </c>
      <c r="I298" s="212"/>
      <c r="J298" s="213">
        <f>ROUND(I298*H298,2)</f>
        <v>0</v>
      </c>
      <c r="K298" s="214"/>
      <c r="L298" s="35"/>
      <c r="M298" s="215" t="s">
        <v>1</v>
      </c>
      <c r="N298" s="216" t="s">
        <v>40</v>
      </c>
      <c r="O298" s="69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219" t="s">
        <v>263</v>
      </c>
      <c r="AT298" s="219" t="s">
        <v>236</v>
      </c>
      <c r="AU298" s="219" t="s">
        <v>84</v>
      </c>
      <c r="AY298" s="14" t="s">
        <v>233</v>
      </c>
      <c r="BE298" s="112">
        <f>IF(N298="základní",J298,0)</f>
        <v>0</v>
      </c>
      <c r="BF298" s="112">
        <f>IF(N298="snížená",J298,0)</f>
        <v>0</v>
      </c>
      <c r="BG298" s="112">
        <f>IF(N298="zákl. přenesená",J298,0)</f>
        <v>0</v>
      </c>
      <c r="BH298" s="112">
        <f>IF(N298="sníž. přenesená",J298,0)</f>
        <v>0</v>
      </c>
      <c r="BI298" s="112">
        <f>IF(N298="nulová",J298,0)</f>
        <v>0</v>
      </c>
      <c r="BJ298" s="14" t="s">
        <v>82</v>
      </c>
      <c r="BK298" s="112">
        <f>ROUND(I298*H298,2)</f>
        <v>0</v>
      </c>
      <c r="BL298" s="14" t="s">
        <v>263</v>
      </c>
      <c r="BM298" s="219" t="s">
        <v>476</v>
      </c>
    </row>
    <row r="299" spans="1:65" s="2" customFormat="1" ht="11.25">
      <c r="A299" s="32"/>
      <c r="B299" s="33"/>
      <c r="C299" s="34"/>
      <c r="D299" s="220" t="s">
        <v>241</v>
      </c>
      <c r="E299" s="34"/>
      <c r="F299" s="221" t="s">
        <v>1106</v>
      </c>
      <c r="G299" s="34"/>
      <c r="H299" s="34"/>
      <c r="I299" s="176"/>
      <c r="J299" s="34"/>
      <c r="K299" s="34"/>
      <c r="L299" s="35"/>
      <c r="M299" s="222"/>
      <c r="N299" s="223"/>
      <c r="O299" s="69"/>
      <c r="P299" s="69"/>
      <c r="Q299" s="69"/>
      <c r="R299" s="69"/>
      <c r="S299" s="69"/>
      <c r="T299" s="70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4" t="s">
        <v>241</v>
      </c>
      <c r="AU299" s="14" t="s">
        <v>84</v>
      </c>
    </row>
    <row r="300" spans="1:65" s="2" customFormat="1" ht="33" customHeight="1">
      <c r="A300" s="32"/>
      <c r="B300" s="33"/>
      <c r="C300" s="207" t="s">
        <v>417</v>
      </c>
      <c r="D300" s="207" t="s">
        <v>236</v>
      </c>
      <c r="E300" s="208" t="s">
        <v>1109</v>
      </c>
      <c r="F300" s="209" t="s">
        <v>1110</v>
      </c>
      <c r="G300" s="210" t="s">
        <v>995</v>
      </c>
      <c r="H300" s="211">
        <v>10</v>
      </c>
      <c r="I300" s="212"/>
      <c r="J300" s="213">
        <f>ROUND(I300*H300,2)</f>
        <v>0</v>
      </c>
      <c r="K300" s="214"/>
      <c r="L300" s="35"/>
      <c r="M300" s="215" t="s">
        <v>1</v>
      </c>
      <c r="N300" s="216" t="s">
        <v>40</v>
      </c>
      <c r="O300" s="69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19" t="s">
        <v>263</v>
      </c>
      <c r="AT300" s="219" t="s">
        <v>236</v>
      </c>
      <c r="AU300" s="219" t="s">
        <v>84</v>
      </c>
      <c r="AY300" s="14" t="s">
        <v>233</v>
      </c>
      <c r="BE300" s="112">
        <f>IF(N300="základní",J300,0)</f>
        <v>0</v>
      </c>
      <c r="BF300" s="112">
        <f>IF(N300="snížená",J300,0)</f>
        <v>0</v>
      </c>
      <c r="BG300" s="112">
        <f>IF(N300="zákl. přenesená",J300,0)</f>
        <v>0</v>
      </c>
      <c r="BH300" s="112">
        <f>IF(N300="sníž. přenesená",J300,0)</f>
        <v>0</v>
      </c>
      <c r="BI300" s="112">
        <f>IF(N300="nulová",J300,0)</f>
        <v>0</v>
      </c>
      <c r="BJ300" s="14" t="s">
        <v>82</v>
      </c>
      <c r="BK300" s="112">
        <f>ROUND(I300*H300,2)</f>
        <v>0</v>
      </c>
      <c r="BL300" s="14" t="s">
        <v>263</v>
      </c>
      <c r="BM300" s="219" t="s">
        <v>479</v>
      </c>
    </row>
    <row r="301" spans="1:65" s="2" customFormat="1" ht="19.5">
      <c r="A301" s="32"/>
      <c r="B301" s="33"/>
      <c r="C301" s="34"/>
      <c r="D301" s="220" t="s">
        <v>241</v>
      </c>
      <c r="E301" s="34"/>
      <c r="F301" s="221" t="s">
        <v>1110</v>
      </c>
      <c r="G301" s="34"/>
      <c r="H301" s="34"/>
      <c r="I301" s="176"/>
      <c r="J301" s="34"/>
      <c r="K301" s="34"/>
      <c r="L301" s="35"/>
      <c r="M301" s="222"/>
      <c r="N301" s="223"/>
      <c r="O301" s="69"/>
      <c r="P301" s="69"/>
      <c r="Q301" s="69"/>
      <c r="R301" s="69"/>
      <c r="S301" s="69"/>
      <c r="T301" s="70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4" t="s">
        <v>241</v>
      </c>
      <c r="AU301" s="14" t="s">
        <v>84</v>
      </c>
    </row>
    <row r="302" spans="1:65" s="2" customFormat="1" ht="24.2" customHeight="1">
      <c r="A302" s="32"/>
      <c r="B302" s="33"/>
      <c r="C302" s="207" t="s">
        <v>325</v>
      </c>
      <c r="D302" s="207" t="s">
        <v>236</v>
      </c>
      <c r="E302" s="208" t="s">
        <v>1111</v>
      </c>
      <c r="F302" s="209" t="s">
        <v>1112</v>
      </c>
      <c r="G302" s="210" t="s">
        <v>995</v>
      </c>
      <c r="H302" s="211">
        <v>4</v>
      </c>
      <c r="I302" s="212"/>
      <c r="J302" s="213">
        <f>ROUND(I302*H302,2)</f>
        <v>0</v>
      </c>
      <c r="K302" s="214"/>
      <c r="L302" s="35"/>
      <c r="M302" s="215" t="s">
        <v>1</v>
      </c>
      <c r="N302" s="216" t="s">
        <v>40</v>
      </c>
      <c r="O302" s="69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9" t="s">
        <v>263</v>
      </c>
      <c r="AT302" s="219" t="s">
        <v>236</v>
      </c>
      <c r="AU302" s="219" t="s">
        <v>84</v>
      </c>
      <c r="AY302" s="14" t="s">
        <v>233</v>
      </c>
      <c r="BE302" s="112">
        <f>IF(N302="základní",J302,0)</f>
        <v>0</v>
      </c>
      <c r="BF302" s="112">
        <f>IF(N302="snížená",J302,0)</f>
        <v>0</v>
      </c>
      <c r="BG302" s="112">
        <f>IF(N302="zákl. přenesená",J302,0)</f>
        <v>0</v>
      </c>
      <c r="BH302" s="112">
        <f>IF(N302="sníž. přenesená",J302,0)</f>
        <v>0</v>
      </c>
      <c r="BI302" s="112">
        <f>IF(N302="nulová",J302,0)</f>
        <v>0</v>
      </c>
      <c r="BJ302" s="14" t="s">
        <v>82</v>
      </c>
      <c r="BK302" s="112">
        <f>ROUND(I302*H302,2)</f>
        <v>0</v>
      </c>
      <c r="BL302" s="14" t="s">
        <v>263</v>
      </c>
      <c r="BM302" s="219" t="s">
        <v>483</v>
      </c>
    </row>
    <row r="303" spans="1:65" s="2" customFormat="1" ht="19.5">
      <c r="A303" s="32"/>
      <c r="B303" s="33"/>
      <c r="C303" s="34"/>
      <c r="D303" s="220" t="s">
        <v>241</v>
      </c>
      <c r="E303" s="34"/>
      <c r="F303" s="221" t="s">
        <v>1112</v>
      </c>
      <c r="G303" s="34"/>
      <c r="H303" s="34"/>
      <c r="I303" s="176"/>
      <c r="J303" s="34"/>
      <c r="K303" s="34"/>
      <c r="L303" s="35"/>
      <c r="M303" s="222"/>
      <c r="N303" s="223"/>
      <c r="O303" s="69"/>
      <c r="P303" s="69"/>
      <c r="Q303" s="69"/>
      <c r="R303" s="69"/>
      <c r="S303" s="69"/>
      <c r="T303" s="70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4" t="s">
        <v>241</v>
      </c>
      <c r="AU303" s="14" t="s">
        <v>84</v>
      </c>
    </row>
    <row r="304" spans="1:65" s="2" customFormat="1" ht="24.2" customHeight="1">
      <c r="A304" s="32"/>
      <c r="B304" s="33"/>
      <c r="C304" s="207" t="s">
        <v>424</v>
      </c>
      <c r="D304" s="207" t="s">
        <v>236</v>
      </c>
      <c r="E304" s="208" t="s">
        <v>1113</v>
      </c>
      <c r="F304" s="209" t="s">
        <v>1114</v>
      </c>
      <c r="G304" s="210" t="s">
        <v>995</v>
      </c>
      <c r="H304" s="211">
        <v>4</v>
      </c>
      <c r="I304" s="212"/>
      <c r="J304" s="213">
        <f>ROUND(I304*H304,2)</f>
        <v>0</v>
      </c>
      <c r="K304" s="214"/>
      <c r="L304" s="35"/>
      <c r="M304" s="215" t="s">
        <v>1</v>
      </c>
      <c r="N304" s="216" t="s">
        <v>40</v>
      </c>
      <c r="O304" s="69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9" t="s">
        <v>263</v>
      </c>
      <c r="AT304" s="219" t="s">
        <v>236</v>
      </c>
      <c r="AU304" s="219" t="s">
        <v>84</v>
      </c>
      <c r="AY304" s="14" t="s">
        <v>233</v>
      </c>
      <c r="BE304" s="112">
        <f>IF(N304="základní",J304,0)</f>
        <v>0</v>
      </c>
      <c r="BF304" s="112">
        <f>IF(N304="snížená",J304,0)</f>
        <v>0</v>
      </c>
      <c r="BG304" s="112">
        <f>IF(N304="zákl. přenesená",J304,0)</f>
        <v>0</v>
      </c>
      <c r="BH304" s="112">
        <f>IF(N304="sníž. přenesená",J304,0)</f>
        <v>0</v>
      </c>
      <c r="BI304" s="112">
        <f>IF(N304="nulová",J304,0)</f>
        <v>0</v>
      </c>
      <c r="BJ304" s="14" t="s">
        <v>82</v>
      </c>
      <c r="BK304" s="112">
        <f>ROUND(I304*H304,2)</f>
        <v>0</v>
      </c>
      <c r="BL304" s="14" t="s">
        <v>263</v>
      </c>
      <c r="BM304" s="219" t="s">
        <v>486</v>
      </c>
    </row>
    <row r="305" spans="1:65" s="2" customFormat="1" ht="11.25">
      <c r="A305" s="32"/>
      <c r="B305" s="33"/>
      <c r="C305" s="34"/>
      <c r="D305" s="220" t="s">
        <v>241</v>
      </c>
      <c r="E305" s="34"/>
      <c r="F305" s="221" t="s">
        <v>1114</v>
      </c>
      <c r="G305" s="34"/>
      <c r="H305" s="34"/>
      <c r="I305" s="176"/>
      <c r="J305" s="34"/>
      <c r="K305" s="34"/>
      <c r="L305" s="35"/>
      <c r="M305" s="222"/>
      <c r="N305" s="223"/>
      <c r="O305" s="69"/>
      <c r="P305" s="69"/>
      <c r="Q305" s="69"/>
      <c r="R305" s="69"/>
      <c r="S305" s="69"/>
      <c r="T305" s="70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4" t="s">
        <v>241</v>
      </c>
      <c r="AU305" s="14" t="s">
        <v>84</v>
      </c>
    </row>
    <row r="306" spans="1:65" s="2" customFormat="1" ht="24.2" customHeight="1">
      <c r="A306" s="32"/>
      <c r="B306" s="33"/>
      <c r="C306" s="207" t="s">
        <v>431</v>
      </c>
      <c r="D306" s="207" t="s">
        <v>236</v>
      </c>
      <c r="E306" s="208" t="s">
        <v>1457</v>
      </c>
      <c r="F306" s="209" t="s">
        <v>1458</v>
      </c>
      <c r="G306" s="210" t="s">
        <v>982</v>
      </c>
      <c r="H306" s="211">
        <v>0.8</v>
      </c>
      <c r="I306" s="212"/>
      <c r="J306" s="213">
        <f>ROUND(I306*H306,2)</f>
        <v>0</v>
      </c>
      <c r="K306" s="214"/>
      <c r="L306" s="35"/>
      <c r="M306" s="215" t="s">
        <v>1</v>
      </c>
      <c r="N306" s="216" t="s">
        <v>40</v>
      </c>
      <c r="O306" s="69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19" t="s">
        <v>263</v>
      </c>
      <c r="AT306" s="219" t="s">
        <v>236</v>
      </c>
      <c r="AU306" s="219" t="s">
        <v>84</v>
      </c>
      <c r="AY306" s="14" t="s">
        <v>233</v>
      </c>
      <c r="BE306" s="112">
        <f>IF(N306="základní",J306,0)</f>
        <v>0</v>
      </c>
      <c r="BF306" s="112">
        <f>IF(N306="snížená",J306,0)</f>
        <v>0</v>
      </c>
      <c r="BG306" s="112">
        <f>IF(N306="zákl. přenesená",J306,0)</f>
        <v>0</v>
      </c>
      <c r="BH306" s="112">
        <f>IF(N306="sníž. přenesená",J306,0)</f>
        <v>0</v>
      </c>
      <c r="BI306" s="112">
        <f>IF(N306="nulová",J306,0)</f>
        <v>0</v>
      </c>
      <c r="BJ306" s="14" t="s">
        <v>82</v>
      </c>
      <c r="BK306" s="112">
        <f>ROUND(I306*H306,2)</f>
        <v>0</v>
      </c>
      <c r="BL306" s="14" t="s">
        <v>263</v>
      </c>
      <c r="BM306" s="219" t="s">
        <v>488</v>
      </c>
    </row>
    <row r="307" spans="1:65" s="2" customFormat="1" ht="19.5">
      <c r="A307" s="32"/>
      <c r="B307" s="33"/>
      <c r="C307" s="34"/>
      <c r="D307" s="220" t="s">
        <v>241</v>
      </c>
      <c r="E307" s="34"/>
      <c r="F307" s="221" t="s">
        <v>1458</v>
      </c>
      <c r="G307" s="34"/>
      <c r="H307" s="34"/>
      <c r="I307" s="176"/>
      <c r="J307" s="34"/>
      <c r="K307" s="34"/>
      <c r="L307" s="35"/>
      <c r="M307" s="222"/>
      <c r="N307" s="223"/>
      <c r="O307" s="69"/>
      <c r="P307" s="69"/>
      <c r="Q307" s="69"/>
      <c r="R307" s="69"/>
      <c r="S307" s="69"/>
      <c r="T307" s="70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4" t="s">
        <v>241</v>
      </c>
      <c r="AU307" s="14" t="s">
        <v>84</v>
      </c>
    </row>
    <row r="308" spans="1:65" s="2" customFormat="1" ht="24.2" customHeight="1">
      <c r="A308" s="32"/>
      <c r="B308" s="33"/>
      <c r="C308" s="207" t="s">
        <v>640</v>
      </c>
      <c r="D308" s="207" t="s">
        <v>236</v>
      </c>
      <c r="E308" s="208" t="s">
        <v>1459</v>
      </c>
      <c r="F308" s="209" t="s">
        <v>1460</v>
      </c>
      <c r="G308" s="210" t="s">
        <v>982</v>
      </c>
      <c r="H308" s="211">
        <v>0.8</v>
      </c>
      <c r="I308" s="212"/>
      <c r="J308" s="213">
        <f>ROUND(I308*H308,2)</f>
        <v>0</v>
      </c>
      <c r="K308" s="214"/>
      <c r="L308" s="35"/>
      <c r="M308" s="215" t="s">
        <v>1</v>
      </c>
      <c r="N308" s="216" t="s">
        <v>40</v>
      </c>
      <c r="O308" s="69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19" t="s">
        <v>263</v>
      </c>
      <c r="AT308" s="219" t="s">
        <v>236</v>
      </c>
      <c r="AU308" s="219" t="s">
        <v>84</v>
      </c>
      <c r="AY308" s="14" t="s">
        <v>233</v>
      </c>
      <c r="BE308" s="112">
        <f>IF(N308="základní",J308,0)</f>
        <v>0</v>
      </c>
      <c r="BF308" s="112">
        <f>IF(N308="snížená",J308,0)</f>
        <v>0</v>
      </c>
      <c r="BG308" s="112">
        <f>IF(N308="zákl. přenesená",J308,0)</f>
        <v>0</v>
      </c>
      <c r="BH308" s="112">
        <f>IF(N308="sníž. přenesená",J308,0)</f>
        <v>0</v>
      </c>
      <c r="BI308" s="112">
        <f>IF(N308="nulová",J308,0)</f>
        <v>0</v>
      </c>
      <c r="BJ308" s="14" t="s">
        <v>82</v>
      </c>
      <c r="BK308" s="112">
        <f>ROUND(I308*H308,2)</f>
        <v>0</v>
      </c>
      <c r="BL308" s="14" t="s">
        <v>263</v>
      </c>
      <c r="BM308" s="219" t="s">
        <v>491</v>
      </c>
    </row>
    <row r="309" spans="1:65" s="2" customFormat="1" ht="11.25">
      <c r="A309" s="32"/>
      <c r="B309" s="33"/>
      <c r="C309" s="34"/>
      <c r="D309" s="220" t="s">
        <v>241</v>
      </c>
      <c r="E309" s="34"/>
      <c r="F309" s="221" t="s">
        <v>1460</v>
      </c>
      <c r="G309" s="34"/>
      <c r="H309" s="34"/>
      <c r="I309" s="176"/>
      <c r="J309" s="34"/>
      <c r="K309" s="34"/>
      <c r="L309" s="35"/>
      <c r="M309" s="222"/>
      <c r="N309" s="223"/>
      <c r="O309" s="69"/>
      <c r="P309" s="69"/>
      <c r="Q309" s="69"/>
      <c r="R309" s="69"/>
      <c r="S309" s="69"/>
      <c r="T309" s="70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4" t="s">
        <v>241</v>
      </c>
      <c r="AU309" s="14" t="s">
        <v>84</v>
      </c>
    </row>
    <row r="310" spans="1:65" s="12" customFormat="1" ht="22.9" customHeight="1">
      <c r="B310" s="191"/>
      <c r="C310" s="192"/>
      <c r="D310" s="193" t="s">
        <v>74</v>
      </c>
      <c r="E310" s="205" t="s">
        <v>1119</v>
      </c>
      <c r="F310" s="205" t="s">
        <v>1120</v>
      </c>
      <c r="G310" s="192"/>
      <c r="H310" s="192"/>
      <c r="I310" s="195"/>
      <c r="J310" s="206">
        <f>BK310</f>
        <v>0</v>
      </c>
      <c r="K310" s="192"/>
      <c r="L310" s="197"/>
      <c r="M310" s="198"/>
      <c r="N310" s="199"/>
      <c r="O310" s="199"/>
      <c r="P310" s="200">
        <f>SUM(P311:P320)</f>
        <v>0</v>
      </c>
      <c r="Q310" s="199"/>
      <c r="R310" s="200">
        <f>SUM(R311:R320)</f>
        <v>0</v>
      </c>
      <c r="S310" s="199"/>
      <c r="T310" s="201">
        <f>SUM(T311:T320)</f>
        <v>0</v>
      </c>
      <c r="AR310" s="202" t="s">
        <v>84</v>
      </c>
      <c r="AT310" s="203" t="s">
        <v>74</v>
      </c>
      <c r="AU310" s="203" t="s">
        <v>82</v>
      </c>
      <c r="AY310" s="202" t="s">
        <v>233</v>
      </c>
      <c r="BK310" s="204">
        <f>SUM(BK311:BK320)</f>
        <v>0</v>
      </c>
    </row>
    <row r="311" spans="1:65" s="2" customFormat="1" ht="24.2" customHeight="1">
      <c r="A311" s="32"/>
      <c r="B311" s="33"/>
      <c r="C311" s="207" t="s">
        <v>330</v>
      </c>
      <c r="D311" s="207" t="s">
        <v>236</v>
      </c>
      <c r="E311" s="208" t="s">
        <v>1121</v>
      </c>
      <c r="F311" s="209" t="s">
        <v>1122</v>
      </c>
      <c r="G311" s="210" t="s">
        <v>1000</v>
      </c>
      <c r="H311" s="211">
        <v>20</v>
      </c>
      <c r="I311" s="212"/>
      <c r="J311" s="213">
        <f>ROUND(I311*H311,2)</f>
        <v>0</v>
      </c>
      <c r="K311" s="214"/>
      <c r="L311" s="35"/>
      <c r="M311" s="215" t="s">
        <v>1</v>
      </c>
      <c r="N311" s="216" t="s">
        <v>40</v>
      </c>
      <c r="O311" s="69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219" t="s">
        <v>263</v>
      </c>
      <c r="AT311" s="219" t="s">
        <v>236</v>
      </c>
      <c r="AU311" s="219" t="s">
        <v>84</v>
      </c>
      <c r="AY311" s="14" t="s">
        <v>233</v>
      </c>
      <c r="BE311" s="112">
        <f>IF(N311="základní",J311,0)</f>
        <v>0</v>
      </c>
      <c r="BF311" s="112">
        <f>IF(N311="snížená",J311,0)</f>
        <v>0</v>
      </c>
      <c r="BG311" s="112">
        <f>IF(N311="zákl. přenesená",J311,0)</f>
        <v>0</v>
      </c>
      <c r="BH311" s="112">
        <f>IF(N311="sníž. přenesená",J311,0)</f>
        <v>0</v>
      </c>
      <c r="BI311" s="112">
        <f>IF(N311="nulová",J311,0)</f>
        <v>0</v>
      </c>
      <c r="BJ311" s="14" t="s">
        <v>82</v>
      </c>
      <c r="BK311" s="112">
        <f>ROUND(I311*H311,2)</f>
        <v>0</v>
      </c>
      <c r="BL311" s="14" t="s">
        <v>263</v>
      </c>
      <c r="BM311" s="219" t="s">
        <v>495</v>
      </c>
    </row>
    <row r="312" spans="1:65" s="2" customFormat="1" ht="19.5">
      <c r="A312" s="32"/>
      <c r="B312" s="33"/>
      <c r="C312" s="34"/>
      <c r="D312" s="220" t="s">
        <v>241</v>
      </c>
      <c r="E312" s="34"/>
      <c r="F312" s="221" t="s">
        <v>1122</v>
      </c>
      <c r="G312" s="34"/>
      <c r="H312" s="34"/>
      <c r="I312" s="176"/>
      <c r="J312" s="34"/>
      <c r="K312" s="34"/>
      <c r="L312" s="35"/>
      <c r="M312" s="222"/>
      <c r="N312" s="223"/>
      <c r="O312" s="69"/>
      <c r="P312" s="69"/>
      <c r="Q312" s="69"/>
      <c r="R312" s="69"/>
      <c r="S312" s="69"/>
      <c r="T312" s="70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4" t="s">
        <v>241</v>
      </c>
      <c r="AU312" s="14" t="s">
        <v>84</v>
      </c>
    </row>
    <row r="313" spans="1:65" s="2" customFormat="1" ht="24.2" customHeight="1">
      <c r="A313" s="32"/>
      <c r="B313" s="33"/>
      <c r="C313" s="207" t="s">
        <v>429</v>
      </c>
      <c r="D313" s="207" t="s">
        <v>236</v>
      </c>
      <c r="E313" s="208" t="s">
        <v>1123</v>
      </c>
      <c r="F313" s="209" t="s">
        <v>1124</v>
      </c>
      <c r="G313" s="210" t="s">
        <v>1000</v>
      </c>
      <c r="H313" s="211">
        <v>80</v>
      </c>
      <c r="I313" s="212"/>
      <c r="J313" s="213">
        <f>ROUND(I313*H313,2)</f>
        <v>0</v>
      </c>
      <c r="K313" s="214"/>
      <c r="L313" s="35"/>
      <c r="M313" s="215" t="s">
        <v>1</v>
      </c>
      <c r="N313" s="216" t="s">
        <v>40</v>
      </c>
      <c r="O313" s="69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19" t="s">
        <v>263</v>
      </c>
      <c r="AT313" s="219" t="s">
        <v>236</v>
      </c>
      <c r="AU313" s="219" t="s">
        <v>84</v>
      </c>
      <c r="AY313" s="14" t="s">
        <v>233</v>
      </c>
      <c r="BE313" s="112">
        <f>IF(N313="základní",J313,0)</f>
        <v>0</v>
      </c>
      <c r="BF313" s="112">
        <f>IF(N313="snížená",J313,0)</f>
        <v>0</v>
      </c>
      <c r="BG313" s="112">
        <f>IF(N313="zákl. přenesená",J313,0)</f>
        <v>0</v>
      </c>
      <c r="BH313" s="112">
        <f>IF(N313="sníž. přenesená",J313,0)</f>
        <v>0</v>
      </c>
      <c r="BI313" s="112">
        <f>IF(N313="nulová",J313,0)</f>
        <v>0</v>
      </c>
      <c r="BJ313" s="14" t="s">
        <v>82</v>
      </c>
      <c r="BK313" s="112">
        <f>ROUND(I313*H313,2)</f>
        <v>0</v>
      </c>
      <c r="BL313" s="14" t="s">
        <v>263</v>
      </c>
      <c r="BM313" s="219" t="s">
        <v>498</v>
      </c>
    </row>
    <row r="314" spans="1:65" s="2" customFormat="1" ht="11.25">
      <c r="A314" s="32"/>
      <c r="B314" s="33"/>
      <c r="C314" s="34"/>
      <c r="D314" s="220" t="s">
        <v>241</v>
      </c>
      <c r="E314" s="34"/>
      <c r="F314" s="221" t="s">
        <v>1124</v>
      </c>
      <c r="G314" s="34"/>
      <c r="H314" s="34"/>
      <c r="I314" s="176"/>
      <c r="J314" s="34"/>
      <c r="K314" s="34"/>
      <c r="L314" s="35"/>
      <c r="M314" s="222"/>
      <c r="N314" s="223"/>
      <c r="O314" s="69"/>
      <c r="P314" s="69"/>
      <c r="Q314" s="69"/>
      <c r="R314" s="69"/>
      <c r="S314" s="69"/>
      <c r="T314" s="70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4" t="s">
        <v>241</v>
      </c>
      <c r="AU314" s="14" t="s">
        <v>84</v>
      </c>
    </row>
    <row r="315" spans="1:65" s="2" customFormat="1" ht="24.2" customHeight="1">
      <c r="A315" s="32"/>
      <c r="B315" s="33"/>
      <c r="C315" s="207" t="s">
        <v>332</v>
      </c>
      <c r="D315" s="207" t="s">
        <v>236</v>
      </c>
      <c r="E315" s="208" t="s">
        <v>1125</v>
      </c>
      <c r="F315" s="209" t="s">
        <v>1126</v>
      </c>
      <c r="G315" s="210" t="s">
        <v>1000</v>
      </c>
      <c r="H315" s="211">
        <v>50</v>
      </c>
      <c r="I315" s="212"/>
      <c r="J315" s="213">
        <f>ROUND(I315*H315,2)</f>
        <v>0</v>
      </c>
      <c r="K315" s="214"/>
      <c r="L315" s="35"/>
      <c r="M315" s="215" t="s">
        <v>1</v>
      </c>
      <c r="N315" s="216" t="s">
        <v>40</v>
      </c>
      <c r="O315" s="69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219" t="s">
        <v>263</v>
      </c>
      <c r="AT315" s="219" t="s">
        <v>236</v>
      </c>
      <c r="AU315" s="219" t="s">
        <v>84</v>
      </c>
      <c r="AY315" s="14" t="s">
        <v>233</v>
      </c>
      <c r="BE315" s="112">
        <f>IF(N315="základní",J315,0)</f>
        <v>0</v>
      </c>
      <c r="BF315" s="112">
        <f>IF(N315="snížená",J315,0)</f>
        <v>0</v>
      </c>
      <c r="BG315" s="112">
        <f>IF(N315="zákl. přenesená",J315,0)</f>
        <v>0</v>
      </c>
      <c r="BH315" s="112">
        <f>IF(N315="sníž. přenesená",J315,0)</f>
        <v>0</v>
      </c>
      <c r="BI315" s="112">
        <f>IF(N315="nulová",J315,0)</f>
        <v>0</v>
      </c>
      <c r="BJ315" s="14" t="s">
        <v>82</v>
      </c>
      <c r="BK315" s="112">
        <f>ROUND(I315*H315,2)</f>
        <v>0</v>
      </c>
      <c r="BL315" s="14" t="s">
        <v>263</v>
      </c>
      <c r="BM315" s="219" t="s">
        <v>500</v>
      </c>
    </row>
    <row r="316" spans="1:65" s="2" customFormat="1" ht="11.25">
      <c r="A316" s="32"/>
      <c r="B316" s="33"/>
      <c r="C316" s="34"/>
      <c r="D316" s="220" t="s">
        <v>241</v>
      </c>
      <c r="E316" s="34"/>
      <c r="F316" s="221" t="s">
        <v>1126</v>
      </c>
      <c r="G316" s="34"/>
      <c r="H316" s="34"/>
      <c r="I316" s="176"/>
      <c r="J316" s="34"/>
      <c r="K316" s="34"/>
      <c r="L316" s="35"/>
      <c r="M316" s="222"/>
      <c r="N316" s="223"/>
      <c r="O316" s="69"/>
      <c r="P316" s="69"/>
      <c r="Q316" s="69"/>
      <c r="R316" s="69"/>
      <c r="S316" s="69"/>
      <c r="T316" s="70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4" t="s">
        <v>241</v>
      </c>
      <c r="AU316" s="14" t="s">
        <v>84</v>
      </c>
    </row>
    <row r="317" spans="1:65" s="2" customFormat="1" ht="16.5" customHeight="1">
      <c r="A317" s="32"/>
      <c r="B317" s="33"/>
      <c r="C317" s="228" t="s">
        <v>436</v>
      </c>
      <c r="D317" s="228" t="s">
        <v>973</v>
      </c>
      <c r="E317" s="229" t="s">
        <v>1127</v>
      </c>
      <c r="F317" s="230" t="s">
        <v>1128</v>
      </c>
      <c r="G317" s="231" t="s">
        <v>1000</v>
      </c>
      <c r="H317" s="232">
        <v>150</v>
      </c>
      <c r="I317" s="233"/>
      <c r="J317" s="234">
        <f>ROUND(I317*H317,2)</f>
        <v>0</v>
      </c>
      <c r="K317" s="235"/>
      <c r="L317" s="236"/>
      <c r="M317" s="237" t="s">
        <v>1</v>
      </c>
      <c r="N317" s="238" t="s">
        <v>40</v>
      </c>
      <c r="O317" s="69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219" t="s">
        <v>287</v>
      </c>
      <c r="AT317" s="219" t="s">
        <v>973</v>
      </c>
      <c r="AU317" s="219" t="s">
        <v>84</v>
      </c>
      <c r="AY317" s="14" t="s">
        <v>233</v>
      </c>
      <c r="BE317" s="112">
        <f>IF(N317="základní",J317,0)</f>
        <v>0</v>
      </c>
      <c r="BF317" s="112">
        <f>IF(N317="snížená",J317,0)</f>
        <v>0</v>
      </c>
      <c r="BG317" s="112">
        <f>IF(N317="zákl. přenesená",J317,0)</f>
        <v>0</v>
      </c>
      <c r="BH317" s="112">
        <f>IF(N317="sníž. přenesená",J317,0)</f>
        <v>0</v>
      </c>
      <c r="BI317" s="112">
        <f>IF(N317="nulová",J317,0)</f>
        <v>0</v>
      </c>
      <c r="BJ317" s="14" t="s">
        <v>82</v>
      </c>
      <c r="BK317" s="112">
        <f>ROUND(I317*H317,2)</f>
        <v>0</v>
      </c>
      <c r="BL317" s="14" t="s">
        <v>263</v>
      </c>
      <c r="BM317" s="219" t="s">
        <v>503</v>
      </c>
    </row>
    <row r="318" spans="1:65" s="2" customFormat="1" ht="11.25">
      <c r="A318" s="32"/>
      <c r="B318" s="33"/>
      <c r="C318" s="34"/>
      <c r="D318" s="220" t="s">
        <v>241</v>
      </c>
      <c r="E318" s="34"/>
      <c r="F318" s="221" t="s">
        <v>1128</v>
      </c>
      <c r="G318" s="34"/>
      <c r="H318" s="34"/>
      <c r="I318" s="176"/>
      <c r="J318" s="34"/>
      <c r="K318" s="34"/>
      <c r="L318" s="35"/>
      <c r="M318" s="222"/>
      <c r="N318" s="223"/>
      <c r="O318" s="69"/>
      <c r="P318" s="69"/>
      <c r="Q318" s="69"/>
      <c r="R318" s="69"/>
      <c r="S318" s="69"/>
      <c r="T318" s="70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4" t="s">
        <v>241</v>
      </c>
      <c r="AU318" s="14" t="s">
        <v>84</v>
      </c>
    </row>
    <row r="319" spans="1:65" s="2" customFormat="1" ht="24.2" customHeight="1">
      <c r="A319" s="32"/>
      <c r="B319" s="33"/>
      <c r="C319" s="207" t="s">
        <v>647</v>
      </c>
      <c r="D319" s="207" t="s">
        <v>236</v>
      </c>
      <c r="E319" s="208" t="s">
        <v>1461</v>
      </c>
      <c r="F319" s="209" t="s">
        <v>1462</v>
      </c>
      <c r="G319" s="210" t="s">
        <v>982</v>
      </c>
      <c r="H319" s="211">
        <v>0.15</v>
      </c>
      <c r="I319" s="212"/>
      <c r="J319" s="213">
        <f>ROUND(I319*H319,2)</f>
        <v>0</v>
      </c>
      <c r="K319" s="214"/>
      <c r="L319" s="35"/>
      <c r="M319" s="215" t="s">
        <v>1</v>
      </c>
      <c r="N319" s="216" t="s">
        <v>40</v>
      </c>
      <c r="O319" s="69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219" t="s">
        <v>263</v>
      </c>
      <c r="AT319" s="219" t="s">
        <v>236</v>
      </c>
      <c r="AU319" s="219" t="s">
        <v>84</v>
      </c>
      <c r="AY319" s="14" t="s">
        <v>233</v>
      </c>
      <c r="BE319" s="112">
        <f>IF(N319="základní",J319,0)</f>
        <v>0</v>
      </c>
      <c r="BF319" s="112">
        <f>IF(N319="snížená",J319,0)</f>
        <v>0</v>
      </c>
      <c r="BG319" s="112">
        <f>IF(N319="zákl. přenesená",J319,0)</f>
        <v>0</v>
      </c>
      <c r="BH319" s="112">
        <f>IF(N319="sníž. přenesená",J319,0)</f>
        <v>0</v>
      </c>
      <c r="BI319" s="112">
        <f>IF(N319="nulová",J319,0)</f>
        <v>0</v>
      </c>
      <c r="BJ319" s="14" t="s">
        <v>82</v>
      </c>
      <c r="BK319" s="112">
        <f>ROUND(I319*H319,2)</f>
        <v>0</v>
      </c>
      <c r="BL319" s="14" t="s">
        <v>263</v>
      </c>
      <c r="BM319" s="219" t="s">
        <v>507</v>
      </c>
    </row>
    <row r="320" spans="1:65" s="2" customFormat="1" ht="19.5">
      <c r="A320" s="32"/>
      <c r="B320" s="33"/>
      <c r="C320" s="34"/>
      <c r="D320" s="220" t="s">
        <v>241</v>
      </c>
      <c r="E320" s="34"/>
      <c r="F320" s="221" t="s">
        <v>1462</v>
      </c>
      <c r="G320" s="34"/>
      <c r="H320" s="34"/>
      <c r="I320" s="176"/>
      <c r="J320" s="34"/>
      <c r="K320" s="34"/>
      <c r="L320" s="35"/>
      <c r="M320" s="222"/>
      <c r="N320" s="223"/>
      <c r="O320" s="69"/>
      <c r="P320" s="69"/>
      <c r="Q320" s="69"/>
      <c r="R320" s="69"/>
      <c r="S320" s="69"/>
      <c r="T320" s="70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4" t="s">
        <v>241</v>
      </c>
      <c r="AU320" s="14" t="s">
        <v>84</v>
      </c>
    </row>
    <row r="321" spans="1:65" s="12" customFormat="1" ht="22.9" customHeight="1">
      <c r="B321" s="191"/>
      <c r="C321" s="192"/>
      <c r="D321" s="193" t="s">
        <v>74</v>
      </c>
      <c r="E321" s="205" t="s">
        <v>1131</v>
      </c>
      <c r="F321" s="205" t="s">
        <v>1132</v>
      </c>
      <c r="G321" s="192"/>
      <c r="H321" s="192"/>
      <c r="I321" s="195"/>
      <c r="J321" s="206">
        <f>BK321</f>
        <v>0</v>
      </c>
      <c r="K321" s="192"/>
      <c r="L321" s="197"/>
      <c r="M321" s="198"/>
      <c r="N321" s="199"/>
      <c r="O321" s="199"/>
      <c r="P321" s="200">
        <f>SUM(P322:P333)</f>
        <v>0</v>
      </c>
      <c r="Q321" s="199"/>
      <c r="R321" s="200">
        <f>SUM(R322:R333)</f>
        <v>0</v>
      </c>
      <c r="S321" s="199"/>
      <c r="T321" s="201">
        <f>SUM(T322:T333)</f>
        <v>0</v>
      </c>
      <c r="AR321" s="202" t="s">
        <v>84</v>
      </c>
      <c r="AT321" s="203" t="s">
        <v>74</v>
      </c>
      <c r="AU321" s="203" t="s">
        <v>82</v>
      </c>
      <c r="AY321" s="202" t="s">
        <v>233</v>
      </c>
      <c r="BK321" s="204">
        <f>SUM(BK322:BK333)</f>
        <v>0</v>
      </c>
    </row>
    <row r="322" spans="1:65" s="2" customFormat="1" ht="24.2" customHeight="1">
      <c r="A322" s="32"/>
      <c r="B322" s="33"/>
      <c r="C322" s="207" t="s">
        <v>441</v>
      </c>
      <c r="D322" s="207" t="s">
        <v>236</v>
      </c>
      <c r="E322" s="208" t="s">
        <v>1133</v>
      </c>
      <c r="F322" s="209" t="s">
        <v>1134</v>
      </c>
      <c r="G322" s="210" t="s">
        <v>813</v>
      </c>
      <c r="H322" s="211">
        <v>15</v>
      </c>
      <c r="I322" s="212"/>
      <c r="J322" s="213">
        <f>ROUND(I322*H322,2)</f>
        <v>0</v>
      </c>
      <c r="K322" s="214"/>
      <c r="L322" s="35"/>
      <c r="M322" s="215" t="s">
        <v>1</v>
      </c>
      <c r="N322" s="216" t="s">
        <v>40</v>
      </c>
      <c r="O322" s="69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219" t="s">
        <v>263</v>
      </c>
      <c r="AT322" s="219" t="s">
        <v>236</v>
      </c>
      <c r="AU322" s="219" t="s">
        <v>84</v>
      </c>
      <c r="AY322" s="14" t="s">
        <v>233</v>
      </c>
      <c r="BE322" s="112">
        <f>IF(N322="základní",J322,0)</f>
        <v>0</v>
      </c>
      <c r="BF322" s="112">
        <f>IF(N322="snížená",J322,0)</f>
        <v>0</v>
      </c>
      <c r="BG322" s="112">
        <f>IF(N322="zákl. přenesená",J322,0)</f>
        <v>0</v>
      </c>
      <c r="BH322" s="112">
        <f>IF(N322="sníž. přenesená",J322,0)</f>
        <v>0</v>
      </c>
      <c r="BI322" s="112">
        <f>IF(N322="nulová",J322,0)</f>
        <v>0</v>
      </c>
      <c r="BJ322" s="14" t="s">
        <v>82</v>
      </c>
      <c r="BK322" s="112">
        <f>ROUND(I322*H322,2)</f>
        <v>0</v>
      </c>
      <c r="BL322" s="14" t="s">
        <v>263</v>
      </c>
      <c r="BM322" s="219" t="s">
        <v>510</v>
      </c>
    </row>
    <row r="323" spans="1:65" s="2" customFormat="1" ht="11.25">
      <c r="A323" s="32"/>
      <c r="B323" s="33"/>
      <c r="C323" s="34"/>
      <c r="D323" s="220" t="s">
        <v>241</v>
      </c>
      <c r="E323" s="34"/>
      <c r="F323" s="221" t="s">
        <v>1134</v>
      </c>
      <c r="G323" s="34"/>
      <c r="H323" s="34"/>
      <c r="I323" s="176"/>
      <c r="J323" s="34"/>
      <c r="K323" s="34"/>
      <c r="L323" s="35"/>
      <c r="M323" s="222"/>
      <c r="N323" s="223"/>
      <c r="O323" s="69"/>
      <c r="P323" s="69"/>
      <c r="Q323" s="69"/>
      <c r="R323" s="69"/>
      <c r="S323" s="69"/>
      <c r="T323" s="70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4" t="s">
        <v>241</v>
      </c>
      <c r="AU323" s="14" t="s">
        <v>84</v>
      </c>
    </row>
    <row r="324" spans="1:65" s="2" customFormat="1" ht="24.2" customHeight="1">
      <c r="A324" s="32"/>
      <c r="B324" s="33"/>
      <c r="C324" s="207" t="s">
        <v>337</v>
      </c>
      <c r="D324" s="207" t="s">
        <v>236</v>
      </c>
      <c r="E324" s="208" t="s">
        <v>1135</v>
      </c>
      <c r="F324" s="209" t="s">
        <v>1136</v>
      </c>
      <c r="G324" s="210" t="s">
        <v>813</v>
      </c>
      <c r="H324" s="211">
        <v>15</v>
      </c>
      <c r="I324" s="212"/>
      <c r="J324" s="213">
        <f>ROUND(I324*H324,2)</f>
        <v>0</v>
      </c>
      <c r="K324" s="214"/>
      <c r="L324" s="35"/>
      <c r="M324" s="215" t="s">
        <v>1</v>
      </c>
      <c r="N324" s="216" t="s">
        <v>40</v>
      </c>
      <c r="O324" s="69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219" t="s">
        <v>263</v>
      </c>
      <c r="AT324" s="219" t="s">
        <v>236</v>
      </c>
      <c r="AU324" s="219" t="s">
        <v>84</v>
      </c>
      <c r="AY324" s="14" t="s">
        <v>233</v>
      </c>
      <c r="BE324" s="112">
        <f>IF(N324="základní",J324,0)</f>
        <v>0</v>
      </c>
      <c r="BF324" s="112">
        <f>IF(N324="snížená",J324,0)</f>
        <v>0</v>
      </c>
      <c r="BG324" s="112">
        <f>IF(N324="zákl. přenesená",J324,0)</f>
        <v>0</v>
      </c>
      <c r="BH324" s="112">
        <f>IF(N324="sníž. přenesená",J324,0)</f>
        <v>0</v>
      </c>
      <c r="BI324" s="112">
        <f>IF(N324="nulová",J324,0)</f>
        <v>0</v>
      </c>
      <c r="BJ324" s="14" t="s">
        <v>82</v>
      </c>
      <c r="BK324" s="112">
        <f>ROUND(I324*H324,2)</f>
        <v>0</v>
      </c>
      <c r="BL324" s="14" t="s">
        <v>263</v>
      </c>
      <c r="BM324" s="219" t="s">
        <v>512</v>
      </c>
    </row>
    <row r="325" spans="1:65" s="2" customFormat="1" ht="19.5">
      <c r="A325" s="32"/>
      <c r="B325" s="33"/>
      <c r="C325" s="34"/>
      <c r="D325" s="220" t="s">
        <v>241</v>
      </c>
      <c r="E325" s="34"/>
      <c r="F325" s="221" t="s">
        <v>1136</v>
      </c>
      <c r="G325" s="34"/>
      <c r="H325" s="34"/>
      <c r="I325" s="176"/>
      <c r="J325" s="34"/>
      <c r="K325" s="34"/>
      <c r="L325" s="35"/>
      <c r="M325" s="222"/>
      <c r="N325" s="223"/>
      <c r="O325" s="69"/>
      <c r="P325" s="69"/>
      <c r="Q325" s="69"/>
      <c r="R325" s="69"/>
      <c r="S325" s="69"/>
      <c r="T325" s="70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4" t="s">
        <v>241</v>
      </c>
      <c r="AU325" s="14" t="s">
        <v>84</v>
      </c>
    </row>
    <row r="326" spans="1:65" s="2" customFormat="1" ht="24.2" customHeight="1">
      <c r="A326" s="32"/>
      <c r="B326" s="33"/>
      <c r="C326" s="207" t="s">
        <v>448</v>
      </c>
      <c r="D326" s="207" t="s">
        <v>236</v>
      </c>
      <c r="E326" s="208" t="s">
        <v>1137</v>
      </c>
      <c r="F326" s="209" t="s">
        <v>1138</v>
      </c>
      <c r="G326" s="210" t="s">
        <v>244</v>
      </c>
      <c r="H326" s="211">
        <v>31</v>
      </c>
      <c r="I326" s="212"/>
      <c r="J326" s="213">
        <f>ROUND(I326*H326,2)</f>
        <v>0</v>
      </c>
      <c r="K326" s="214"/>
      <c r="L326" s="35"/>
      <c r="M326" s="215" t="s">
        <v>1</v>
      </c>
      <c r="N326" s="216" t="s">
        <v>40</v>
      </c>
      <c r="O326" s="69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219" t="s">
        <v>263</v>
      </c>
      <c r="AT326" s="219" t="s">
        <v>236</v>
      </c>
      <c r="AU326" s="219" t="s">
        <v>84</v>
      </c>
      <c r="AY326" s="14" t="s">
        <v>233</v>
      </c>
      <c r="BE326" s="112">
        <f>IF(N326="základní",J326,0)</f>
        <v>0</v>
      </c>
      <c r="BF326" s="112">
        <f>IF(N326="snížená",J326,0)</f>
        <v>0</v>
      </c>
      <c r="BG326" s="112">
        <f>IF(N326="zákl. přenesená",J326,0)</f>
        <v>0</v>
      </c>
      <c r="BH326" s="112">
        <f>IF(N326="sníž. přenesená",J326,0)</f>
        <v>0</v>
      </c>
      <c r="BI326" s="112">
        <f>IF(N326="nulová",J326,0)</f>
        <v>0</v>
      </c>
      <c r="BJ326" s="14" t="s">
        <v>82</v>
      </c>
      <c r="BK326" s="112">
        <f>ROUND(I326*H326,2)</f>
        <v>0</v>
      </c>
      <c r="BL326" s="14" t="s">
        <v>263</v>
      </c>
      <c r="BM326" s="219" t="s">
        <v>515</v>
      </c>
    </row>
    <row r="327" spans="1:65" s="2" customFormat="1" ht="11.25">
      <c r="A327" s="32"/>
      <c r="B327" s="33"/>
      <c r="C327" s="34"/>
      <c r="D327" s="220" t="s">
        <v>241</v>
      </c>
      <c r="E327" s="34"/>
      <c r="F327" s="221" t="s">
        <v>1138</v>
      </c>
      <c r="G327" s="34"/>
      <c r="H327" s="34"/>
      <c r="I327" s="176"/>
      <c r="J327" s="34"/>
      <c r="K327" s="34"/>
      <c r="L327" s="35"/>
      <c r="M327" s="222"/>
      <c r="N327" s="223"/>
      <c r="O327" s="69"/>
      <c r="P327" s="69"/>
      <c r="Q327" s="69"/>
      <c r="R327" s="69"/>
      <c r="S327" s="69"/>
      <c r="T327" s="70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4" t="s">
        <v>241</v>
      </c>
      <c r="AU327" s="14" t="s">
        <v>84</v>
      </c>
    </row>
    <row r="328" spans="1:65" s="2" customFormat="1" ht="24.2" customHeight="1">
      <c r="A328" s="32"/>
      <c r="B328" s="33"/>
      <c r="C328" s="207" t="s">
        <v>340</v>
      </c>
      <c r="D328" s="207" t="s">
        <v>236</v>
      </c>
      <c r="E328" s="208" t="s">
        <v>1139</v>
      </c>
      <c r="F328" s="209" t="s">
        <v>1140</v>
      </c>
      <c r="G328" s="210" t="s">
        <v>244</v>
      </c>
      <c r="H328" s="211">
        <v>56</v>
      </c>
      <c r="I328" s="212"/>
      <c r="J328" s="213">
        <f>ROUND(I328*H328,2)</f>
        <v>0</v>
      </c>
      <c r="K328" s="214"/>
      <c r="L328" s="35"/>
      <c r="M328" s="215" t="s">
        <v>1</v>
      </c>
      <c r="N328" s="216" t="s">
        <v>40</v>
      </c>
      <c r="O328" s="69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219" t="s">
        <v>263</v>
      </c>
      <c r="AT328" s="219" t="s">
        <v>236</v>
      </c>
      <c r="AU328" s="219" t="s">
        <v>84</v>
      </c>
      <c r="AY328" s="14" t="s">
        <v>233</v>
      </c>
      <c r="BE328" s="112">
        <f>IF(N328="základní",J328,0)</f>
        <v>0</v>
      </c>
      <c r="BF328" s="112">
        <f>IF(N328="snížená",J328,0)</f>
        <v>0</v>
      </c>
      <c r="BG328" s="112">
        <f>IF(N328="zákl. přenesená",J328,0)</f>
        <v>0</v>
      </c>
      <c r="BH328" s="112">
        <f>IF(N328="sníž. přenesená",J328,0)</f>
        <v>0</v>
      </c>
      <c r="BI328" s="112">
        <f>IF(N328="nulová",J328,0)</f>
        <v>0</v>
      </c>
      <c r="BJ328" s="14" t="s">
        <v>82</v>
      </c>
      <c r="BK328" s="112">
        <f>ROUND(I328*H328,2)</f>
        <v>0</v>
      </c>
      <c r="BL328" s="14" t="s">
        <v>263</v>
      </c>
      <c r="BM328" s="219" t="s">
        <v>522</v>
      </c>
    </row>
    <row r="329" spans="1:65" s="2" customFormat="1" ht="19.5">
      <c r="A329" s="32"/>
      <c r="B329" s="33"/>
      <c r="C329" s="34"/>
      <c r="D329" s="220" t="s">
        <v>241</v>
      </c>
      <c r="E329" s="34"/>
      <c r="F329" s="221" t="s">
        <v>1140</v>
      </c>
      <c r="G329" s="34"/>
      <c r="H329" s="34"/>
      <c r="I329" s="176"/>
      <c r="J329" s="34"/>
      <c r="K329" s="34"/>
      <c r="L329" s="35"/>
      <c r="M329" s="222"/>
      <c r="N329" s="223"/>
      <c r="O329" s="69"/>
      <c r="P329" s="69"/>
      <c r="Q329" s="69"/>
      <c r="R329" s="69"/>
      <c r="S329" s="69"/>
      <c r="T329" s="70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4" t="s">
        <v>241</v>
      </c>
      <c r="AU329" s="14" t="s">
        <v>84</v>
      </c>
    </row>
    <row r="330" spans="1:65" s="2" customFormat="1" ht="24.2" customHeight="1">
      <c r="A330" s="32"/>
      <c r="B330" s="33"/>
      <c r="C330" s="207" t="s">
        <v>453</v>
      </c>
      <c r="D330" s="207" t="s">
        <v>236</v>
      </c>
      <c r="E330" s="208" t="s">
        <v>1141</v>
      </c>
      <c r="F330" s="209" t="s">
        <v>1142</v>
      </c>
      <c r="G330" s="210" t="s">
        <v>244</v>
      </c>
      <c r="H330" s="211">
        <v>31</v>
      </c>
      <c r="I330" s="212"/>
      <c r="J330" s="213">
        <f>ROUND(I330*H330,2)</f>
        <v>0</v>
      </c>
      <c r="K330" s="214"/>
      <c r="L330" s="35"/>
      <c r="M330" s="215" t="s">
        <v>1</v>
      </c>
      <c r="N330" s="216" t="s">
        <v>40</v>
      </c>
      <c r="O330" s="69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219" t="s">
        <v>263</v>
      </c>
      <c r="AT330" s="219" t="s">
        <v>236</v>
      </c>
      <c r="AU330" s="219" t="s">
        <v>84</v>
      </c>
      <c r="AY330" s="14" t="s">
        <v>233</v>
      </c>
      <c r="BE330" s="112">
        <f>IF(N330="základní",J330,0)</f>
        <v>0</v>
      </c>
      <c r="BF330" s="112">
        <f>IF(N330="snížená",J330,0)</f>
        <v>0</v>
      </c>
      <c r="BG330" s="112">
        <f>IF(N330="zákl. přenesená",J330,0)</f>
        <v>0</v>
      </c>
      <c r="BH330" s="112">
        <f>IF(N330="sníž. přenesená",J330,0)</f>
        <v>0</v>
      </c>
      <c r="BI330" s="112">
        <f>IF(N330="nulová",J330,0)</f>
        <v>0</v>
      </c>
      <c r="BJ330" s="14" t="s">
        <v>82</v>
      </c>
      <c r="BK330" s="112">
        <f>ROUND(I330*H330,2)</f>
        <v>0</v>
      </c>
      <c r="BL330" s="14" t="s">
        <v>263</v>
      </c>
      <c r="BM330" s="219" t="s">
        <v>526</v>
      </c>
    </row>
    <row r="331" spans="1:65" s="2" customFormat="1" ht="11.25">
      <c r="A331" s="32"/>
      <c r="B331" s="33"/>
      <c r="C331" s="34"/>
      <c r="D331" s="220" t="s">
        <v>241</v>
      </c>
      <c r="E331" s="34"/>
      <c r="F331" s="221" t="s">
        <v>1142</v>
      </c>
      <c r="G331" s="34"/>
      <c r="H331" s="34"/>
      <c r="I331" s="176"/>
      <c r="J331" s="34"/>
      <c r="K331" s="34"/>
      <c r="L331" s="35"/>
      <c r="M331" s="222"/>
      <c r="N331" s="223"/>
      <c r="O331" s="69"/>
      <c r="P331" s="69"/>
      <c r="Q331" s="69"/>
      <c r="R331" s="69"/>
      <c r="S331" s="69"/>
      <c r="T331" s="70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4" t="s">
        <v>241</v>
      </c>
      <c r="AU331" s="14" t="s">
        <v>84</v>
      </c>
    </row>
    <row r="332" spans="1:65" s="2" customFormat="1" ht="24.2" customHeight="1">
      <c r="A332" s="32"/>
      <c r="B332" s="33"/>
      <c r="C332" s="207" t="s">
        <v>347</v>
      </c>
      <c r="D332" s="207" t="s">
        <v>236</v>
      </c>
      <c r="E332" s="208" t="s">
        <v>1143</v>
      </c>
      <c r="F332" s="209" t="s">
        <v>1144</v>
      </c>
      <c r="G332" s="210" t="s">
        <v>244</v>
      </c>
      <c r="H332" s="211">
        <v>56</v>
      </c>
      <c r="I332" s="212"/>
      <c r="J332" s="213">
        <f>ROUND(I332*H332,2)</f>
        <v>0</v>
      </c>
      <c r="K332" s="214"/>
      <c r="L332" s="35"/>
      <c r="M332" s="215" t="s">
        <v>1</v>
      </c>
      <c r="N332" s="216" t="s">
        <v>40</v>
      </c>
      <c r="O332" s="69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219" t="s">
        <v>263</v>
      </c>
      <c r="AT332" s="219" t="s">
        <v>236</v>
      </c>
      <c r="AU332" s="219" t="s">
        <v>84</v>
      </c>
      <c r="AY332" s="14" t="s">
        <v>233</v>
      </c>
      <c r="BE332" s="112">
        <f>IF(N332="základní",J332,0)</f>
        <v>0</v>
      </c>
      <c r="BF332" s="112">
        <f>IF(N332="snížená",J332,0)</f>
        <v>0</v>
      </c>
      <c r="BG332" s="112">
        <f>IF(N332="zákl. přenesená",J332,0)</f>
        <v>0</v>
      </c>
      <c r="BH332" s="112">
        <f>IF(N332="sníž. přenesená",J332,0)</f>
        <v>0</v>
      </c>
      <c r="BI332" s="112">
        <f>IF(N332="nulová",J332,0)</f>
        <v>0</v>
      </c>
      <c r="BJ332" s="14" t="s">
        <v>82</v>
      </c>
      <c r="BK332" s="112">
        <f>ROUND(I332*H332,2)</f>
        <v>0</v>
      </c>
      <c r="BL332" s="14" t="s">
        <v>263</v>
      </c>
      <c r="BM332" s="219" t="s">
        <v>530</v>
      </c>
    </row>
    <row r="333" spans="1:65" s="2" customFormat="1" ht="11.25">
      <c r="A333" s="32"/>
      <c r="B333" s="33"/>
      <c r="C333" s="34"/>
      <c r="D333" s="220" t="s">
        <v>241</v>
      </c>
      <c r="E333" s="34"/>
      <c r="F333" s="221" t="s">
        <v>1144</v>
      </c>
      <c r="G333" s="34"/>
      <c r="H333" s="34"/>
      <c r="I333" s="176"/>
      <c r="J333" s="34"/>
      <c r="K333" s="34"/>
      <c r="L333" s="35"/>
      <c r="M333" s="222"/>
      <c r="N333" s="223"/>
      <c r="O333" s="69"/>
      <c r="P333" s="69"/>
      <c r="Q333" s="69"/>
      <c r="R333" s="69"/>
      <c r="S333" s="69"/>
      <c r="T333" s="70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4" t="s">
        <v>241</v>
      </c>
      <c r="AU333" s="14" t="s">
        <v>84</v>
      </c>
    </row>
    <row r="334" spans="1:65" s="12" customFormat="1" ht="22.9" customHeight="1">
      <c r="B334" s="191"/>
      <c r="C334" s="192"/>
      <c r="D334" s="193" t="s">
        <v>74</v>
      </c>
      <c r="E334" s="205" t="s">
        <v>1145</v>
      </c>
      <c r="F334" s="205" t="s">
        <v>141</v>
      </c>
      <c r="G334" s="192"/>
      <c r="H334" s="192"/>
      <c r="I334" s="195"/>
      <c r="J334" s="206">
        <f>BK334</f>
        <v>0</v>
      </c>
      <c r="K334" s="192"/>
      <c r="L334" s="197"/>
      <c r="M334" s="198"/>
      <c r="N334" s="199"/>
      <c r="O334" s="199"/>
      <c r="P334" s="200">
        <f>SUM(P335:P364)</f>
        <v>0</v>
      </c>
      <c r="Q334" s="199"/>
      <c r="R334" s="200">
        <f>SUM(R335:R364)</f>
        <v>0</v>
      </c>
      <c r="S334" s="199"/>
      <c r="T334" s="201">
        <f>SUM(T335:T364)</f>
        <v>0</v>
      </c>
      <c r="AR334" s="202" t="s">
        <v>240</v>
      </c>
      <c r="AT334" s="203" t="s">
        <v>74</v>
      </c>
      <c r="AU334" s="203" t="s">
        <v>82</v>
      </c>
      <c r="AY334" s="202" t="s">
        <v>233</v>
      </c>
      <c r="BK334" s="204">
        <f>SUM(BK335:BK364)</f>
        <v>0</v>
      </c>
    </row>
    <row r="335" spans="1:65" s="2" customFormat="1" ht="24.2" customHeight="1">
      <c r="A335" s="32"/>
      <c r="B335" s="33"/>
      <c r="C335" s="207" t="s">
        <v>435</v>
      </c>
      <c r="D335" s="207" t="s">
        <v>236</v>
      </c>
      <c r="E335" s="208" t="s">
        <v>1146</v>
      </c>
      <c r="F335" s="209" t="s">
        <v>1147</v>
      </c>
      <c r="G335" s="210" t="s">
        <v>358</v>
      </c>
      <c r="H335" s="211">
        <v>1</v>
      </c>
      <c r="I335" s="212"/>
      <c r="J335" s="213">
        <f>ROUND(I335*H335,2)</f>
        <v>0</v>
      </c>
      <c r="K335" s="214"/>
      <c r="L335" s="35"/>
      <c r="M335" s="215" t="s">
        <v>1</v>
      </c>
      <c r="N335" s="216" t="s">
        <v>40</v>
      </c>
      <c r="O335" s="69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219" t="s">
        <v>1148</v>
      </c>
      <c r="AT335" s="219" t="s">
        <v>236</v>
      </c>
      <c r="AU335" s="219" t="s">
        <v>84</v>
      </c>
      <c r="AY335" s="14" t="s">
        <v>233</v>
      </c>
      <c r="BE335" s="112">
        <f>IF(N335="základní",J335,0)</f>
        <v>0</v>
      </c>
      <c r="BF335" s="112">
        <f>IF(N335="snížená",J335,0)</f>
        <v>0</v>
      </c>
      <c r="BG335" s="112">
        <f>IF(N335="zákl. přenesená",J335,0)</f>
        <v>0</v>
      </c>
      <c r="BH335" s="112">
        <f>IF(N335="sníž. přenesená",J335,0)</f>
        <v>0</v>
      </c>
      <c r="BI335" s="112">
        <f>IF(N335="nulová",J335,0)</f>
        <v>0</v>
      </c>
      <c r="BJ335" s="14" t="s">
        <v>82</v>
      </c>
      <c r="BK335" s="112">
        <f>ROUND(I335*H335,2)</f>
        <v>0</v>
      </c>
      <c r="BL335" s="14" t="s">
        <v>1148</v>
      </c>
      <c r="BM335" s="219" t="s">
        <v>533</v>
      </c>
    </row>
    <row r="336" spans="1:65" s="2" customFormat="1" ht="11.25">
      <c r="A336" s="32"/>
      <c r="B336" s="33"/>
      <c r="C336" s="34"/>
      <c r="D336" s="220" t="s">
        <v>241</v>
      </c>
      <c r="E336" s="34"/>
      <c r="F336" s="221" t="s">
        <v>1147</v>
      </c>
      <c r="G336" s="34"/>
      <c r="H336" s="34"/>
      <c r="I336" s="176"/>
      <c r="J336" s="34"/>
      <c r="K336" s="34"/>
      <c r="L336" s="35"/>
      <c r="M336" s="222"/>
      <c r="N336" s="223"/>
      <c r="O336" s="69"/>
      <c r="P336" s="69"/>
      <c r="Q336" s="69"/>
      <c r="R336" s="69"/>
      <c r="S336" s="69"/>
      <c r="T336" s="70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4" t="s">
        <v>241</v>
      </c>
      <c r="AU336" s="14" t="s">
        <v>84</v>
      </c>
    </row>
    <row r="337" spans="1:65" s="2" customFormat="1" ht="16.5" customHeight="1">
      <c r="A337" s="32"/>
      <c r="B337" s="33"/>
      <c r="C337" s="207" t="s">
        <v>655</v>
      </c>
      <c r="D337" s="207" t="s">
        <v>236</v>
      </c>
      <c r="E337" s="208" t="s">
        <v>1149</v>
      </c>
      <c r="F337" s="209" t="s">
        <v>1150</v>
      </c>
      <c r="G337" s="210" t="s">
        <v>358</v>
      </c>
      <c r="H337" s="211">
        <v>1</v>
      </c>
      <c r="I337" s="212"/>
      <c r="J337" s="213">
        <f>ROUND(I337*H337,2)</f>
        <v>0</v>
      </c>
      <c r="K337" s="214"/>
      <c r="L337" s="35"/>
      <c r="M337" s="215" t="s">
        <v>1</v>
      </c>
      <c r="N337" s="216" t="s">
        <v>40</v>
      </c>
      <c r="O337" s="69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219" t="s">
        <v>1148</v>
      </c>
      <c r="AT337" s="219" t="s">
        <v>236</v>
      </c>
      <c r="AU337" s="219" t="s">
        <v>84</v>
      </c>
      <c r="AY337" s="14" t="s">
        <v>233</v>
      </c>
      <c r="BE337" s="112">
        <f>IF(N337="základní",J337,0)</f>
        <v>0</v>
      </c>
      <c r="BF337" s="112">
        <f>IF(N337="snížená",J337,0)</f>
        <v>0</v>
      </c>
      <c r="BG337" s="112">
        <f>IF(N337="zákl. přenesená",J337,0)</f>
        <v>0</v>
      </c>
      <c r="BH337" s="112">
        <f>IF(N337="sníž. přenesená",J337,0)</f>
        <v>0</v>
      </c>
      <c r="BI337" s="112">
        <f>IF(N337="nulová",J337,0)</f>
        <v>0</v>
      </c>
      <c r="BJ337" s="14" t="s">
        <v>82</v>
      </c>
      <c r="BK337" s="112">
        <f>ROUND(I337*H337,2)</f>
        <v>0</v>
      </c>
      <c r="BL337" s="14" t="s">
        <v>1148</v>
      </c>
      <c r="BM337" s="219" t="s">
        <v>537</v>
      </c>
    </row>
    <row r="338" spans="1:65" s="2" customFormat="1" ht="11.25">
      <c r="A338" s="32"/>
      <c r="B338" s="33"/>
      <c r="C338" s="34"/>
      <c r="D338" s="220" t="s">
        <v>241</v>
      </c>
      <c r="E338" s="34"/>
      <c r="F338" s="221" t="s">
        <v>1150</v>
      </c>
      <c r="G338" s="34"/>
      <c r="H338" s="34"/>
      <c r="I338" s="176"/>
      <c r="J338" s="34"/>
      <c r="K338" s="34"/>
      <c r="L338" s="35"/>
      <c r="M338" s="222"/>
      <c r="N338" s="223"/>
      <c r="O338" s="69"/>
      <c r="P338" s="69"/>
      <c r="Q338" s="69"/>
      <c r="R338" s="69"/>
      <c r="S338" s="69"/>
      <c r="T338" s="70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4" t="s">
        <v>241</v>
      </c>
      <c r="AU338" s="14" t="s">
        <v>84</v>
      </c>
    </row>
    <row r="339" spans="1:65" s="2" customFormat="1" ht="21.75" customHeight="1">
      <c r="A339" s="32"/>
      <c r="B339" s="33"/>
      <c r="C339" s="207" t="s">
        <v>438</v>
      </c>
      <c r="D339" s="207" t="s">
        <v>236</v>
      </c>
      <c r="E339" s="208" t="s">
        <v>1151</v>
      </c>
      <c r="F339" s="209" t="s">
        <v>1152</v>
      </c>
      <c r="G339" s="210" t="s">
        <v>358</v>
      </c>
      <c r="H339" s="211">
        <v>1</v>
      </c>
      <c r="I339" s="212"/>
      <c r="J339" s="213">
        <f>ROUND(I339*H339,2)</f>
        <v>0</v>
      </c>
      <c r="K339" s="214"/>
      <c r="L339" s="35"/>
      <c r="M339" s="215" t="s">
        <v>1</v>
      </c>
      <c r="N339" s="216" t="s">
        <v>40</v>
      </c>
      <c r="O339" s="69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219" t="s">
        <v>1148</v>
      </c>
      <c r="AT339" s="219" t="s">
        <v>236</v>
      </c>
      <c r="AU339" s="219" t="s">
        <v>84</v>
      </c>
      <c r="AY339" s="14" t="s">
        <v>233</v>
      </c>
      <c r="BE339" s="112">
        <f>IF(N339="základní",J339,0)</f>
        <v>0</v>
      </c>
      <c r="BF339" s="112">
        <f>IF(N339="snížená",J339,0)</f>
        <v>0</v>
      </c>
      <c r="BG339" s="112">
        <f>IF(N339="zákl. přenesená",J339,0)</f>
        <v>0</v>
      </c>
      <c r="BH339" s="112">
        <f>IF(N339="sníž. přenesená",J339,0)</f>
        <v>0</v>
      </c>
      <c r="BI339" s="112">
        <f>IF(N339="nulová",J339,0)</f>
        <v>0</v>
      </c>
      <c r="BJ339" s="14" t="s">
        <v>82</v>
      </c>
      <c r="BK339" s="112">
        <f>ROUND(I339*H339,2)</f>
        <v>0</v>
      </c>
      <c r="BL339" s="14" t="s">
        <v>1148</v>
      </c>
      <c r="BM339" s="219" t="s">
        <v>540</v>
      </c>
    </row>
    <row r="340" spans="1:65" s="2" customFormat="1" ht="11.25">
      <c r="A340" s="32"/>
      <c r="B340" s="33"/>
      <c r="C340" s="34"/>
      <c r="D340" s="220" t="s">
        <v>241</v>
      </c>
      <c r="E340" s="34"/>
      <c r="F340" s="221" t="s">
        <v>1152</v>
      </c>
      <c r="G340" s="34"/>
      <c r="H340" s="34"/>
      <c r="I340" s="176"/>
      <c r="J340" s="34"/>
      <c r="K340" s="34"/>
      <c r="L340" s="35"/>
      <c r="M340" s="222"/>
      <c r="N340" s="223"/>
      <c r="O340" s="69"/>
      <c r="P340" s="69"/>
      <c r="Q340" s="69"/>
      <c r="R340" s="69"/>
      <c r="S340" s="69"/>
      <c r="T340" s="70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T340" s="14" t="s">
        <v>241</v>
      </c>
      <c r="AU340" s="14" t="s">
        <v>84</v>
      </c>
    </row>
    <row r="341" spans="1:65" s="2" customFormat="1" ht="16.5" customHeight="1">
      <c r="A341" s="32"/>
      <c r="B341" s="33"/>
      <c r="C341" s="207" t="s">
        <v>660</v>
      </c>
      <c r="D341" s="207" t="s">
        <v>236</v>
      </c>
      <c r="E341" s="208" t="s">
        <v>1153</v>
      </c>
      <c r="F341" s="209" t="s">
        <v>1154</v>
      </c>
      <c r="G341" s="210" t="s">
        <v>358</v>
      </c>
      <c r="H341" s="211">
        <v>1</v>
      </c>
      <c r="I341" s="212"/>
      <c r="J341" s="213">
        <f>ROUND(I341*H341,2)</f>
        <v>0</v>
      </c>
      <c r="K341" s="214"/>
      <c r="L341" s="35"/>
      <c r="M341" s="215" t="s">
        <v>1</v>
      </c>
      <c r="N341" s="216" t="s">
        <v>40</v>
      </c>
      <c r="O341" s="69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219" t="s">
        <v>1148</v>
      </c>
      <c r="AT341" s="219" t="s">
        <v>236</v>
      </c>
      <c r="AU341" s="219" t="s">
        <v>84</v>
      </c>
      <c r="AY341" s="14" t="s">
        <v>233</v>
      </c>
      <c r="BE341" s="112">
        <f>IF(N341="základní",J341,0)</f>
        <v>0</v>
      </c>
      <c r="BF341" s="112">
        <f>IF(N341="snížená",J341,0)</f>
        <v>0</v>
      </c>
      <c r="BG341" s="112">
        <f>IF(N341="zákl. přenesená",J341,0)</f>
        <v>0</v>
      </c>
      <c r="BH341" s="112">
        <f>IF(N341="sníž. přenesená",J341,0)</f>
        <v>0</v>
      </c>
      <c r="BI341" s="112">
        <f>IF(N341="nulová",J341,0)</f>
        <v>0</v>
      </c>
      <c r="BJ341" s="14" t="s">
        <v>82</v>
      </c>
      <c r="BK341" s="112">
        <f>ROUND(I341*H341,2)</f>
        <v>0</v>
      </c>
      <c r="BL341" s="14" t="s">
        <v>1148</v>
      </c>
      <c r="BM341" s="219" t="s">
        <v>544</v>
      </c>
    </row>
    <row r="342" spans="1:65" s="2" customFormat="1" ht="11.25">
      <c r="A342" s="32"/>
      <c r="B342" s="33"/>
      <c r="C342" s="34"/>
      <c r="D342" s="220" t="s">
        <v>241</v>
      </c>
      <c r="E342" s="34"/>
      <c r="F342" s="221" t="s">
        <v>1154</v>
      </c>
      <c r="G342" s="34"/>
      <c r="H342" s="34"/>
      <c r="I342" s="176"/>
      <c r="J342" s="34"/>
      <c r="K342" s="34"/>
      <c r="L342" s="35"/>
      <c r="M342" s="222"/>
      <c r="N342" s="223"/>
      <c r="O342" s="69"/>
      <c r="P342" s="69"/>
      <c r="Q342" s="69"/>
      <c r="R342" s="69"/>
      <c r="S342" s="69"/>
      <c r="T342" s="70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4" t="s">
        <v>241</v>
      </c>
      <c r="AU342" s="14" t="s">
        <v>84</v>
      </c>
    </row>
    <row r="343" spans="1:65" s="2" customFormat="1" ht="16.5" customHeight="1">
      <c r="A343" s="32"/>
      <c r="B343" s="33"/>
      <c r="C343" s="207" t="s">
        <v>440</v>
      </c>
      <c r="D343" s="207" t="s">
        <v>236</v>
      </c>
      <c r="E343" s="208" t="s">
        <v>1155</v>
      </c>
      <c r="F343" s="209" t="s">
        <v>1156</v>
      </c>
      <c r="G343" s="210" t="s">
        <v>358</v>
      </c>
      <c r="H343" s="211">
        <v>1</v>
      </c>
      <c r="I343" s="212"/>
      <c r="J343" s="213">
        <f>ROUND(I343*H343,2)</f>
        <v>0</v>
      </c>
      <c r="K343" s="214"/>
      <c r="L343" s="35"/>
      <c r="M343" s="215" t="s">
        <v>1</v>
      </c>
      <c r="N343" s="216" t="s">
        <v>40</v>
      </c>
      <c r="O343" s="69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219" t="s">
        <v>1148</v>
      </c>
      <c r="AT343" s="219" t="s">
        <v>236</v>
      </c>
      <c r="AU343" s="219" t="s">
        <v>84</v>
      </c>
      <c r="AY343" s="14" t="s">
        <v>233</v>
      </c>
      <c r="BE343" s="112">
        <f>IF(N343="základní",J343,0)</f>
        <v>0</v>
      </c>
      <c r="BF343" s="112">
        <f>IF(N343="snížená",J343,0)</f>
        <v>0</v>
      </c>
      <c r="BG343" s="112">
        <f>IF(N343="zákl. přenesená",J343,0)</f>
        <v>0</v>
      </c>
      <c r="BH343" s="112">
        <f>IF(N343="sníž. přenesená",J343,0)</f>
        <v>0</v>
      </c>
      <c r="BI343" s="112">
        <f>IF(N343="nulová",J343,0)</f>
        <v>0</v>
      </c>
      <c r="BJ343" s="14" t="s">
        <v>82</v>
      </c>
      <c r="BK343" s="112">
        <f>ROUND(I343*H343,2)</f>
        <v>0</v>
      </c>
      <c r="BL343" s="14" t="s">
        <v>1148</v>
      </c>
      <c r="BM343" s="219" t="s">
        <v>547</v>
      </c>
    </row>
    <row r="344" spans="1:65" s="2" customFormat="1" ht="11.25">
      <c r="A344" s="32"/>
      <c r="B344" s="33"/>
      <c r="C344" s="34"/>
      <c r="D344" s="220" t="s">
        <v>241</v>
      </c>
      <c r="E344" s="34"/>
      <c r="F344" s="221" t="s">
        <v>1156</v>
      </c>
      <c r="G344" s="34"/>
      <c r="H344" s="34"/>
      <c r="I344" s="176"/>
      <c r="J344" s="34"/>
      <c r="K344" s="34"/>
      <c r="L344" s="35"/>
      <c r="M344" s="222"/>
      <c r="N344" s="223"/>
      <c r="O344" s="69"/>
      <c r="P344" s="69"/>
      <c r="Q344" s="69"/>
      <c r="R344" s="69"/>
      <c r="S344" s="69"/>
      <c r="T344" s="70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4" t="s">
        <v>241</v>
      </c>
      <c r="AU344" s="14" t="s">
        <v>84</v>
      </c>
    </row>
    <row r="345" spans="1:65" s="2" customFormat="1" ht="21.75" customHeight="1">
      <c r="A345" s="32"/>
      <c r="B345" s="33"/>
      <c r="C345" s="207" t="s">
        <v>665</v>
      </c>
      <c r="D345" s="207" t="s">
        <v>236</v>
      </c>
      <c r="E345" s="208" t="s">
        <v>1157</v>
      </c>
      <c r="F345" s="209" t="s">
        <v>1158</v>
      </c>
      <c r="G345" s="210" t="s">
        <v>358</v>
      </c>
      <c r="H345" s="211">
        <v>1</v>
      </c>
      <c r="I345" s="212"/>
      <c r="J345" s="213">
        <f>ROUND(I345*H345,2)</f>
        <v>0</v>
      </c>
      <c r="K345" s="214"/>
      <c r="L345" s="35"/>
      <c r="M345" s="215" t="s">
        <v>1</v>
      </c>
      <c r="N345" s="216" t="s">
        <v>40</v>
      </c>
      <c r="O345" s="69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219" t="s">
        <v>1148</v>
      </c>
      <c r="AT345" s="219" t="s">
        <v>236</v>
      </c>
      <c r="AU345" s="219" t="s">
        <v>84</v>
      </c>
      <c r="AY345" s="14" t="s">
        <v>233</v>
      </c>
      <c r="BE345" s="112">
        <f>IF(N345="základní",J345,0)</f>
        <v>0</v>
      </c>
      <c r="BF345" s="112">
        <f>IF(N345="snížená",J345,0)</f>
        <v>0</v>
      </c>
      <c r="BG345" s="112">
        <f>IF(N345="zákl. přenesená",J345,0)</f>
        <v>0</v>
      </c>
      <c r="BH345" s="112">
        <f>IF(N345="sníž. přenesená",J345,0)</f>
        <v>0</v>
      </c>
      <c r="BI345" s="112">
        <f>IF(N345="nulová",J345,0)</f>
        <v>0</v>
      </c>
      <c r="BJ345" s="14" t="s">
        <v>82</v>
      </c>
      <c r="BK345" s="112">
        <f>ROUND(I345*H345,2)</f>
        <v>0</v>
      </c>
      <c r="BL345" s="14" t="s">
        <v>1148</v>
      </c>
      <c r="BM345" s="219" t="s">
        <v>551</v>
      </c>
    </row>
    <row r="346" spans="1:65" s="2" customFormat="1" ht="11.25">
      <c r="A346" s="32"/>
      <c r="B346" s="33"/>
      <c r="C346" s="34"/>
      <c r="D346" s="220" t="s">
        <v>241</v>
      </c>
      <c r="E346" s="34"/>
      <c r="F346" s="221" t="s">
        <v>1158</v>
      </c>
      <c r="G346" s="34"/>
      <c r="H346" s="34"/>
      <c r="I346" s="176"/>
      <c r="J346" s="34"/>
      <c r="K346" s="34"/>
      <c r="L346" s="35"/>
      <c r="M346" s="222"/>
      <c r="N346" s="223"/>
      <c r="O346" s="69"/>
      <c r="P346" s="69"/>
      <c r="Q346" s="69"/>
      <c r="R346" s="69"/>
      <c r="S346" s="69"/>
      <c r="T346" s="70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4" t="s">
        <v>241</v>
      </c>
      <c r="AU346" s="14" t="s">
        <v>84</v>
      </c>
    </row>
    <row r="347" spans="1:65" s="2" customFormat="1" ht="16.5" customHeight="1">
      <c r="A347" s="32"/>
      <c r="B347" s="33"/>
      <c r="C347" s="207" t="s">
        <v>443</v>
      </c>
      <c r="D347" s="207" t="s">
        <v>236</v>
      </c>
      <c r="E347" s="208" t="s">
        <v>1159</v>
      </c>
      <c r="F347" s="209" t="s">
        <v>1160</v>
      </c>
      <c r="G347" s="210" t="s">
        <v>358</v>
      </c>
      <c r="H347" s="211">
        <v>1</v>
      </c>
      <c r="I347" s="212"/>
      <c r="J347" s="213">
        <f>ROUND(I347*H347,2)</f>
        <v>0</v>
      </c>
      <c r="K347" s="214"/>
      <c r="L347" s="35"/>
      <c r="M347" s="215" t="s">
        <v>1</v>
      </c>
      <c r="N347" s="216" t="s">
        <v>40</v>
      </c>
      <c r="O347" s="69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219" t="s">
        <v>1148</v>
      </c>
      <c r="AT347" s="219" t="s">
        <v>236</v>
      </c>
      <c r="AU347" s="219" t="s">
        <v>84</v>
      </c>
      <c r="AY347" s="14" t="s">
        <v>233</v>
      </c>
      <c r="BE347" s="112">
        <f>IF(N347="základní",J347,0)</f>
        <v>0</v>
      </c>
      <c r="BF347" s="112">
        <f>IF(N347="snížená",J347,0)</f>
        <v>0</v>
      </c>
      <c r="BG347" s="112">
        <f>IF(N347="zákl. přenesená",J347,0)</f>
        <v>0</v>
      </c>
      <c r="BH347" s="112">
        <f>IF(N347="sníž. přenesená",J347,0)</f>
        <v>0</v>
      </c>
      <c r="BI347" s="112">
        <f>IF(N347="nulová",J347,0)</f>
        <v>0</v>
      </c>
      <c r="BJ347" s="14" t="s">
        <v>82</v>
      </c>
      <c r="BK347" s="112">
        <f>ROUND(I347*H347,2)</f>
        <v>0</v>
      </c>
      <c r="BL347" s="14" t="s">
        <v>1148</v>
      </c>
      <c r="BM347" s="219" t="s">
        <v>554</v>
      </c>
    </row>
    <row r="348" spans="1:65" s="2" customFormat="1" ht="11.25">
      <c r="A348" s="32"/>
      <c r="B348" s="33"/>
      <c r="C348" s="34"/>
      <c r="D348" s="220" t="s">
        <v>241</v>
      </c>
      <c r="E348" s="34"/>
      <c r="F348" s="221" t="s">
        <v>1160</v>
      </c>
      <c r="G348" s="34"/>
      <c r="H348" s="34"/>
      <c r="I348" s="176"/>
      <c r="J348" s="34"/>
      <c r="K348" s="34"/>
      <c r="L348" s="35"/>
      <c r="M348" s="222"/>
      <c r="N348" s="223"/>
      <c r="O348" s="69"/>
      <c r="P348" s="69"/>
      <c r="Q348" s="69"/>
      <c r="R348" s="69"/>
      <c r="S348" s="69"/>
      <c r="T348" s="70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4" t="s">
        <v>241</v>
      </c>
      <c r="AU348" s="14" t="s">
        <v>84</v>
      </c>
    </row>
    <row r="349" spans="1:65" s="2" customFormat="1" ht="16.5" customHeight="1">
      <c r="A349" s="32"/>
      <c r="B349" s="33"/>
      <c r="C349" s="207" t="s">
        <v>671</v>
      </c>
      <c r="D349" s="207" t="s">
        <v>236</v>
      </c>
      <c r="E349" s="208" t="s">
        <v>1161</v>
      </c>
      <c r="F349" s="209" t="s">
        <v>1162</v>
      </c>
      <c r="G349" s="210" t="s">
        <v>358</v>
      </c>
      <c r="H349" s="211">
        <v>1</v>
      </c>
      <c r="I349" s="212"/>
      <c r="J349" s="213">
        <f>ROUND(I349*H349,2)</f>
        <v>0</v>
      </c>
      <c r="K349" s="214"/>
      <c r="L349" s="35"/>
      <c r="M349" s="215" t="s">
        <v>1</v>
      </c>
      <c r="N349" s="216" t="s">
        <v>40</v>
      </c>
      <c r="O349" s="69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219" t="s">
        <v>1148</v>
      </c>
      <c r="AT349" s="219" t="s">
        <v>236</v>
      </c>
      <c r="AU349" s="219" t="s">
        <v>84</v>
      </c>
      <c r="AY349" s="14" t="s">
        <v>233</v>
      </c>
      <c r="BE349" s="112">
        <f>IF(N349="základní",J349,0)</f>
        <v>0</v>
      </c>
      <c r="BF349" s="112">
        <f>IF(N349="snížená",J349,0)</f>
        <v>0</v>
      </c>
      <c r="BG349" s="112">
        <f>IF(N349="zákl. přenesená",J349,0)</f>
        <v>0</v>
      </c>
      <c r="BH349" s="112">
        <f>IF(N349="sníž. přenesená",J349,0)</f>
        <v>0</v>
      </c>
      <c r="BI349" s="112">
        <f>IF(N349="nulová",J349,0)</f>
        <v>0</v>
      </c>
      <c r="BJ349" s="14" t="s">
        <v>82</v>
      </c>
      <c r="BK349" s="112">
        <f>ROUND(I349*H349,2)</f>
        <v>0</v>
      </c>
      <c r="BL349" s="14" t="s">
        <v>1148</v>
      </c>
      <c r="BM349" s="219" t="s">
        <v>558</v>
      </c>
    </row>
    <row r="350" spans="1:65" s="2" customFormat="1" ht="11.25">
      <c r="A350" s="32"/>
      <c r="B350" s="33"/>
      <c r="C350" s="34"/>
      <c r="D350" s="220" t="s">
        <v>241</v>
      </c>
      <c r="E350" s="34"/>
      <c r="F350" s="221" t="s">
        <v>1162</v>
      </c>
      <c r="G350" s="34"/>
      <c r="H350" s="34"/>
      <c r="I350" s="176"/>
      <c r="J350" s="34"/>
      <c r="K350" s="34"/>
      <c r="L350" s="35"/>
      <c r="M350" s="222"/>
      <c r="N350" s="223"/>
      <c r="O350" s="69"/>
      <c r="P350" s="69"/>
      <c r="Q350" s="69"/>
      <c r="R350" s="69"/>
      <c r="S350" s="69"/>
      <c r="T350" s="70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T350" s="14" t="s">
        <v>241</v>
      </c>
      <c r="AU350" s="14" t="s">
        <v>84</v>
      </c>
    </row>
    <row r="351" spans="1:65" s="2" customFormat="1" ht="37.9" customHeight="1">
      <c r="A351" s="32"/>
      <c r="B351" s="33"/>
      <c r="C351" s="207" t="s">
        <v>447</v>
      </c>
      <c r="D351" s="207" t="s">
        <v>236</v>
      </c>
      <c r="E351" s="208" t="s">
        <v>1163</v>
      </c>
      <c r="F351" s="209" t="s">
        <v>1164</v>
      </c>
      <c r="G351" s="210" t="s">
        <v>358</v>
      </c>
      <c r="H351" s="211">
        <v>1</v>
      </c>
      <c r="I351" s="212"/>
      <c r="J351" s="213">
        <f>ROUND(I351*H351,2)</f>
        <v>0</v>
      </c>
      <c r="K351" s="214"/>
      <c r="L351" s="35"/>
      <c r="M351" s="215" t="s">
        <v>1</v>
      </c>
      <c r="N351" s="216" t="s">
        <v>40</v>
      </c>
      <c r="O351" s="69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219" t="s">
        <v>1148</v>
      </c>
      <c r="AT351" s="219" t="s">
        <v>236</v>
      </c>
      <c r="AU351" s="219" t="s">
        <v>84</v>
      </c>
      <c r="AY351" s="14" t="s">
        <v>233</v>
      </c>
      <c r="BE351" s="112">
        <f>IF(N351="základní",J351,0)</f>
        <v>0</v>
      </c>
      <c r="BF351" s="112">
        <f>IF(N351="snížená",J351,0)</f>
        <v>0</v>
      </c>
      <c r="BG351" s="112">
        <f>IF(N351="zákl. přenesená",J351,0)</f>
        <v>0</v>
      </c>
      <c r="BH351" s="112">
        <f>IF(N351="sníž. přenesená",J351,0)</f>
        <v>0</v>
      </c>
      <c r="BI351" s="112">
        <f>IF(N351="nulová",J351,0)</f>
        <v>0</v>
      </c>
      <c r="BJ351" s="14" t="s">
        <v>82</v>
      </c>
      <c r="BK351" s="112">
        <f>ROUND(I351*H351,2)</f>
        <v>0</v>
      </c>
      <c r="BL351" s="14" t="s">
        <v>1148</v>
      </c>
      <c r="BM351" s="219" t="s">
        <v>561</v>
      </c>
    </row>
    <row r="352" spans="1:65" s="2" customFormat="1" ht="19.5">
      <c r="A352" s="32"/>
      <c r="B352" s="33"/>
      <c r="C352" s="34"/>
      <c r="D352" s="220" t="s">
        <v>241</v>
      </c>
      <c r="E352" s="34"/>
      <c r="F352" s="221" t="s">
        <v>1164</v>
      </c>
      <c r="G352" s="34"/>
      <c r="H352" s="34"/>
      <c r="I352" s="176"/>
      <c r="J352" s="34"/>
      <c r="K352" s="34"/>
      <c r="L352" s="35"/>
      <c r="M352" s="222"/>
      <c r="N352" s="223"/>
      <c r="O352" s="69"/>
      <c r="P352" s="69"/>
      <c r="Q352" s="69"/>
      <c r="R352" s="69"/>
      <c r="S352" s="69"/>
      <c r="T352" s="70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4" t="s">
        <v>241</v>
      </c>
      <c r="AU352" s="14" t="s">
        <v>84</v>
      </c>
    </row>
    <row r="353" spans="1:65" s="2" customFormat="1" ht="66.75" customHeight="1">
      <c r="A353" s="32"/>
      <c r="B353" s="33"/>
      <c r="C353" s="207" t="s">
        <v>501</v>
      </c>
      <c r="D353" s="207" t="s">
        <v>236</v>
      </c>
      <c r="E353" s="208" t="s">
        <v>82</v>
      </c>
      <c r="F353" s="209" t="s">
        <v>1167</v>
      </c>
      <c r="G353" s="210" t="s">
        <v>1</v>
      </c>
      <c r="H353" s="211">
        <v>0</v>
      </c>
      <c r="I353" s="212"/>
      <c r="J353" s="213">
        <f>ROUND(I353*H353,2)</f>
        <v>0</v>
      </c>
      <c r="K353" s="214"/>
      <c r="L353" s="35"/>
      <c r="M353" s="215" t="s">
        <v>1</v>
      </c>
      <c r="N353" s="216" t="s">
        <v>40</v>
      </c>
      <c r="O353" s="69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219" t="s">
        <v>1148</v>
      </c>
      <c r="AT353" s="219" t="s">
        <v>236</v>
      </c>
      <c r="AU353" s="219" t="s">
        <v>84</v>
      </c>
      <c r="AY353" s="14" t="s">
        <v>233</v>
      </c>
      <c r="BE353" s="112">
        <f>IF(N353="základní",J353,0)</f>
        <v>0</v>
      </c>
      <c r="BF353" s="112">
        <f>IF(N353="snížená",J353,0)</f>
        <v>0</v>
      </c>
      <c r="BG353" s="112">
        <f>IF(N353="zákl. přenesená",J353,0)</f>
        <v>0</v>
      </c>
      <c r="BH353" s="112">
        <f>IF(N353="sníž. přenesená",J353,0)</f>
        <v>0</v>
      </c>
      <c r="BI353" s="112">
        <f>IF(N353="nulová",J353,0)</f>
        <v>0</v>
      </c>
      <c r="BJ353" s="14" t="s">
        <v>82</v>
      </c>
      <c r="BK353" s="112">
        <f>ROUND(I353*H353,2)</f>
        <v>0</v>
      </c>
      <c r="BL353" s="14" t="s">
        <v>1148</v>
      </c>
      <c r="BM353" s="219" t="s">
        <v>565</v>
      </c>
    </row>
    <row r="354" spans="1:65" s="2" customFormat="1" ht="48.75">
      <c r="A354" s="32"/>
      <c r="B354" s="33"/>
      <c r="C354" s="34"/>
      <c r="D354" s="220" t="s">
        <v>241</v>
      </c>
      <c r="E354" s="34"/>
      <c r="F354" s="221" t="s">
        <v>1167</v>
      </c>
      <c r="G354" s="34"/>
      <c r="H354" s="34"/>
      <c r="I354" s="176"/>
      <c r="J354" s="34"/>
      <c r="K354" s="34"/>
      <c r="L354" s="35"/>
      <c r="M354" s="222"/>
      <c r="N354" s="223"/>
      <c r="O354" s="69"/>
      <c r="P354" s="69"/>
      <c r="Q354" s="69"/>
      <c r="R354" s="69"/>
      <c r="S354" s="69"/>
      <c r="T354" s="70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T354" s="14" t="s">
        <v>241</v>
      </c>
      <c r="AU354" s="14" t="s">
        <v>84</v>
      </c>
    </row>
    <row r="355" spans="1:65" s="2" customFormat="1" ht="76.349999999999994" customHeight="1">
      <c r="A355" s="32"/>
      <c r="B355" s="33"/>
      <c r="C355" s="207" t="s">
        <v>375</v>
      </c>
      <c r="D355" s="207" t="s">
        <v>236</v>
      </c>
      <c r="E355" s="208" t="s">
        <v>84</v>
      </c>
      <c r="F355" s="209" t="s">
        <v>1168</v>
      </c>
      <c r="G355" s="210" t="s">
        <v>1</v>
      </c>
      <c r="H355" s="211">
        <v>0</v>
      </c>
      <c r="I355" s="212"/>
      <c r="J355" s="213">
        <f>ROUND(I355*H355,2)</f>
        <v>0</v>
      </c>
      <c r="K355" s="214"/>
      <c r="L355" s="35"/>
      <c r="M355" s="215" t="s">
        <v>1</v>
      </c>
      <c r="N355" s="216" t="s">
        <v>40</v>
      </c>
      <c r="O355" s="69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219" t="s">
        <v>1148</v>
      </c>
      <c r="AT355" s="219" t="s">
        <v>236</v>
      </c>
      <c r="AU355" s="219" t="s">
        <v>84</v>
      </c>
      <c r="AY355" s="14" t="s">
        <v>233</v>
      </c>
      <c r="BE355" s="112">
        <f>IF(N355="základní",J355,0)</f>
        <v>0</v>
      </c>
      <c r="BF355" s="112">
        <f>IF(N355="snížená",J355,0)</f>
        <v>0</v>
      </c>
      <c r="BG355" s="112">
        <f>IF(N355="zákl. přenesená",J355,0)</f>
        <v>0</v>
      </c>
      <c r="BH355" s="112">
        <f>IF(N355="sníž. přenesená",J355,0)</f>
        <v>0</v>
      </c>
      <c r="BI355" s="112">
        <f>IF(N355="nulová",J355,0)</f>
        <v>0</v>
      </c>
      <c r="BJ355" s="14" t="s">
        <v>82</v>
      </c>
      <c r="BK355" s="112">
        <f>ROUND(I355*H355,2)</f>
        <v>0</v>
      </c>
      <c r="BL355" s="14" t="s">
        <v>1148</v>
      </c>
      <c r="BM355" s="219" t="s">
        <v>568</v>
      </c>
    </row>
    <row r="356" spans="1:65" s="2" customFormat="1" ht="39">
      <c r="A356" s="32"/>
      <c r="B356" s="33"/>
      <c r="C356" s="34"/>
      <c r="D356" s="220" t="s">
        <v>241</v>
      </c>
      <c r="E356" s="34"/>
      <c r="F356" s="221" t="s">
        <v>1168</v>
      </c>
      <c r="G356" s="34"/>
      <c r="H356" s="34"/>
      <c r="I356" s="176"/>
      <c r="J356" s="34"/>
      <c r="K356" s="34"/>
      <c r="L356" s="35"/>
      <c r="M356" s="222"/>
      <c r="N356" s="223"/>
      <c r="O356" s="69"/>
      <c r="P356" s="69"/>
      <c r="Q356" s="69"/>
      <c r="R356" s="69"/>
      <c r="S356" s="69"/>
      <c r="T356" s="70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4" t="s">
        <v>241</v>
      </c>
      <c r="AU356" s="14" t="s">
        <v>84</v>
      </c>
    </row>
    <row r="357" spans="1:65" s="2" customFormat="1" ht="55.5" customHeight="1">
      <c r="A357" s="32"/>
      <c r="B357" s="33"/>
      <c r="C357" s="207" t="s">
        <v>508</v>
      </c>
      <c r="D357" s="207" t="s">
        <v>236</v>
      </c>
      <c r="E357" s="208" t="s">
        <v>245</v>
      </c>
      <c r="F357" s="209" t="s">
        <v>1169</v>
      </c>
      <c r="G357" s="210" t="s">
        <v>1</v>
      </c>
      <c r="H357" s="211">
        <v>0</v>
      </c>
      <c r="I357" s="212"/>
      <c r="J357" s="213">
        <f>ROUND(I357*H357,2)</f>
        <v>0</v>
      </c>
      <c r="K357" s="214"/>
      <c r="L357" s="35"/>
      <c r="M357" s="215" t="s">
        <v>1</v>
      </c>
      <c r="N357" s="216" t="s">
        <v>40</v>
      </c>
      <c r="O357" s="69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219" t="s">
        <v>1148</v>
      </c>
      <c r="AT357" s="219" t="s">
        <v>236</v>
      </c>
      <c r="AU357" s="219" t="s">
        <v>84</v>
      </c>
      <c r="AY357" s="14" t="s">
        <v>233</v>
      </c>
      <c r="BE357" s="112">
        <f>IF(N357="základní",J357,0)</f>
        <v>0</v>
      </c>
      <c r="BF357" s="112">
        <f>IF(N357="snížená",J357,0)</f>
        <v>0</v>
      </c>
      <c r="BG357" s="112">
        <f>IF(N357="zákl. přenesená",J357,0)</f>
        <v>0</v>
      </c>
      <c r="BH357" s="112">
        <f>IF(N357="sníž. přenesená",J357,0)</f>
        <v>0</v>
      </c>
      <c r="BI357" s="112">
        <f>IF(N357="nulová",J357,0)</f>
        <v>0</v>
      </c>
      <c r="BJ357" s="14" t="s">
        <v>82</v>
      </c>
      <c r="BK357" s="112">
        <f>ROUND(I357*H357,2)</f>
        <v>0</v>
      </c>
      <c r="BL357" s="14" t="s">
        <v>1148</v>
      </c>
      <c r="BM357" s="219" t="s">
        <v>572</v>
      </c>
    </row>
    <row r="358" spans="1:65" s="2" customFormat="1" ht="29.25">
      <c r="A358" s="32"/>
      <c r="B358" s="33"/>
      <c r="C358" s="34"/>
      <c r="D358" s="220" t="s">
        <v>241</v>
      </c>
      <c r="E358" s="34"/>
      <c r="F358" s="221" t="s">
        <v>1169</v>
      </c>
      <c r="G358" s="34"/>
      <c r="H358" s="34"/>
      <c r="I358" s="176"/>
      <c r="J358" s="34"/>
      <c r="K358" s="34"/>
      <c r="L358" s="35"/>
      <c r="M358" s="222"/>
      <c r="N358" s="223"/>
      <c r="O358" s="69"/>
      <c r="P358" s="69"/>
      <c r="Q358" s="69"/>
      <c r="R358" s="69"/>
      <c r="S358" s="69"/>
      <c r="T358" s="70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4" t="s">
        <v>241</v>
      </c>
      <c r="AU358" s="14" t="s">
        <v>84</v>
      </c>
    </row>
    <row r="359" spans="1:65" s="2" customFormat="1" ht="55.5" customHeight="1">
      <c r="A359" s="32"/>
      <c r="B359" s="33"/>
      <c r="C359" s="207" t="s">
        <v>378</v>
      </c>
      <c r="D359" s="207" t="s">
        <v>236</v>
      </c>
      <c r="E359" s="208" t="s">
        <v>240</v>
      </c>
      <c r="F359" s="209" t="s">
        <v>1170</v>
      </c>
      <c r="G359" s="210" t="s">
        <v>1</v>
      </c>
      <c r="H359" s="211">
        <v>0</v>
      </c>
      <c r="I359" s="212"/>
      <c r="J359" s="213">
        <f>ROUND(I359*H359,2)</f>
        <v>0</v>
      </c>
      <c r="K359" s="214"/>
      <c r="L359" s="35"/>
      <c r="M359" s="215" t="s">
        <v>1</v>
      </c>
      <c r="N359" s="216" t="s">
        <v>40</v>
      </c>
      <c r="O359" s="69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219" t="s">
        <v>1148</v>
      </c>
      <c r="AT359" s="219" t="s">
        <v>236</v>
      </c>
      <c r="AU359" s="219" t="s">
        <v>84</v>
      </c>
      <c r="AY359" s="14" t="s">
        <v>233</v>
      </c>
      <c r="BE359" s="112">
        <f>IF(N359="základní",J359,0)</f>
        <v>0</v>
      </c>
      <c r="BF359" s="112">
        <f>IF(N359="snížená",J359,0)</f>
        <v>0</v>
      </c>
      <c r="BG359" s="112">
        <f>IF(N359="zákl. přenesená",J359,0)</f>
        <v>0</v>
      </c>
      <c r="BH359" s="112">
        <f>IF(N359="sníž. přenesená",J359,0)</f>
        <v>0</v>
      </c>
      <c r="BI359" s="112">
        <f>IF(N359="nulová",J359,0)</f>
        <v>0</v>
      </c>
      <c r="BJ359" s="14" t="s">
        <v>82</v>
      </c>
      <c r="BK359" s="112">
        <f>ROUND(I359*H359,2)</f>
        <v>0</v>
      </c>
      <c r="BL359" s="14" t="s">
        <v>1148</v>
      </c>
      <c r="BM359" s="219" t="s">
        <v>575</v>
      </c>
    </row>
    <row r="360" spans="1:65" s="2" customFormat="1" ht="39">
      <c r="A360" s="32"/>
      <c r="B360" s="33"/>
      <c r="C360" s="34"/>
      <c r="D360" s="220" t="s">
        <v>241</v>
      </c>
      <c r="E360" s="34"/>
      <c r="F360" s="221" t="s">
        <v>1170</v>
      </c>
      <c r="G360" s="34"/>
      <c r="H360" s="34"/>
      <c r="I360" s="176"/>
      <c r="J360" s="34"/>
      <c r="K360" s="34"/>
      <c r="L360" s="35"/>
      <c r="M360" s="222"/>
      <c r="N360" s="223"/>
      <c r="O360" s="69"/>
      <c r="P360" s="69"/>
      <c r="Q360" s="69"/>
      <c r="R360" s="69"/>
      <c r="S360" s="69"/>
      <c r="T360" s="70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4" t="s">
        <v>241</v>
      </c>
      <c r="AU360" s="14" t="s">
        <v>84</v>
      </c>
    </row>
    <row r="361" spans="1:65" s="2" customFormat="1" ht="76.349999999999994" customHeight="1">
      <c r="A361" s="32"/>
      <c r="B361" s="33"/>
      <c r="C361" s="207" t="s">
        <v>513</v>
      </c>
      <c r="D361" s="207" t="s">
        <v>236</v>
      </c>
      <c r="E361" s="208" t="s">
        <v>252</v>
      </c>
      <c r="F361" s="209" t="s">
        <v>1171</v>
      </c>
      <c r="G361" s="210" t="s">
        <v>1</v>
      </c>
      <c r="H361" s="211">
        <v>0</v>
      </c>
      <c r="I361" s="212"/>
      <c r="J361" s="213">
        <f>ROUND(I361*H361,2)</f>
        <v>0</v>
      </c>
      <c r="K361" s="214"/>
      <c r="L361" s="35"/>
      <c r="M361" s="215" t="s">
        <v>1</v>
      </c>
      <c r="N361" s="216" t="s">
        <v>40</v>
      </c>
      <c r="O361" s="69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219" t="s">
        <v>1148</v>
      </c>
      <c r="AT361" s="219" t="s">
        <v>236</v>
      </c>
      <c r="AU361" s="219" t="s">
        <v>84</v>
      </c>
      <c r="AY361" s="14" t="s">
        <v>233</v>
      </c>
      <c r="BE361" s="112">
        <f>IF(N361="základní",J361,0)</f>
        <v>0</v>
      </c>
      <c r="BF361" s="112">
        <f>IF(N361="snížená",J361,0)</f>
        <v>0</v>
      </c>
      <c r="BG361" s="112">
        <f>IF(N361="zákl. přenesená",J361,0)</f>
        <v>0</v>
      </c>
      <c r="BH361" s="112">
        <f>IF(N361="sníž. přenesená",J361,0)</f>
        <v>0</v>
      </c>
      <c r="BI361" s="112">
        <f>IF(N361="nulová",J361,0)</f>
        <v>0</v>
      </c>
      <c r="BJ361" s="14" t="s">
        <v>82</v>
      </c>
      <c r="BK361" s="112">
        <f>ROUND(I361*H361,2)</f>
        <v>0</v>
      </c>
      <c r="BL361" s="14" t="s">
        <v>1148</v>
      </c>
      <c r="BM361" s="219" t="s">
        <v>579</v>
      </c>
    </row>
    <row r="362" spans="1:65" s="2" customFormat="1" ht="39">
      <c r="A362" s="32"/>
      <c r="B362" s="33"/>
      <c r="C362" s="34"/>
      <c r="D362" s="220" t="s">
        <v>241</v>
      </c>
      <c r="E362" s="34"/>
      <c r="F362" s="221" t="s">
        <v>1171</v>
      </c>
      <c r="G362" s="34"/>
      <c r="H362" s="34"/>
      <c r="I362" s="176"/>
      <c r="J362" s="34"/>
      <c r="K362" s="34"/>
      <c r="L362" s="35"/>
      <c r="M362" s="222"/>
      <c r="N362" s="223"/>
      <c r="O362" s="69"/>
      <c r="P362" s="69"/>
      <c r="Q362" s="69"/>
      <c r="R362" s="69"/>
      <c r="S362" s="69"/>
      <c r="T362" s="70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T362" s="14" t="s">
        <v>241</v>
      </c>
      <c r="AU362" s="14" t="s">
        <v>84</v>
      </c>
    </row>
    <row r="363" spans="1:65" s="2" customFormat="1" ht="24.2" customHeight="1">
      <c r="A363" s="32"/>
      <c r="B363" s="33"/>
      <c r="C363" s="207" t="s">
        <v>380</v>
      </c>
      <c r="D363" s="207" t="s">
        <v>236</v>
      </c>
      <c r="E363" s="208" t="s">
        <v>248</v>
      </c>
      <c r="F363" s="209" t="s">
        <v>1172</v>
      </c>
      <c r="G363" s="210" t="s">
        <v>1</v>
      </c>
      <c r="H363" s="211">
        <v>0</v>
      </c>
      <c r="I363" s="212"/>
      <c r="J363" s="213">
        <f>ROUND(I363*H363,2)</f>
        <v>0</v>
      </c>
      <c r="K363" s="214"/>
      <c r="L363" s="35"/>
      <c r="M363" s="215" t="s">
        <v>1</v>
      </c>
      <c r="N363" s="216" t="s">
        <v>40</v>
      </c>
      <c r="O363" s="69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219" t="s">
        <v>1148</v>
      </c>
      <c r="AT363" s="219" t="s">
        <v>236</v>
      </c>
      <c r="AU363" s="219" t="s">
        <v>84</v>
      </c>
      <c r="AY363" s="14" t="s">
        <v>233</v>
      </c>
      <c r="BE363" s="112">
        <f>IF(N363="základní",J363,0)</f>
        <v>0</v>
      </c>
      <c r="BF363" s="112">
        <f>IF(N363="snížená",J363,0)</f>
        <v>0</v>
      </c>
      <c r="BG363" s="112">
        <f>IF(N363="zákl. přenesená",J363,0)</f>
        <v>0</v>
      </c>
      <c r="BH363" s="112">
        <f>IF(N363="sníž. přenesená",J363,0)</f>
        <v>0</v>
      </c>
      <c r="BI363" s="112">
        <f>IF(N363="nulová",J363,0)</f>
        <v>0</v>
      </c>
      <c r="BJ363" s="14" t="s">
        <v>82</v>
      </c>
      <c r="BK363" s="112">
        <f>ROUND(I363*H363,2)</f>
        <v>0</v>
      </c>
      <c r="BL363" s="14" t="s">
        <v>1148</v>
      </c>
      <c r="BM363" s="219" t="s">
        <v>582</v>
      </c>
    </row>
    <row r="364" spans="1:65" s="2" customFormat="1" ht="11.25">
      <c r="A364" s="32"/>
      <c r="B364" s="33"/>
      <c r="C364" s="34"/>
      <c r="D364" s="220" t="s">
        <v>241</v>
      </c>
      <c r="E364" s="34"/>
      <c r="F364" s="221" t="s">
        <v>1172</v>
      </c>
      <c r="G364" s="34"/>
      <c r="H364" s="34"/>
      <c r="I364" s="176"/>
      <c r="J364" s="34"/>
      <c r="K364" s="34"/>
      <c r="L364" s="35"/>
      <c r="M364" s="224"/>
      <c r="N364" s="225"/>
      <c r="O364" s="226"/>
      <c r="P364" s="226"/>
      <c r="Q364" s="226"/>
      <c r="R364" s="226"/>
      <c r="S364" s="226"/>
      <c r="T364" s="227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4" t="s">
        <v>241</v>
      </c>
      <c r="AU364" s="14" t="s">
        <v>84</v>
      </c>
    </row>
    <row r="365" spans="1:65" s="2" customFormat="1" ht="6.95" customHeight="1">
      <c r="A365" s="32"/>
      <c r="B365" s="52"/>
      <c r="C365" s="53"/>
      <c r="D365" s="53"/>
      <c r="E365" s="53"/>
      <c r="F365" s="53"/>
      <c r="G365" s="53"/>
      <c r="H365" s="53"/>
      <c r="I365" s="53"/>
      <c r="J365" s="53"/>
      <c r="K365" s="53"/>
      <c r="L365" s="35"/>
      <c r="M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</row>
  </sheetData>
  <sheetProtection algorithmName="SHA-512" hashValue="8cWGlaT02uh1kUWg5fsSIuhDBFL3fuh+AXsaBeB80Bdk0tqir4EzyX3x4CPWJynY+6r/8vaHS2S8/pdhVXS1qg==" saltValue="QeNQva0NzrugrfBEKC3RfyGsta4Ecb10NQM1OA0lXU8p4q850EJjJes/ONR3FWFZbFE5tTzStgrucIUkWfUSbQ==" spinCount="100000" sheet="1" objects="1" scenarios="1" formatColumns="0" formatRows="0" autoFilter="0"/>
  <autoFilter ref="C135:K364" xr:uid="{00000000-0009-0000-0000-000007000000}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105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1463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J108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ROUND((SUM(BE108:BE115) + SUM(BE135:BE338)),  2)</f>
        <v>0</v>
      </c>
      <c r="G35" s="32"/>
      <c r="H35" s="32"/>
      <c r="I35" s="137">
        <v>0.21</v>
      </c>
      <c r="J35" s="136">
        <f>ROUND(((SUM(BE108:BE115) + SUM(BE135:BE338))*I35),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ROUND((SUM(BF108:BF115) + SUM(BF135:BF338)),  2)</f>
        <v>0</v>
      </c>
      <c r="G36" s="32"/>
      <c r="H36" s="32"/>
      <c r="I36" s="137">
        <v>0.12</v>
      </c>
      <c r="J36" s="136">
        <f>ROUND(((SUM(BF108:BF115) + SUM(BF135:BF338))*I36),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ROUND((SUM(BG108:BG115) + SUM(BG135:BG338)),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ROUND((SUM(BH108:BH115) + SUM(BH135:BH338)),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ROUND((SUM(BI108:BI115) + SUM(BI135:BI338)),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 xml:space="preserve">SO 03 D.1.4.2 -  Elektroinstalace a MaR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J135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65" s="9" customFormat="1" ht="24.95" customHeight="1">
      <c r="B97" s="159"/>
      <c r="C97" s="160"/>
      <c r="D97" s="161" t="s">
        <v>1174</v>
      </c>
      <c r="E97" s="162"/>
      <c r="F97" s="162"/>
      <c r="G97" s="162"/>
      <c r="H97" s="162"/>
      <c r="I97" s="162"/>
      <c r="J97" s="163">
        <f>J136</f>
        <v>0</v>
      </c>
      <c r="K97" s="160"/>
      <c r="L97" s="164"/>
    </row>
    <row r="98" spans="1:65" s="9" customFormat="1" ht="24.95" customHeight="1">
      <c r="B98" s="159"/>
      <c r="C98" s="160"/>
      <c r="D98" s="161" t="s">
        <v>1175</v>
      </c>
      <c r="E98" s="162"/>
      <c r="F98" s="162"/>
      <c r="G98" s="162"/>
      <c r="H98" s="162"/>
      <c r="I98" s="162"/>
      <c r="J98" s="163">
        <f>J155</f>
        <v>0</v>
      </c>
      <c r="K98" s="160"/>
      <c r="L98" s="164"/>
    </row>
    <row r="99" spans="1:65" s="9" customFormat="1" ht="24.95" customHeight="1">
      <c r="B99" s="159"/>
      <c r="C99" s="160"/>
      <c r="D99" s="161" t="s">
        <v>1176</v>
      </c>
      <c r="E99" s="162"/>
      <c r="F99" s="162"/>
      <c r="G99" s="162"/>
      <c r="H99" s="162"/>
      <c r="I99" s="162"/>
      <c r="J99" s="163">
        <f>J164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1177</v>
      </c>
      <c r="E100" s="162"/>
      <c r="F100" s="162"/>
      <c r="G100" s="162"/>
      <c r="H100" s="162"/>
      <c r="I100" s="162"/>
      <c r="J100" s="163">
        <f>J189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1178</v>
      </c>
      <c r="E101" s="162"/>
      <c r="F101" s="162"/>
      <c r="G101" s="162"/>
      <c r="H101" s="162"/>
      <c r="I101" s="162"/>
      <c r="J101" s="163">
        <f>J214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1179</v>
      </c>
      <c r="E102" s="162"/>
      <c r="F102" s="162"/>
      <c r="G102" s="162"/>
      <c r="H102" s="162"/>
      <c r="I102" s="162"/>
      <c r="J102" s="163">
        <f>J255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1180</v>
      </c>
      <c r="E103" s="162"/>
      <c r="F103" s="162"/>
      <c r="G103" s="162"/>
      <c r="H103" s="162"/>
      <c r="I103" s="162"/>
      <c r="J103" s="163">
        <f>J272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1464</v>
      </c>
      <c r="E104" s="162"/>
      <c r="F104" s="162"/>
      <c r="G104" s="162"/>
      <c r="H104" s="162"/>
      <c r="I104" s="162"/>
      <c r="J104" s="163">
        <f>J299</f>
        <v>0</v>
      </c>
      <c r="K104" s="160"/>
      <c r="L104" s="164"/>
    </row>
    <row r="105" spans="1:65" s="9" customFormat="1" ht="24.95" customHeight="1">
      <c r="B105" s="159"/>
      <c r="C105" s="160"/>
      <c r="D105" s="161" t="s">
        <v>1465</v>
      </c>
      <c r="E105" s="162"/>
      <c r="F105" s="162"/>
      <c r="G105" s="162"/>
      <c r="H105" s="162"/>
      <c r="I105" s="162"/>
      <c r="J105" s="163">
        <f>J320</f>
        <v>0</v>
      </c>
      <c r="K105" s="160"/>
      <c r="L105" s="164"/>
    </row>
    <row r="106" spans="1:65" s="2" customFormat="1" ht="21.7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65" s="2" customFormat="1" ht="6.9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29.25" customHeight="1">
      <c r="A108" s="32"/>
      <c r="B108" s="33"/>
      <c r="C108" s="158" t="s">
        <v>209</v>
      </c>
      <c r="D108" s="34"/>
      <c r="E108" s="34"/>
      <c r="F108" s="34"/>
      <c r="G108" s="34"/>
      <c r="H108" s="34"/>
      <c r="I108" s="34"/>
      <c r="J108" s="171">
        <f>ROUND(J109 + J110 + J111 + J112 + J113 + J114,2)</f>
        <v>0</v>
      </c>
      <c r="K108" s="34"/>
      <c r="L108" s="49"/>
      <c r="N108" s="172" t="s">
        <v>39</v>
      </c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18" customHeight="1">
      <c r="A109" s="32"/>
      <c r="B109" s="33"/>
      <c r="C109" s="34"/>
      <c r="D109" s="248" t="s">
        <v>210</v>
      </c>
      <c r="E109" s="247"/>
      <c r="F109" s="247"/>
      <c r="G109" s="34"/>
      <c r="H109" s="34"/>
      <c r="I109" s="34"/>
      <c r="J109" s="108">
        <v>0</v>
      </c>
      <c r="K109" s="34"/>
      <c r="L109" s="173"/>
      <c r="M109" s="174"/>
      <c r="N109" s="175" t="s">
        <v>40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211</v>
      </c>
      <c r="AZ109" s="174"/>
      <c r="BA109" s="174"/>
      <c r="BB109" s="174"/>
      <c r="BC109" s="174"/>
      <c r="BD109" s="174"/>
      <c r="BE109" s="178">
        <f t="shared" ref="BE109:BE114" si="0">IF(N109="základní",J109,0)</f>
        <v>0</v>
      </c>
      <c r="BF109" s="178">
        <f t="shared" ref="BF109:BF114" si="1">IF(N109="snížená",J109,0)</f>
        <v>0</v>
      </c>
      <c r="BG109" s="178">
        <f t="shared" ref="BG109:BG114" si="2">IF(N109="zákl. přenesená",J109,0)</f>
        <v>0</v>
      </c>
      <c r="BH109" s="178">
        <f t="shared" ref="BH109:BH114" si="3">IF(N109="sníž. přenesená",J109,0)</f>
        <v>0</v>
      </c>
      <c r="BI109" s="178">
        <f t="shared" ref="BI109:BI114" si="4">IF(N109="nulová",J109,0)</f>
        <v>0</v>
      </c>
      <c r="BJ109" s="177" t="s">
        <v>82</v>
      </c>
      <c r="BK109" s="174"/>
      <c r="BL109" s="174"/>
      <c r="BM109" s="174"/>
    </row>
    <row r="110" spans="1:65" s="2" customFormat="1" ht="18" customHeight="1">
      <c r="A110" s="32"/>
      <c r="B110" s="33"/>
      <c r="C110" s="34"/>
      <c r="D110" s="248" t="s">
        <v>212</v>
      </c>
      <c r="E110" s="247"/>
      <c r="F110" s="247"/>
      <c r="G110" s="34"/>
      <c r="H110" s="34"/>
      <c r="I110" s="34"/>
      <c r="J110" s="108">
        <v>0</v>
      </c>
      <c r="K110" s="34"/>
      <c r="L110" s="173"/>
      <c r="M110" s="174"/>
      <c r="N110" s="175" t="s">
        <v>40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211</v>
      </c>
      <c r="AZ110" s="174"/>
      <c r="BA110" s="174"/>
      <c r="BB110" s="174"/>
      <c r="BC110" s="174"/>
      <c r="BD110" s="174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82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8" t="s">
        <v>213</v>
      </c>
      <c r="E111" s="247"/>
      <c r="F111" s="247"/>
      <c r="G111" s="34"/>
      <c r="H111" s="34"/>
      <c r="I111" s="34"/>
      <c r="J111" s="108">
        <v>0</v>
      </c>
      <c r="K111" s="34"/>
      <c r="L111" s="173"/>
      <c r="M111" s="174"/>
      <c r="N111" s="175" t="s">
        <v>40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211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82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8" t="s">
        <v>214</v>
      </c>
      <c r="E112" s="247"/>
      <c r="F112" s="247"/>
      <c r="G112" s="34"/>
      <c r="H112" s="34"/>
      <c r="I112" s="34"/>
      <c r="J112" s="108">
        <v>0</v>
      </c>
      <c r="K112" s="34"/>
      <c r="L112" s="173"/>
      <c r="M112" s="174"/>
      <c r="N112" s="175" t="s">
        <v>40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211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82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8" t="s">
        <v>215</v>
      </c>
      <c r="E113" s="247"/>
      <c r="F113" s="247"/>
      <c r="G113" s="34"/>
      <c r="H113" s="34"/>
      <c r="I113" s="34"/>
      <c r="J113" s="108">
        <v>0</v>
      </c>
      <c r="K113" s="34"/>
      <c r="L113" s="173"/>
      <c r="M113" s="174"/>
      <c r="N113" s="175" t="s">
        <v>40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211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82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107" t="s">
        <v>216</v>
      </c>
      <c r="E114" s="34"/>
      <c r="F114" s="34"/>
      <c r="G114" s="34"/>
      <c r="H114" s="34"/>
      <c r="I114" s="34"/>
      <c r="J114" s="108">
        <f>ROUND(J30*T114,2)</f>
        <v>0</v>
      </c>
      <c r="K114" s="34"/>
      <c r="L114" s="173"/>
      <c r="M114" s="174"/>
      <c r="N114" s="175" t="s">
        <v>40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217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82</v>
      </c>
      <c r="BK114" s="174"/>
      <c r="BL114" s="174"/>
      <c r="BM114" s="174"/>
    </row>
    <row r="115" spans="1:65" s="2" customFormat="1" ht="11.25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29.25" customHeight="1">
      <c r="A116" s="32"/>
      <c r="B116" s="33"/>
      <c r="C116" s="116" t="s">
        <v>151</v>
      </c>
      <c r="D116" s="117"/>
      <c r="E116" s="117"/>
      <c r="F116" s="117"/>
      <c r="G116" s="117"/>
      <c r="H116" s="117"/>
      <c r="I116" s="117"/>
      <c r="J116" s="118">
        <f>ROUND(J96+J108,2)</f>
        <v>0</v>
      </c>
      <c r="K116" s="117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21" spans="1:65" s="2" customFormat="1" ht="6.95" customHeight="1">
      <c r="A121" s="32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4.95" customHeight="1">
      <c r="A122" s="32"/>
      <c r="B122" s="33"/>
      <c r="C122" s="20" t="s">
        <v>218</v>
      </c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12" customHeight="1">
      <c r="A124" s="32"/>
      <c r="B124" s="33"/>
      <c r="C124" s="26" t="s">
        <v>16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26.25" customHeight="1">
      <c r="A125" s="32"/>
      <c r="B125" s="33"/>
      <c r="C125" s="34"/>
      <c r="D125" s="34"/>
      <c r="E125" s="294" t="str">
        <f>E7</f>
        <v>Snížení energetické náročnosti budov v areálu Slezské nemocnice Opava využitím OZE a KVET  u hlavních budov V,N</v>
      </c>
      <c r="F125" s="295"/>
      <c r="G125" s="295"/>
      <c r="H125" s="295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2" customHeight="1">
      <c r="A126" s="32"/>
      <c r="B126" s="33"/>
      <c r="C126" s="26" t="s">
        <v>153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6.5" customHeight="1">
      <c r="A127" s="32"/>
      <c r="B127" s="33"/>
      <c r="C127" s="34"/>
      <c r="D127" s="34"/>
      <c r="E127" s="249" t="str">
        <f>E9</f>
        <v xml:space="preserve">SO 03 D.1.4.2 -  Elektroinstalace a MaR   </v>
      </c>
      <c r="F127" s="296"/>
      <c r="G127" s="296"/>
      <c r="H127" s="296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6" t="s">
        <v>20</v>
      </c>
      <c r="D129" s="34"/>
      <c r="E129" s="34"/>
      <c r="F129" s="24" t="str">
        <f>F12</f>
        <v xml:space="preserve"> </v>
      </c>
      <c r="G129" s="34"/>
      <c r="H129" s="34"/>
      <c r="I129" s="26" t="s">
        <v>22</v>
      </c>
      <c r="J129" s="64" t="str">
        <f>IF(J12="","",J12)</f>
        <v>10. 3. 2025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6" t="s">
        <v>24</v>
      </c>
      <c r="D131" s="34"/>
      <c r="E131" s="34"/>
      <c r="F131" s="24" t="str">
        <f>E15</f>
        <v xml:space="preserve"> </v>
      </c>
      <c r="G131" s="34"/>
      <c r="H131" s="34"/>
      <c r="I131" s="26" t="s">
        <v>29</v>
      </c>
      <c r="J131" s="29" t="str">
        <f>E21</f>
        <v xml:space="preserve"> 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6" t="s">
        <v>27</v>
      </c>
      <c r="D132" s="34"/>
      <c r="E132" s="34"/>
      <c r="F132" s="24" t="str">
        <f>IF(E18="","",E18)</f>
        <v>Vyplň údaj</v>
      </c>
      <c r="G132" s="34"/>
      <c r="H132" s="34"/>
      <c r="I132" s="26" t="s">
        <v>31</v>
      </c>
      <c r="J132" s="29" t="str">
        <f>E24</f>
        <v xml:space="preserve"> 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79"/>
      <c r="B134" s="180"/>
      <c r="C134" s="181" t="s">
        <v>219</v>
      </c>
      <c r="D134" s="182" t="s">
        <v>60</v>
      </c>
      <c r="E134" s="182" t="s">
        <v>56</v>
      </c>
      <c r="F134" s="182" t="s">
        <v>57</v>
      </c>
      <c r="G134" s="182" t="s">
        <v>220</v>
      </c>
      <c r="H134" s="182" t="s">
        <v>221</v>
      </c>
      <c r="I134" s="182" t="s">
        <v>222</v>
      </c>
      <c r="J134" s="183" t="s">
        <v>158</v>
      </c>
      <c r="K134" s="184" t="s">
        <v>223</v>
      </c>
      <c r="L134" s="185"/>
      <c r="M134" s="73" t="s">
        <v>1</v>
      </c>
      <c r="N134" s="74" t="s">
        <v>39</v>
      </c>
      <c r="O134" s="74" t="s">
        <v>224</v>
      </c>
      <c r="P134" s="74" t="s">
        <v>225</v>
      </c>
      <c r="Q134" s="74" t="s">
        <v>226</v>
      </c>
      <c r="R134" s="74" t="s">
        <v>227</v>
      </c>
      <c r="S134" s="74" t="s">
        <v>228</v>
      </c>
      <c r="T134" s="75" t="s">
        <v>229</v>
      </c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</row>
    <row r="135" spans="1:65" s="2" customFormat="1" ht="22.9" customHeight="1">
      <c r="A135" s="32"/>
      <c r="B135" s="33"/>
      <c r="C135" s="80" t="s">
        <v>230</v>
      </c>
      <c r="D135" s="34"/>
      <c r="E135" s="34"/>
      <c r="F135" s="34"/>
      <c r="G135" s="34"/>
      <c r="H135" s="34"/>
      <c r="I135" s="34"/>
      <c r="J135" s="186">
        <f>BK135</f>
        <v>0</v>
      </c>
      <c r="K135" s="34"/>
      <c r="L135" s="35"/>
      <c r="M135" s="76"/>
      <c r="N135" s="187"/>
      <c r="O135" s="77"/>
      <c r="P135" s="188">
        <f>P136+P155+P164+P189+P214+P255+P272+P299+P320</f>
        <v>0</v>
      </c>
      <c r="Q135" s="77"/>
      <c r="R135" s="188">
        <f>R136+R155+R164+R189+R214+R255+R272+R299+R320</f>
        <v>0</v>
      </c>
      <c r="S135" s="77"/>
      <c r="T135" s="189">
        <f>T136+T155+T164+T189+T214+T255+T272+T299+T320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4" t="s">
        <v>74</v>
      </c>
      <c r="AU135" s="14" t="s">
        <v>160</v>
      </c>
      <c r="BK135" s="190">
        <f>BK136+BK155+BK164+BK189+BK214+BK255+BK272+BK299+BK320</f>
        <v>0</v>
      </c>
    </row>
    <row r="136" spans="1:65" s="12" customFormat="1" ht="25.9" customHeight="1">
      <c r="B136" s="191"/>
      <c r="C136" s="192"/>
      <c r="D136" s="193" t="s">
        <v>74</v>
      </c>
      <c r="E136" s="194" t="s">
        <v>231</v>
      </c>
      <c r="F136" s="194" t="s">
        <v>1184</v>
      </c>
      <c r="G136" s="192"/>
      <c r="H136" s="192"/>
      <c r="I136" s="195"/>
      <c r="J136" s="196">
        <f>BK136</f>
        <v>0</v>
      </c>
      <c r="K136" s="192"/>
      <c r="L136" s="197"/>
      <c r="M136" s="198"/>
      <c r="N136" s="199"/>
      <c r="O136" s="199"/>
      <c r="P136" s="200">
        <f>SUM(P137:P154)</f>
        <v>0</v>
      </c>
      <c r="Q136" s="199"/>
      <c r="R136" s="200">
        <f>SUM(R137:R154)</f>
        <v>0</v>
      </c>
      <c r="S136" s="199"/>
      <c r="T136" s="201">
        <f>SUM(T137:T154)</f>
        <v>0</v>
      </c>
      <c r="AR136" s="202" t="s">
        <v>82</v>
      </c>
      <c r="AT136" s="203" t="s">
        <v>74</v>
      </c>
      <c r="AU136" s="203" t="s">
        <v>75</v>
      </c>
      <c r="AY136" s="202" t="s">
        <v>233</v>
      </c>
      <c r="BK136" s="204">
        <f>SUM(BK137:BK154)</f>
        <v>0</v>
      </c>
    </row>
    <row r="137" spans="1:65" s="2" customFormat="1" ht="66.75" customHeight="1">
      <c r="A137" s="32"/>
      <c r="B137" s="33"/>
      <c r="C137" s="228" t="s">
        <v>82</v>
      </c>
      <c r="D137" s="228" t="s">
        <v>973</v>
      </c>
      <c r="E137" s="229" t="s">
        <v>237</v>
      </c>
      <c r="F137" s="230" t="s">
        <v>1185</v>
      </c>
      <c r="G137" s="231" t="s">
        <v>239</v>
      </c>
      <c r="H137" s="232">
        <v>1</v>
      </c>
      <c r="I137" s="233"/>
      <c r="J137" s="234">
        <f>ROUND(I137*H137,2)</f>
        <v>0</v>
      </c>
      <c r="K137" s="235"/>
      <c r="L137" s="236"/>
      <c r="M137" s="237" t="s">
        <v>1</v>
      </c>
      <c r="N137" s="238" t="s">
        <v>40</v>
      </c>
      <c r="O137" s="69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9" t="s">
        <v>251</v>
      </c>
      <c r="AT137" s="219" t="s">
        <v>973</v>
      </c>
      <c r="AU137" s="219" t="s">
        <v>82</v>
      </c>
      <c r="AY137" s="14" t="s">
        <v>233</v>
      </c>
      <c r="BE137" s="112">
        <f>IF(N137="základní",J137,0)</f>
        <v>0</v>
      </c>
      <c r="BF137" s="112">
        <f>IF(N137="snížená",J137,0)</f>
        <v>0</v>
      </c>
      <c r="BG137" s="112">
        <f>IF(N137="zákl. přenesená",J137,0)</f>
        <v>0</v>
      </c>
      <c r="BH137" s="112">
        <f>IF(N137="sníž. přenesená",J137,0)</f>
        <v>0</v>
      </c>
      <c r="BI137" s="112">
        <f>IF(N137="nulová",J137,0)</f>
        <v>0</v>
      </c>
      <c r="BJ137" s="14" t="s">
        <v>82</v>
      </c>
      <c r="BK137" s="112">
        <f>ROUND(I137*H137,2)</f>
        <v>0</v>
      </c>
      <c r="BL137" s="14" t="s">
        <v>240</v>
      </c>
      <c r="BM137" s="219" t="s">
        <v>84</v>
      </c>
    </row>
    <row r="138" spans="1:65" s="2" customFormat="1" ht="39">
      <c r="A138" s="32"/>
      <c r="B138" s="33"/>
      <c r="C138" s="34"/>
      <c r="D138" s="220" t="s">
        <v>241</v>
      </c>
      <c r="E138" s="34"/>
      <c r="F138" s="221" t="s">
        <v>1185</v>
      </c>
      <c r="G138" s="34"/>
      <c r="H138" s="34"/>
      <c r="I138" s="176"/>
      <c r="J138" s="34"/>
      <c r="K138" s="34"/>
      <c r="L138" s="35"/>
      <c r="M138" s="222"/>
      <c r="N138" s="223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4" t="s">
        <v>241</v>
      </c>
      <c r="AU138" s="14" t="s">
        <v>82</v>
      </c>
    </row>
    <row r="139" spans="1:65" s="2" customFormat="1" ht="21.75" customHeight="1">
      <c r="A139" s="32"/>
      <c r="B139" s="33"/>
      <c r="C139" s="228" t="s">
        <v>84</v>
      </c>
      <c r="D139" s="228" t="s">
        <v>973</v>
      </c>
      <c r="E139" s="229" t="s">
        <v>242</v>
      </c>
      <c r="F139" s="230" t="s">
        <v>1186</v>
      </c>
      <c r="G139" s="231" t="s">
        <v>239</v>
      </c>
      <c r="H139" s="232">
        <v>1</v>
      </c>
      <c r="I139" s="233"/>
      <c r="J139" s="234">
        <f>ROUND(I139*H139,2)</f>
        <v>0</v>
      </c>
      <c r="K139" s="235"/>
      <c r="L139" s="236"/>
      <c r="M139" s="237" t="s">
        <v>1</v>
      </c>
      <c r="N139" s="238" t="s">
        <v>40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251</v>
      </c>
      <c r="AT139" s="219" t="s">
        <v>973</v>
      </c>
      <c r="AU139" s="219" t="s">
        <v>82</v>
      </c>
      <c r="AY139" s="14" t="s">
        <v>233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82</v>
      </c>
      <c r="BK139" s="112">
        <f>ROUND(I139*H139,2)</f>
        <v>0</v>
      </c>
      <c r="BL139" s="14" t="s">
        <v>240</v>
      </c>
      <c r="BM139" s="219" t="s">
        <v>240</v>
      </c>
    </row>
    <row r="140" spans="1:65" s="2" customFormat="1" ht="11.25">
      <c r="A140" s="32"/>
      <c r="B140" s="33"/>
      <c r="C140" s="34"/>
      <c r="D140" s="220" t="s">
        <v>241</v>
      </c>
      <c r="E140" s="34"/>
      <c r="F140" s="221" t="s">
        <v>1186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241</v>
      </c>
      <c r="AU140" s="14" t="s">
        <v>82</v>
      </c>
    </row>
    <row r="141" spans="1:65" s="2" customFormat="1" ht="24.2" customHeight="1">
      <c r="A141" s="32"/>
      <c r="B141" s="33"/>
      <c r="C141" s="228" t="s">
        <v>245</v>
      </c>
      <c r="D141" s="228" t="s">
        <v>973</v>
      </c>
      <c r="E141" s="229" t="s">
        <v>246</v>
      </c>
      <c r="F141" s="230" t="s">
        <v>1187</v>
      </c>
      <c r="G141" s="231" t="s">
        <v>239</v>
      </c>
      <c r="H141" s="232">
        <v>1</v>
      </c>
      <c r="I141" s="233"/>
      <c r="J141" s="234">
        <f>ROUND(I141*H141,2)</f>
        <v>0</v>
      </c>
      <c r="K141" s="235"/>
      <c r="L141" s="236"/>
      <c r="M141" s="237" t="s">
        <v>1</v>
      </c>
      <c r="N141" s="238" t="s">
        <v>40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251</v>
      </c>
      <c r="AT141" s="219" t="s">
        <v>973</v>
      </c>
      <c r="AU141" s="219" t="s">
        <v>82</v>
      </c>
      <c r="AY141" s="14" t="s">
        <v>233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82</v>
      </c>
      <c r="BK141" s="112">
        <f>ROUND(I141*H141,2)</f>
        <v>0</v>
      </c>
      <c r="BL141" s="14" t="s">
        <v>240</v>
      </c>
      <c r="BM141" s="219" t="s">
        <v>248</v>
      </c>
    </row>
    <row r="142" spans="1:65" s="2" customFormat="1" ht="11.25">
      <c r="A142" s="32"/>
      <c r="B142" s="33"/>
      <c r="C142" s="34"/>
      <c r="D142" s="220" t="s">
        <v>241</v>
      </c>
      <c r="E142" s="34"/>
      <c r="F142" s="221" t="s">
        <v>1187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241</v>
      </c>
      <c r="AU142" s="14" t="s">
        <v>82</v>
      </c>
    </row>
    <row r="143" spans="1:65" s="2" customFormat="1" ht="24.2" customHeight="1">
      <c r="A143" s="32"/>
      <c r="B143" s="33"/>
      <c r="C143" s="228" t="s">
        <v>240</v>
      </c>
      <c r="D143" s="228" t="s">
        <v>973</v>
      </c>
      <c r="E143" s="229" t="s">
        <v>249</v>
      </c>
      <c r="F143" s="230" t="s">
        <v>1188</v>
      </c>
      <c r="G143" s="231" t="s">
        <v>239</v>
      </c>
      <c r="H143" s="232">
        <v>1</v>
      </c>
      <c r="I143" s="233"/>
      <c r="J143" s="234">
        <f>ROUND(I143*H143,2)</f>
        <v>0</v>
      </c>
      <c r="K143" s="235"/>
      <c r="L143" s="236"/>
      <c r="M143" s="237" t="s">
        <v>1</v>
      </c>
      <c r="N143" s="238" t="s">
        <v>40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251</v>
      </c>
      <c r="AT143" s="219" t="s">
        <v>973</v>
      </c>
      <c r="AU143" s="219" t="s">
        <v>82</v>
      </c>
      <c r="AY143" s="14" t="s">
        <v>233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82</v>
      </c>
      <c r="BK143" s="112">
        <f>ROUND(I143*H143,2)</f>
        <v>0</v>
      </c>
      <c r="BL143" s="14" t="s">
        <v>240</v>
      </c>
      <c r="BM143" s="219" t="s">
        <v>251</v>
      </c>
    </row>
    <row r="144" spans="1:65" s="2" customFormat="1" ht="19.5">
      <c r="A144" s="32"/>
      <c r="B144" s="33"/>
      <c r="C144" s="34"/>
      <c r="D144" s="220" t="s">
        <v>241</v>
      </c>
      <c r="E144" s="34"/>
      <c r="F144" s="221" t="s">
        <v>1188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241</v>
      </c>
      <c r="AU144" s="14" t="s">
        <v>82</v>
      </c>
    </row>
    <row r="145" spans="1:65" s="2" customFormat="1" ht="16.5" customHeight="1">
      <c r="A145" s="32"/>
      <c r="B145" s="33"/>
      <c r="C145" s="228" t="s">
        <v>252</v>
      </c>
      <c r="D145" s="228" t="s">
        <v>973</v>
      </c>
      <c r="E145" s="229" t="s">
        <v>253</v>
      </c>
      <c r="F145" s="230" t="s">
        <v>1189</v>
      </c>
      <c r="G145" s="231" t="s">
        <v>239</v>
      </c>
      <c r="H145" s="232">
        <v>1</v>
      </c>
      <c r="I145" s="233"/>
      <c r="J145" s="234">
        <f>ROUND(I145*H145,2)</f>
        <v>0</v>
      </c>
      <c r="K145" s="235"/>
      <c r="L145" s="236"/>
      <c r="M145" s="237" t="s">
        <v>1</v>
      </c>
      <c r="N145" s="238" t="s">
        <v>40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251</v>
      </c>
      <c r="AT145" s="219" t="s">
        <v>973</v>
      </c>
      <c r="AU145" s="219" t="s">
        <v>82</v>
      </c>
      <c r="AY145" s="14" t="s">
        <v>233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82</v>
      </c>
      <c r="BK145" s="112">
        <f>ROUND(I145*H145,2)</f>
        <v>0</v>
      </c>
      <c r="BL145" s="14" t="s">
        <v>240</v>
      </c>
      <c r="BM145" s="219" t="s">
        <v>255</v>
      </c>
    </row>
    <row r="146" spans="1:65" s="2" customFormat="1" ht="11.25">
      <c r="A146" s="32"/>
      <c r="B146" s="33"/>
      <c r="C146" s="34"/>
      <c r="D146" s="220" t="s">
        <v>241</v>
      </c>
      <c r="E146" s="34"/>
      <c r="F146" s="221" t="s">
        <v>1189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241</v>
      </c>
      <c r="AU146" s="14" t="s">
        <v>82</v>
      </c>
    </row>
    <row r="147" spans="1:65" s="2" customFormat="1" ht="21.75" customHeight="1">
      <c r="A147" s="32"/>
      <c r="B147" s="33"/>
      <c r="C147" s="228" t="s">
        <v>248</v>
      </c>
      <c r="D147" s="228" t="s">
        <v>973</v>
      </c>
      <c r="E147" s="229" t="s">
        <v>258</v>
      </c>
      <c r="F147" s="230" t="s">
        <v>1190</v>
      </c>
      <c r="G147" s="231" t="s">
        <v>239</v>
      </c>
      <c r="H147" s="232">
        <v>1</v>
      </c>
      <c r="I147" s="233"/>
      <c r="J147" s="234">
        <f>ROUND(I147*H147,2)</f>
        <v>0</v>
      </c>
      <c r="K147" s="235"/>
      <c r="L147" s="236"/>
      <c r="M147" s="237" t="s">
        <v>1</v>
      </c>
      <c r="N147" s="238" t="s">
        <v>40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251</v>
      </c>
      <c r="AT147" s="219" t="s">
        <v>973</v>
      </c>
      <c r="AU147" s="219" t="s">
        <v>82</v>
      </c>
      <c r="AY147" s="14" t="s">
        <v>233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82</v>
      </c>
      <c r="BK147" s="112">
        <f>ROUND(I147*H147,2)</f>
        <v>0</v>
      </c>
      <c r="BL147" s="14" t="s">
        <v>240</v>
      </c>
      <c r="BM147" s="219" t="s">
        <v>8</v>
      </c>
    </row>
    <row r="148" spans="1:65" s="2" customFormat="1" ht="11.25">
      <c r="A148" s="32"/>
      <c r="B148" s="33"/>
      <c r="C148" s="34"/>
      <c r="D148" s="220" t="s">
        <v>241</v>
      </c>
      <c r="E148" s="34"/>
      <c r="F148" s="221" t="s">
        <v>1190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241</v>
      </c>
      <c r="AU148" s="14" t="s">
        <v>82</v>
      </c>
    </row>
    <row r="149" spans="1:65" s="2" customFormat="1" ht="24.2" customHeight="1">
      <c r="A149" s="32"/>
      <c r="B149" s="33"/>
      <c r="C149" s="228" t="s">
        <v>259</v>
      </c>
      <c r="D149" s="228" t="s">
        <v>973</v>
      </c>
      <c r="E149" s="229" t="s">
        <v>260</v>
      </c>
      <c r="F149" s="230" t="s">
        <v>1191</v>
      </c>
      <c r="G149" s="231" t="s">
        <v>239</v>
      </c>
      <c r="H149" s="232">
        <v>1</v>
      </c>
      <c r="I149" s="233"/>
      <c r="J149" s="234">
        <f>ROUND(I149*H149,2)</f>
        <v>0</v>
      </c>
      <c r="K149" s="235"/>
      <c r="L149" s="236"/>
      <c r="M149" s="237" t="s">
        <v>1</v>
      </c>
      <c r="N149" s="238" t="s">
        <v>40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251</v>
      </c>
      <c r="AT149" s="219" t="s">
        <v>973</v>
      </c>
      <c r="AU149" s="219" t="s">
        <v>82</v>
      </c>
      <c r="AY149" s="14" t="s">
        <v>233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82</v>
      </c>
      <c r="BK149" s="112">
        <f>ROUND(I149*H149,2)</f>
        <v>0</v>
      </c>
      <c r="BL149" s="14" t="s">
        <v>240</v>
      </c>
      <c r="BM149" s="219" t="s">
        <v>261</v>
      </c>
    </row>
    <row r="150" spans="1:65" s="2" customFormat="1" ht="19.5">
      <c r="A150" s="32"/>
      <c r="B150" s="33"/>
      <c r="C150" s="34"/>
      <c r="D150" s="220" t="s">
        <v>241</v>
      </c>
      <c r="E150" s="34"/>
      <c r="F150" s="221" t="s">
        <v>1191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241</v>
      </c>
      <c r="AU150" s="14" t="s">
        <v>82</v>
      </c>
    </row>
    <row r="151" spans="1:65" s="2" customFormat="1" ht="24.2" customHeight="1">
      <c r="A151" s="32"/>
      <c r="B151" s="33"/>
      <c r="C151" s="228" t="s">
        <v>251</v>
      </c>
      <c r="D151" s="228" t="s">
        <v>973</v>
      </c>
      <c r="E151" s="229" t="s">
        <v>262</v>
      </c>
      <c r="F151" s="230" t="s">
        <v>1192</v>
      </c>
      <c r="G151" s="231" t="s">
        <v>239</v>
      </c>
      <c r="H151" s="232">
        <v>1</v>
      </c>
      <c r="I151" s="233"/>
      <c r="J151" s="234">
        <f>ROUND(I151*H151,2)</f>
        <v>0</v>
      </c>
      <c r="K151" s="235"/>
      <c r="L151" s="236"/>
      <c r="M151" s="237" t="s">
        <v>1</v>
      </c>
      <c r="N151" s="238" t="s">
        <v>40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251</v>
      </c>
      <c r="AT151" s="219" t="s">
        <v>973</v>
      </c>
      <c r="AU151" s="219" t="s">
        <v>82</v>
      </c>
      <c r="AY151" s="14" t="s">
        <v>233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82</v>
      </c>
      <c r="BK151" s="112">
        <f>ROUND(I151*H151,2)</f>
        <v>0</v>
      </c>
      <c r="BL151" s="14" t="s">
        <v>240</v>
      </c>
      <c r="BM151" s="219" t="s">
        <v>263</v>
      </c>
    </row>
    <row r="152" spans="1:65" s="2" customFormat="1" ht="19.5">
      <c r="A152" s="32"/>
      <c r="B152" s="33"/>
      <c r="C152" s="34"/>
      <c r="D152" s="220" t="s">
        <v>241</v>
      </c>
      <c r="E152" s="34"/>
      <c r="F152" s="221" t="s">
        <v>1192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241</v>
      </c>
      <c r="AU152" s="14" t="s">
        <v>82</v>
      </c>
    </row>
    <row r="153" spans="1:65" s="2" customFormat="1" ht="16.5" customHeight="1">
      <c r="A153" s="32"/>
      <c r="B153" s="33"/>
      <c r="C153" s="228" t="s">
        <v>264</v>
      </c>
      <c r="D153" s="228" t="s">
        <v>973</v>
      </c>
      <c r="E153" s="229" t="s">
        <v>265</v>
      </c>
      <c r="F153" s="230" t="s">
        <v>1193</v>
      </c>
      <c r="G153" s="231" t="s">
        <v>239</v>
      </c>
      <c r="H153" s="232">
        <v>1</v>
      </c>
      <c r="I153" s="233"/>
      <c r="J153" s="234">
        <f>ROUND(I153*H153,2)</f>
        <v>0</v>
      </c>
      <c r="K153" s="235"/>
      <c r="L153" s="236"/>
      <c r="M153" s="237" t="s">
        <v>1</v>
      </c>
      <c r="N153" s="238" t="s">
        <v>40</v>
      </c>
      <c r="O153" s="6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9" t="s">
        <v>251</v>
      </c>
      <c r="AT153" s="219" t="s">
        <v>973</v>
      </c>
      <c r="AU153" s="219" t="s">
        <v>82</v>
      </c>
      <c r="AY153" s="14" t="s">
        <v>233</v>
      </c>
      <c r="BE153" s="112">
        <f>IF(N153="základní",J153,0)</f>
        <v>0</v>
      </c>
      <c r="BF153" s="112">
        <f>IF(N153="snížená",J153,0)</f>
        <v>0</v>
      </c>
      <c r="BG153" s="112">
        <f>IF(N153="zákl. přenesená",J153,0)</f>
        <v>0</v>
      </c>
      <c r="BH153" s="112">
        <f>IF(N153="sníž. přenesená",J153,0)</f>
        <v>0</v>
      </c>
      <c r="BI153" s="112">
        <f>IF(N153="nulová",J153,0)</f>
        <v>0</v>
      </c>
      <c r="BJ153" s="14" t="s">
        <v>82</v>
      </c>
      <c r="BK153" s="112">
        <f>ROUND(I153*H153,2)</f>
        <v>0</v>
      </c>
      <c r="BL153" s="14" t="s">
        <v>240</v>
      </c>
      <c r="BM153" s="219" t="s">
        <v>266</v>
      </c>
    </row>
    <row r="154" spans="1:65" s="2" customFormat="1" ht="11.25">
      <c r="A154" s="32"/>
      <c r="B154" s="33"/>
      <c r="C154" s="34"/>
      <c r="D154" s="220" t="s">
        <v>241</v>
      </c>
      <c r="E154" s="34"/>
      <c r="F154" s="221" t="s">
        <v>1193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241</v>
      </c>
      <c r="AU154" s="14" t="s">
        <v>82</v>
      </c>
    </row>
    <row r="155" spans="1:65" s="12" customFormat="1" ht="25.9" customHeight="1">
      <c r="B155" s="191"/>
      <c r="C155" s="192"/>
      <c r="D155" s="193" t="s">
        <v>74</v>
      </c>
      <c r="E155" s="194" t="s">
        <v>234</v>
      </c>
      <c r="F155" s="194" t="s">
        <v>1202</v>
      </c>
      <c r="G155" s="192"/>
      <c r="H155" s="192"/>
      <c r="I155" s="195"/>
      <c r="J155" s="196">
        <f>BK155</f>
        <v>0</v>
      </c>
      <c r="K155" s="192"/>
      <c r="L155" s="197"/>
      <c r="M155" s="198"/>
      <c r="N155" s="199"/>
      <c r="O155" s="199"/>
      <c r="P155" s="200">
        <f>SUM(P156:P163)</f>
        <v>0</v>
      </c>
      <c r="Q155" s="199"/>
      <c r="R155" s="200">
        <f>SUM(R156:R163)</f>
        <v>0</v>
      </c>
      <c r="S155" s="199"/>
      <c r="T155" s="201">
        <f>SUM(T156:T163)</f>
        <v>0</v>
      </c>
      <c r="AR155" s="202" t="s">
        <v>82</v>
      </c>
      <c r="AT155" s="203" t="s">
        <v>74</v>
      </c>
      <c r="AU155" s="203" t="s">
        <v>75</v>
      </c>
      <c r="AY155" s="202" t="s">
        <v>233</v>
      </c>
      <c r="BK155" s="204">
        <f>SUM(BK156:BK163)</f>
        <v>0</v>
      </c>
    </row>
    <row r="156" spans="1:65" s="2" customFormat="1" ht="16.5" customHeight="1">
      <c r="A156" s="32"/>
      <c r="B156" s="33"/>
      <c r="C156" s="207" t="s">
        <v>255</v>
      </c>
      <c r="D156" s="207" t="s">
        <v>236</v>
      </c>
      <c r="E156" s="208" t="s">
        <v>267</v>
      </c>
      <c r="F156" s="209" t="s">
        <v>1466</v>
      </c>
      <c r="G156" s="210" t="s">
        <v>239</v>
      </c>
      <c r="H156" s="211">
        <v>1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40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240</v>
      </c>
      <c r="AT156" s="219" t="s">
        <v>236</v>
      </c>
      <c r="AU156" s="219" t="s">
        <v>82</v>
      </c>
      <c r="AY156" s="14" t="s">
        <v>233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82</v>
      </c>
      <c r="BK156" s="112">
        <f>ROUND(I156*H156,2)</f>
        <v>0</v>
      </c>
      <c r="BL156" s="14" t="s">
        <v>240</v>
      </c>
      <c r="BM156" s="219" t="s">
        <v>268</v>
      </c>
    </row>
    <row r="157" spans="1:65" s="2" customFormat="1" ht="11.25">
      <c r="A157" s="32"/>
      <c r="B157" s="33"/>
      <c r="C157" s="34"/>
      <c r="D157" s="220" t="s">
        <v>241</v>
      </c>
      <c r="E157" s="34"/>
      <c r="F157" s="221" t="s">
        <v>1466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241</v>
      </c>
      <c r="AU157" s="14" t="s">
        <v>82</v>
      </c>
    </row>
    <row r="158" spans="1:65" s="2" customFormat="1" ht="16.5" customHeight="1">
      <c r="A158" s="32"/>
      <c r="B158" s="33"/>
      <c r="C158" s="207" t="s">
        <v>271</v>
      </c>
      <c r="D158" s="207" t="s">
        <v>236</v>
      </c>
      <c r="E158" s="208" t="s">
        <v>272</v>
      </c>
      <c r="F158" s="209" t="s">
        <v>1467</v>
      </c>
      <c r="G158" s="210" t="s">
        <v>239</v>
      </c>
      <c r="H158" s="211">
        <v>1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40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240</v>
      </c>
      <c r="AT158" s="219" t="s">
        <v>236</v>
      </c>
      <c r="AU158" s="219" t="s">
        <v>82</v>
      </c>
      <c r="AY158" s="14" t="s">
        <v>233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82</v>
      </c>
      <c r="BK158" s="112">
        <f>ROUND(I158*H158,2)</f>
        <v>0</v>
      </c>
      <c r="BL158" s="14" t="s">
        <v>240</v>
      </c>
      <c r="BM158" s="219" t="s">
        <v>273</v>
      </c>
    </row>
    <row r="159" spans="1:65" s="2" customFormat="1" ht="11.25">
      <c r="A159" s="32"/>
      <c r="B159" s="33"/>
      <c r="C159" s="34"/>
      <c r="D159" s="220" t="s">
        <v>241</v>
      </c>
      <c r="E159" s="34"/>
      <c r="F159" s="221" t="s">
        <v>1467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241</v>
      </c>
      <c r="AU159" s="14" t="s">
        <v>82</v>
      </c>
    </row>
    <row r="160" spans="1:65" s="2" customFormat="1" ht="24.2" customHeight="1">
      <c r="A160" s="32"/>
      <c r="B160" s="33"/>
      <c r="C160" s="207" t="s">
        <v>8</v>
      </c>
      <c r="D160" s="207" t="s">
        <v>236</v>
      </c>
      <c r="E160" s="208" t="s">
        <v>274</v>
      </c>
      <c r="F160" s="209" t="s">
        <v>1468</v>
      </c>
      <c r="G160" s="210" t="s">
        <v>239</v>
      </c>
      <c r="H160" s="211">
        <v>1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40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240</v>
      </c>
      <c r="AT160" s="219" t="s">
        <v>236</v>
      </c>
      <c r="AU160" s="219" t="s">
        <v>82</v>
      </c>
      <c r="AY160" s="14" t="s">
        <v>233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82</v>
      </c>
      <c r="BK160" s="112">
        <f>ROUND(I160*H160,2)</f>
        <v>0</v>
      </c>
      <c r="BL160" s="14" t="s">
        <v>240</v>
      </c>
      <c r="BM160" s="219" t="s">
        <v>275</v>
      </c>
    </row>
    <row r="161" spans="1:65" s="2" customFormat="1" ht="19.5">
      <c r="A161" s="32"/>
      <c r="B161" s="33"/>
      <c r="C161" s="34"/>
      <c r="D161" s="220" t="s">
        <v>241</v>
      </c>
      <c r="E161" s="34"/>
      <c r="F161" s="221" t="s">
        <v>1468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241</v>
      </c>
      <c r="AU161" s="14" t="s">
        <v>82</v>
      </c>
    </row>
    <row r="162" spans="1:65" s="2" customFormat="1" ht="33" customHeight="1">
      <c r="A162" s="32"/>
      <c r="B162" s="33"/>
      <c r="C162" s="207" t="s">
        <v>276</v>
      </c>
      <c r="D162" s="207" t="s">
        <v>236</v>
      </c>
      <c r="E162" s="208" t="s">
        <v>277</v>
      </c>
      <c r="F162" s="209" t="s">
        <v>1469</v>
      </c>
      <c r="G162" s="210" t="s">
        <v>239</v>
      </c>
      <c r="H162" s="211">
        <v>1</v>
      </c>
      <c r="I162" s="212"/>
      <c r="J162" s="213">
        <f>ROUND(I162*H162,2)</f>
        <v>0</v>
      </c>
      <c r="K162" s="214"/>
      <c r="L162" s="35"/>
      <c r="M162" s="215" t="s">
        <v>1</v>
      </c>
      <c r="N162" s="216" t="s">
        <v>40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240</v>
      </c>
      <c r="AT162" s="219" t="s">
        <v>236</v>
      </c>
      <c r="AU162" s="219" t="s">
        <v>82</v>
      </c>
      <c r="AY162" s="14" t="s">
        <v>233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82</v>
      </c>
      <c r="BK162" s="112">
        <f>ROUND(I162*H162,2)</f>
        <v>0</v>
      </c>
      <c r="BL162" s="14" t="s">
        <v>240</v>
      </c>
      <c r="BM162" s="219" t="s">
        <v>278</v>
      </c>
    </row>
    <row r="163" spans="1:65" s="2" customFormat="1" ht="19.5">
      <c r="A163" s="32"/>
      <c r="B163" s="33"/>
      <c r="C163" s="34"/>
      <c r="D163" s="220" t="s">
        <v>241</v>
      </c>
      <c r="E163" s="34"/>
      <c r="F163" s="221" t="s">
        <v>1469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241</v>
      </c>
      <c r="AU163" s="14" t="s">
        <v>82</v>
      </c>
    </row>
    <row r="164" spans="1:65" s="12" customFormat="1" ht="25.9" customHeight="1">
      <c r="B164" s="191"/>
      <c r="C164" s="192"/>
      <c r="D164" s="193" t="s">
        <v>74</v>
      </c>
      <c r="E164" s="194" t="s">
        <v>256</v>
      </c>
      <c r="F164" s="194" t="s">
        <v>1212</v>
      </c>
      <c r="G164" s="192"/>
      <c r="H164" s="192"/>
      <c r="I164" s="195"/>
      <c r="J164" s="196">
        <f>BK164</f>
        <v>0</v>
      </c>
      <c r="K164" s="192"/>
      <c r="L164" s="197"/>
      <c r="M164" s="198"/>
      <c r="N164" s="199"/>
      <c r="O164" s="199"/>
      <c r="P164" s="200">
        <f>SUM(P165:P188)</f>
        <v>0</v>
      </c>
      <c r="Q164" s="199"/>
      <c r="R164" s="200">
        <f>SUM(R165:R188)</f>
        <v>0</v>
      </c>
      <c r="S164" s="199"/>
      <c r="T164" s="201">
        <f>SUM(T165:T188)</f>
        <v>0</v>
      </c>
      <c r="AR164" s="202" t="s">
        <v>82</v>
      </c>
      <c r="AT164" s="203" t="s">
        <v>74</v>
      </c>
      <c r="AU164" s="203" t="s">
        <v>75</v>
      </c>
      <c r="AY164" s="202" t="s">
        <v>233</v>
      </c>
      <c r="BK164" s="204">
        <f>SUM(BK165:BK188)</f>
        <v>0</v>
      </c>
    </row>
    <row r="165" spans="1:65" s="2" customFormat="1" ht="49.15" customHeight="1">
      <c r="A165" s="32"/>
      <c r="B165" s="33"/>
      <c r="C165" s="207" t="s">
        <v>261</v>
      </c>
      <c r="D165" s="207" t="s">
        <v>236</v>
      </c>
      <c r="E165" s="208" t="s">
        <v>279</v>
      </c>
      <c r="F165" s="209" t="s">
        <v>1213</v>
      </c>
      <c r="G165" s="210" t="s">
        <v>358</v>
      </c>
      <c r="H165" s="211">
        <v>1</v>
      </c>
      <c r="I165" s="212"/>
      <c r="J165" s="213">
        <f>ROUND(I165*H165,2)</f>
        <v>0</v>
      </c>
      <c r="K165" s="214"/>
      <c r="L165" s="35"/>
      <c r="M165" s="215" t="s">
        <v>1</v>
      </c>
      <c r="N165" s="216" t="s">
        <v>40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240</v>
      </c>
      <c r="AT165" s="219" t="s">
        <v>236</v>
      </c>
      <c r="AU165" s="219" t="s">
        <v>82</v>
      </c>
      <c r="AY165" s="14" t="s">
        <v>233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82</v>
      </c>
      <c r="BK165" s="112">
        <f>ROUND(I165*H165,2)</f>
        <v>0</v>
      </c>
      <c r="BL165" s="14" t="s">
        <v>240</v>
      </c>
      <c r="BM165" s="219" t="s">
        <v>280</v>
      </c>
    </row>
    <row r="166" spans="1:65" s="2" customFormat="1" ht="29.25">
      <c r="A166" s="32"/>
      <c r="B166" s="33"/>
      <c r="C166" s="34"/>
      <c r="D166" s="220" t="s">
        <v>241</v>
      </c>
      <c r="E166" s="34"/>
      <c r="F166" s="221" t="s">
        <v>1213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241</v>
      </c>
      <c r="AU166" s="14" t="s">
        <v>82</v>
      </c>
    </row>
    <row r="167" spans="1:65" s="2" customFormat="1" ht="24.2" customHeight="1">
      <c r="A167" s="32"/>
      <c r="B167" s="33"/>
      <c r="C167" s="207" t="s">
        <v>281</v>
      </c>
      <c r="D167" s="207" t="s">
        <v>236</v>
      </c>
      <c r="E167" s="208" t="s">
        <v>282</v>
      </c>
      <c r="F167" s="209" t="s">
        <v>1470</v>
      </c>
      <c r="G167" s="210" t="s">
        <v>620</v>
      </c>
      <c r="H167" s="211">
        <v>1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40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240</v>
      </c>
      <c r="AT167" s="219" t="s">
        <v>236</v>
      </c>
      <c r="AU167" s="219" t="s">
        <v>82</v>
      </c>
      <c r="AY167" s="14" t="s">
        <v>233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82</v>
      </c>
      <c r="BK167" s="112">
        <f>ROUND(I167*H167,2)</f>
        <v>0</v>
      </c>
      <c r="BL167" s="14" t="s">
        <v>240</v>
      </c>
      <c r="BM167" s="219" t="s">
        <v>283</v>
      </c>
    </row>
    <row r="168" spans="1:65" s="2" customFormat="1" ht="19.5">
      <c r="A168" s="32"/>
      <c r="B168" s="33"/>
      <c r="C168" s="34"/>
      <c r="D168" s="220" t="s">
        <v>241</v>
      </c>
      <c r="E168" s="34"/>
      <c r="F168" s="221" t="s">
        <v>1470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241</v>
      </c>
      <c r="AU168" s="14" t="s">
        <v>82</v>
      </c>
    </row>
    <row r="169" spans="1:65" s="2" customFormat="1" ht="16.5" customHeight="1">
      <c r="A169" s="32"/>
      <c r="B169" s="33"/>
      <c r="C169" s="207" t="s">
        <v>263</v>
      </c>
      <c r="D169" s="207" t="s">
        <v>236</v>
      </c>
      <c r="E169" s="208" t="s">
        <v>286</v>
      </c>
      <c r="F169" s="209" t="s">
        <v>1214</v>
      </c>
      <c r="G169" s="210" t="s">
        <v>239</v>
      </c>
      <c r="H169" s="211">
        <v>1</v>
      </c>
      <c r="I169" s="212"/>
      <c r="J169" s="213">
        <f>ROUND(I169*H169,2)</f>
        <v>0</v>
      </c>
      <c r="K169" s="214"/>
      <c r="L169" s="35"/>
      <c r="M169" s="215" t="s">
        <v>1</v>
      </c>
      <c r="N169" s="216" t="s">
        <v>40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240</v>
      </c>
      <c r="AT169" s="219" t="s">
        <v>236</v>
      </c>
      <c r="AU169" s="219" t="s">
        <v>82</v>
      </c>
      <c r="AY169" s="14" t="s">
        <v>233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82</v>
      </c>
      <c r="BK169" s="112">
        <f>ROUND(I169*H169,2)</f>
        <v>0</v>
      </c>
      <c r="BL169" s="14" t="s">
        <v>240</v>
      </c>
      <c r="BM169" s="219" t="s">
        <v>287</v>
      </c>
    </row>
    <row r="170" spans="1:65" s="2" customFormat="1" ht="11.25">
      <c r="A170" s="32"/>
      <c r="B170" s="33"/>
      <c r="C170" s="34"/>
      <c r="D170" s="220" t="s">
        <v>241</v>
      </c>
      <c r="E170" s="34"/>
      <c r="F170" s="221" t="s">
        <v>1214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241</v>
      </c>
      <c r="AU170" s="14" t="s">
        <v>82</v>
      </c>
    </row>
    <row r="171" spans="1:65" s="2" customFormat="1" ht="16.5" customHeight="1">
      <c r="A171" s="32"/>
      <c r="B171" s="33"/>
      <c r="C171" s="207" t="s">
        <v>288</v>
      </c>
      <c r="D171" s="207" t="s">
        <v>236</v>
      </c>
      <c r="E171" s="208" t="s">
        <v>289</v>
      </c>
      <c r="F171" s="209" t="s">
        <v>1203</v>
      </c>
      <c r="G171" s="210" t="s">
        <v>239</v>
      </c>
      <c r="H171" s="211">
        <v>3</v>
      </c>
      <c r="I171" s="212"/>
      <c r="J171" s="213">
        <f>ROUND(I171*H171,2)</f>
        <v>0</v>
      </c>
      <c r="K171" s="214"/>
      <c r="L171" s="35"/>
      <c r="M171" s="215" t="s">
        <v>1</v>
      </c>
      <c r="N171" s="216" t="s">
        <v>40</v>
      </c>
      <c r="O171" s="69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9" t="s">
        <v>240</v>
      </c>
      <c r="AT171" s="219" t="s">
        <v>236</v>
      </c>
      <c r="AU171" s="219" t="s">
        <v>82</v>
      </c>
      <c r="AY171" s="14" t="s">
        <v>233</v>
      </c>
      <c r="BE171" s="112">
        <f>IF(N171="základní",J171,0)</f>
        <v>0</v>
      </c>
      <c r="BF171" s="112">
        <f>IF(N171="snížená",J171,0)</f>
        <v>0</v>
      </c>
      <c r="BG171" s="112">
        <f>IF(N171="zákl. přenesená",J171,0)</f>
        <v>0</v>
      </c>
      <c r="BH171" s="112">
        <f>IF(N171="sníž. přenesená",J171,0)</f>
        <v>0</v>
      </c>
      <c r="BI171" s="112">
        <f>IF(N171="nulová",J171,0)</f>
        <v>0</v>
      </c>
      <c r="BJ171" s="14" t="s">
        <v>82</v>
      </c>
      <c r="BK171" s="112">
        <f>ROUND(I171*H171,2)</f>
        <v>0</v>
      </c>
      <c r="BL171" s="14" t="s">
        <v>240</v>
      </c>
      <c r="BM171" s="219" t="s">
        <v>290</v>
      </c>
    </row>
    <row r="172" spans="1:65" s="2" customFormat="1" ht="11.25">
      <c r="A172" s="32"/>
      <c r="B172" s="33"/>
      <c r="C172" s="34"/>
      <c r="D172" s="220" t="s">
        <v>241</v>
      </c>
      <c r="E172" s="34"/>
      <c r="F172" s="221" t="s">
        <v>1203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241</v>
      </c>
      <c r="AU172" s="14" t="s">
        <v>82</v>
      </c>
    </row>
    <row r="173" spans="1:65" s="2" customFormat="1" ht="16.5" customHeight="1">
      <c r="A173" s="32"/>
      <c r="B173" s="33"/>
      <c r="C173" s="207" t="s">
        <v>266</v>
      </c>
      <c r="D173" s="207" t="s">
        <v>236</v>
      </c>
      <c r="E173" s="208" t="s">
        <v>291</v>
      </c>
      <c r="F173" s="209" t="s">
        <v>1204</v>
      </c>
      <c r="G173" s="210" t="s">
        <v>239</v>
      </c>
      <c r="H173" s="211">
        <v>1</v>
      </c>
      <c r="I173" s="212"/>
      <c r="J173" s="213">
        <f>ROUND(I173*H173,2)</f>
        <v>0</v>
      </c>
      <c r="K173" s="214"/>
      <c r="L173" s="35"/>
      <c r="M173" s="215" t="s">
        <v>1</v>
      </c>
      <c r="N173" s="216" t="s">
        <v>40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240</v>
      </c>
      <c r="AT173" s="219" t="s">
        <v>236</v>
      </c>
      <c r="AU173" s="219" t="s">
        <v>82</v>
      </c>
      <c r="AY173" s="14" t="s">
        <v>233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82</v>
      </c>
      <c r="BK173" s="112">
        <f>ROUND(I173*H173,2)</f>
        <v>0</v>
      </c>
      <c r="BL173" s="14" t="s">
        <v>240</v>
      </c>
      <c r="BM173" s="219" t="s">
        <v>292</v>
      </c>
    </row>
    <row r="174" spans="1:65" s="2" customFormat="1" ht="11.25">
      <c r="A174" s="32"/>
      <c r="B174" s="33"/>
      <c r="C174" s="34"/>
      <c r="D174" s="220" t="s">
        <v>241</v>
      </c>
      <c r="E174" s="34"/>
      <c r="F174" s="221" t="s">
        <v>1204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241</v>
      </c>
      <c r="AU174" s="14" t="s">
        <v>82</v>
      </c>
    </row>
    <row r="175" spans="1:65" s="2" customFormat="1" ht="24.2" customHeight="1">
      <c r="A175" s="32"/>
      <c r="B175" s="33"/>
      <c r="C175" s="207" t="s">
        <v>293</v>
      </c>
      <c r="D175" s="207" t="s">
        <v>236</v>
      </c>
      <c r="E175" s="208" t="s">
        <v>294</v>
      </c>
      <c r="F175" s="209" t="s">
        <v>1205</v>
      </c>
      <c r="G175" s="210" t="s">
        <v>239</v>
      </c>
      <c r="H175" s="211">
        <v>3</v>
      </c>
      <c r="I175" s="212"/>
      <c r="J175" s="213">
        <f>ROUND(I175*H175,2)</f>
        <v>0</v>
      </c>
      <c r="K175" s="214"/>
      <c r="L175" s="35"/>
      <c r="M175" s="215" t="s">
        <v>1</v>
      </c>
      <c r="N175" s="216" t="s">
        <v>40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240</v>
      </c>
      <c r="AT175" s="219" t="s">
        <v>236</v>
      </c>
      <c r="AU175" s="219" t="s">
        <v>82</v>
      </c>
      <c r="AY175" s="14" t="s">
        <v>233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82</v>
      </c>
      <c r="BK175" s="112">
        <f>ROUND(I175*H175,2)</f>
        <v>0</v>
      </c>
      <c r="BL175" s="14" t="s">
        <v>240</v>
      </c>
      <c r="BM175" s="219" t="s">
        <v>295</v>
      </c>
    </row>
    <row r="176" spans="1:65" s="2" customFormat="1" ht="11.25">
      <c r="A176" s="32"/>
      <c r="B176" s="33"/>
      <c r="C176" s="34"/>
      <c r="D176" s="220" t="s">
        <v>241</v>
      </c>
      <c r="E176" s="34"/>
      <c r="F176" s="221" t="s">
        <v>1205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241</v>
      </c>
      <c r="AU176" s="14" t="s">
        <v>82</v>
      </c>
    </row>
    <row r="177" spans="1:65" s="2" customFormat="1" ht="49.15" customHeight="1">
      <c r="A177" s="32"/>
      <c r="B177" s="33"/>
      <c r="C177" s="207" t="s">
        <v>268</v>
      </c>
      <c r="D177" s="207" t="s">
        <v>236</v>
      </c>
      <c r="E177" s="208" t="s">
        <v>296</v>
      </c>
      <c r="F177" s="209" t="s">
        <v>1206</v>
      </c>
      <c r="G177" s="210" t="s">
        <v>239</v>
      </c>
      <c r="H177" s="211">
        <v>1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40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240</v>
      </c>
      <c r="AT177" s="219" t="s">
        <v>236</v>
      </c>
      <c r="AU177" s="219" t="s">
        <v>82</v>
      </c>
      <c r="AY177" s="14" t="s">
        <v>233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82</v>
      </c>
      <c r="BK177" s="112">
        <f>ROUND(I177*H177,2)</f>
        <v>0</v>
      </c>
      <c r="BL177" s="14" t="s">
        <v>240</v>
      </c>
      <c r="BM177" s="219" t="s">
        <v>297</v>
      </c>
    </row>
    <row r="178" spans="1:65" s="2" customFormat="1" ht="29.25">
      <c r="A178" s="32"/>
      <c r="B178" s="33"/>
      <c r="C178" s="34"/>
      <c r="D178" s="220" t="s">
        <v>241</v>
      </c>
      <c r="E178" s="34"/>
      <c r="F178" s="221" t="s">
        <v>1206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241</v>
      </c>
      <c r="AU178" s="14" t="s">
        <v>82</v>
      </c>
    </row>
    <row r="179" spans="1:65" s="2" customFormat="1" ht="16.5" customHeight="1">
      <c r="A179" s="32"/>
      <c r="B179" s="33"/>
      <c r="C179" s="207" t="s">
        <v>7</v>
      </c>
      <c r="D179" s="207" t="s">
        <v>236</v>
      </c>
      <c r="E179" s="208" t="s">
        <v>300</v>
      </c>
      <c r="F179" s="209" t="s">
        <v>1207</v>
      </c>
      <c r="G179" s="210" t="s">
        <v>239</v>
      </c>
      <c r="H179" s="211">
        <v>4</v>
      </c>
      <c r="I179" s="212"/>
      <c r="J179" s="213">
        <f>ROUND(I179*H179,2)</f>
        <v>0</v>
      </c>
      <c r="K179" s="214"/>
      <c r="L179" s="35"/>
      <c r="M179" s="215" t="s">
        <v>1</v>
      </c>
      <c r="N179" s="216" t="s">
        <v>40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240</v>
      </c>
      <c r="AT179" s="219" t="s">
        <v>236</v>
      </c>
      <c r="AU179" s="219" t="s">
        <v>82</v>
      </c>
      <c r="AY179" s="14" t="s">
        <v>233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82</v>
      </c>
      <c r="BK179" s="112">
        <f>ROUND(I179*H179,2)</f>
        <v>0</v>
      </c>
      <c r="BL179" s="14" t="s">
        <v>240</v>
      </c>
      <c r="BM179" s="219" t="s">
        <v>301</v>
      </c>
    </row>
    <row r="180" spans="1:65" s="2" customFormat="1" ht="11.25">
      <c r="A180" s="32"/>
      <c r="B180" s="33"/>
      <c r="C180" s="34"/>
      <c r="D180" s="220" t="s">
        <v>241</v>
      </c>
      <c r="E180" s="34"/>
      <c r="F180" s="221" t="s">
        <v>1207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241</v>
      </c>
      <c r="AU180" s="14" t="s">
        <v>82</v>
      </c>
    </row>
    <row r="181" spans="1:65" s="2" customFormat="1" ht="16.5" customHeight="1">
      <c r="A181" s="32"/>
      <c r="B181" s="33"/>
      <c r="C181" s="207" t="s">
        <v>273</v>
      </c>
      <c r="D181" s="207" t="s">
        <v>236</v>
      </c>
      <c r="E181" s="208" t="s">
        <v>302</v>
      </c>
      <c r="F181" s="209" t="s">
        <v>1208</v>
      </c>
      <c r="G181" s="210" t="s">
        <v>239</v>
      </c>
      <c r="H181" s="211">
        <v>2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40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240</v>
      </c>
      <c r="AT181" s="219" t="s">
        <v>236</v>
      </c>
      <c r="AU181" s="219" t="s">
        <v>82</v>
      </c>
      <c r="AY181" s="14" t="s">
        <v>233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82</v>
      </c>
      <c r="BK181" s="112">
        <f>ROUND(I181*H181,2)</f>
        <v>0</v>
      </c>
      <c r="BL181" s="14" t="s">
        <v>240</v>
      </c>
      <c r="BM181" s="219" t="s">
        <v>303</v>
      </c>
    </row>
    <row r="182" spans="1:65" s="2" customFormat="1" ht="11.25">
      <c r="A182" s="32"/>
      <c r="B182" s="33"/>
      <c r="C182" s="34"/>
      <c r="D182" s="220" t="s">
        <v>241</v>
      </c>
      <c r="E182" s="34"/>
      <c r="F182" s="221" t="s">
        <v>1208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241</v>
      </c>
      <c r="AU182" s="14" t="s">
        <v>82</v>
      </c>
    </row>
    <row r="183" spans="1:65" s="2" customFormat="1" ht="16.5" customHeight="1">
      <c r="A183" s="32"/>
      <c r="B183" s="33"/>
      <c r="C183" s="207" t="s">
        <v>304</v>
      </c>
      <c r="D183" s="207" t="s">
        <v>236</v>
      </c>
      <c r="E183" s="208" t="s">
        <v>305</v>
      </c>
      <c r="F183" s="209" t="s">
        <v>1209</v>
      </c>
      <c r="G183" s="210" t="s">
        <v>239</v>
      </c>
      <c r="H183" s="211">
        <v>2</v>
      </c>
      <c r="I183" s="212"/>
      <c r="J183" s="213">
        <f>ROUND(I183*H183,2)</f>
        <v>0</v>
      </c>
      <c r="K183" s="214"/>
      <c r="L183" s="35"/>
      <c r="M183" s="215" t="s">
        <v>1</v>
      </c>
      <c r="N183" s="216" t="s">
        <v>40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240</v>
      </c>
      <c r="AT183" s="219" t="s">
        <v>236</v>
      </c>
      <c r="AU183" s="219" t="s">
        <v>82</v>
      </c>
      <c r="AY183" s="14" t="s">
        <v>233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82</v>
      </c>
      <c r="BK183" s="112">
        <f>ROUND(I183*H183,2)</f>
        <v>0</v>
      </c>
      <c r="BL183" s="14" t="s">
        <v>240</v>
      </c>
      <c r="BM183" s="219" t="s">
        <v>306</v>
      </c>
    </row>
    <row r="184" spans="1:65" s="2" customFormat="1" ht="11.25">
      <c r="A184" s="32"/>
      <c r="B184" s="33"/>
      <c r="C184" s="34"/>
      <c r="D184" s="220" t="s">
        <v>241</v>
      </c>
      <c r="E184" s="34"/>
      <c r="F184" s="221" t="s">
        <v>1209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241</v>
      </c>
      <c r="AU184" s="14" t="s">
        <v>82</v>
      </c>
    </row>
    <row r="185" spans="1:65" s="2" customFormat="1" ht="16.5" customHeight="1">
      <c r="A185" s="32"/>
      <c r="B185" s="33"/>
      <c r="C185" s="207" t="s">
        <v>275</v>
      </c>
      <c r="D185" s="207" t="s">
        <v>236</v>
      </c>
      <c r="E185" s="208" t="s">
        <v>307</v>
      </c>
      <c r="F185" s="209" t="s">
        <v>1210</v>
      </c>
      <c r="G185" s="210" t="s">
        <v>239</v>
      </c>
      <c r="H185" s="211">
        <v>2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40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240</v>
      </c>
      <c r="AT185" s="219" t="s">
        <v>236</v>
      </c>
      <c r="AU185" s="219" t="s">
        <v>82</v>
      </c>
      <c r="AY185" s="14" t="s">
        <v>233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82</v>
      </c>
      <c r="BK185" s="112">
        <f>ROUND(I185*H185,2)</f>
        <v>0</v>
      </c>
      <c r="BL185" s="14" t="s">
        <v>240</v>
      </c>
      <c r="BM185" s="219" t="s">
        <v>308</v>
      </c>
    </row>
    <row r="186" spans="1:65" s="2" customFormat="1" ht="11.25">
      <c r="A186" s="32"/>
      <c r="B186" s="33"/>
      <c r="C186" s="34"/>
      <c r="D186" s="220" t="s">
        <v>241</v>
      </c>
      <c r="E186" s="34"/>
      <c r="F186" s="221" t="s">
        <v>1210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241</v>
      </c>
      <c r="AU186" s="14" t="s">
        <v>82</v>
      </c>
    </row>
    <row r="187" spans="1:65" s="2" customFormat="1" ht="16.5" customHeight="1">
      <c r="A187" s="32"/>
      <c r="B187" s="33"/>
      <c r="C187" s="207" t="s">
        <v>309</v>
      </c>
      <c r="D187" s="207" t="s">
        <v>236</v>
      </c>
      <c r="E187" s="208" t="s">
        <v>310</v>
      </c>
      <c r="F187" s="209" t="s">
        <v>1211</v>
      </c>
      <c r="G187" s="210" t="s">
        <v>239</v>
      </c>
      <c r="H187" s="211">
        <v>4</v>
      </c>
      <c r="I187" s="212"/>
      <c r="J187" s="213">
        <f>ROUND(I187*H187,2)</f>
        <v>0</v>
      </c>
      <c r="K187" s="214"/>
      <c r="L187" s="35"/>
      <c r="M187" s="215" t="s">
        <v>1</v>
      </c>
      <c r="N187" s="216" t="s">
        <v>40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240</v>
      </c>
      <c r="AT187" s="219" t="s">
        <v>236</v>
      </c>
      <c r="AU187" s="219" t="s">
        <v>82</v>
      </c>
      <c r="AY187" s="14" t="s">
        <v>233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82</v>
      </c>
      <c r="BK187" s="112">
        <f>ROUND(I187*H187,2)</f>
        <v>0</v>
      </c>
      <c r="BL187" s="14" t="s">
        <v>240</v>
      </c>
      <c r="BM187" s="219" t="s">
        <v>311</v>
      </c>
    </row>
    <row r="188" spans="1:65" s="2" customFormat="1" ht="11.25">
      <c r="A188" s="32"/>
      <c r="B188" s="33"/>
      <c r="C188" s="34"/>
      <c r="D188" s="220" t="s">
        <v>241</v>
      </c>
      <c r="E188" s="34"/>
      <c r="F188" s="221" t="s">
        <v>1211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241</v>
      </c>
      <c r="AU188" s="14" t="s">
        <v>82</v>
      </c>
    </row>
    <row r="189" spans="1:65" s="12" customFormat="1" ht="25.9" customHeight="1">
      <c r="B189" s="191"/>
      <c r="C189" s="192"/>
      <c r="D189" s="193" t="s">
        <v>74</v>
      </c>
      <c r="E189" s="194" t="s">
        <v>269</v>
      </c>
      <c r="F189" s="194" t="s">
        <v>1218</v>
      </c>
      <c r="G189" s="192"/>
      <c r="H189" s="192"/>
      <c r="I189" s="195"/>
      <c r="J189" s="196">
        <f>BK189</f>
        <v>0</v>
      </c>
      <c r="K189" s="192"/>
      <c r="L189" s="197"/>
      <c r="M189" s="198"/>
      <c r="N189" s="199"/>
      <c r="O189" s="199"/>
      <c r="P189" s="200">
        <f>SUM(P190:P213)</f>
        <v>0</v>
      </c>
      <c r="Q189" s="199"/>
      <c r="R189" s="200">
        <f>SUM(R190:R213)</f>
        <v>0</v>
      </c>
      <c r="S189" s="199"/>
      <c r="T189" s="201">
        <f>SUM(T190:T213)</f>
        <v>0</v>
      </c>
      <c r="AR189" s="202" t="s">
        <v>82</v>
      </c>
      <c r="AT189" s="203" t="s">
        <v>74</v>
      </c>
      <c r="AU189" s="203" t="s">
        <v>75</v>
      </c>
      <c r="AY189" s="202" t="s">
        <v>233</v>
      </c>
      <c r="BK189" s="204">
        <f>SUM(BK190:BK213)</f>
        <v>0</v>
      </c>
    </row>
    <row r="190" spans="1:65" s="2" customFormat="1" ht="49.15" customHeight="1">
      <c r="A190" s="32"/>
      <c r="B190" s="33"/>
      <c r="C190" s="207" t="s">
        <v>278</v>
      </c>
      <c r="D190" s="207" t="s">
        <v>236</v>
      </c>
      <c r="E190" s="208" t="s">
        <v>314</v>
      </c>
      <c r="F190" s="209" t="s">
        <v>1213</v>
      </c>
      <c r="G190" s="210" t="s">
        <v>358</v>
      </c>
      <c r="H190" s="211">
        <v>1</v>
      </c>
      <c r="I190" s="212"/>
      <c r="J190" s="213">
        <f>ROUND(I190*H190,2)</f>
        <v>0</v>
      </c>
      <c r="K190" s="214"/>
      <c r="L190" s="35"/>
      <c r="M190" s="215" t="s">
        <v>1</v>
      </c>
      <c r="N190" s="216" t="s">
        <v>40</v>
      </c>
      <c r="O190" s="69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9" t="s">
        <v>240</v>
      </c>
      <c r="AT190" s="219" t="s">
        <v>236</v>
      </c>
      <c r="AU190" s="219" t="s">
        <v>82</v>
      </c>
      <c r="AY190" s="14" t="s">
        <v>233</v>
      </c>
      <c r="BE190" s="112">
        <f>IF(N190="základní",J190,0)</f>
        <v>0</v>
      </c>
      <c r="BF190" s="112">
        <f>IF(N190="snížená",J190,0)</f>
        <v>0</v>
      </c>
      <c r="BG190" s="112">
        <f>IF(N190="zákl. přenesená",J190,0)</f>
        <v>0</v>
      </c>
      <c r="BH190" s="112">
        <f>IF(N190="sníž. přenesená",J190,0)</f>
        <v>0</v>
      </c>
      <c r="BI190" s="112">
        <f>IF(N190="nulová",J190,0)</f>
        <v>0</v>
      </c>
      <c r="BJ190" s="14" t="s">
        <v>82</v>
      </c>
      <c r="BK190" s="112">
        <f>ROUND(I190*H190,2)</f>
        <v>0</v>
      </c>
      <c r="BL190" s="14" t="s">
        <v>240</v>
      </c>
      <c r="BM190" s="219" t="s">
        <v>315</v>
      </c>
    </row>
    <row r="191" spans="1:65" s="2" customFormat="1" ht="29.25">
      <c r="A191" s="32"/>
      <c r="B191" s="33"/>
      <c r="C191" s="34"/>
      <c r="D191" s="220" t="s">
        <v>241</v>
      </c>
      <c r="E191" s="34"/>
      <c r="F191" s="221" t="s">
        <v>1213</v>
      </c>
      <c r="G191" s="34"/>
      <c r="H191" s="34"/>
      <c r="I191" s="176"/>
      <c r="J191" s="34"/>
      <c r="K191" s="34"/>
      <c r="L191" s="35"/>
      <c r="M191" s="222"/>
      <c r="N191" s="223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4" t="s">
        <v>241</v>
      </c>
      <c r="AU191" s="14" t="s">
        <v>82</v>
      </c>
    </row>
    <row r="192" spans="1:65" s="2" customFormat="1" ht="24.2" customHeight="1">
      <c r="A192" s="32"/>
      <c r="B192" s="33"/>
      <c r="C192" s="207" t="s">
        <v>316</v>
      </c>
      <c r="D192" s="207" t="s">
        <v>236</v>
      </c>
      <c r="E192" s="208" t="s">
        <v>317</v>
      </c>
      <c r="F192" s="209" t="s">
        <v>1470</v>
      </c>
      <c r="G192" s="210" t="s">
        <v>620</v>
      </c>
      <c r="H192" s="211">
        <v>1</v>
      </c>
      <c r="I192" s="212"/>
      <c r="J192" s="213">
        <f>ROUND(I192*H192,2)</f>
        <v>0</v>
      </c>
      <c r="K192" s="214"/>
      <c r="L192" s="35"/>
      <c r="M192" s="215" t="s">
        <v>1</v>
      </c>
      <c r="N192" s="216" t="s">
        <v>40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240</v>
      </c>
      <c r="AT192" s="219" t="s">
        <v>236</v>
      </c>
      <c r="AU192" s="219" t="s">
        <v>82</v>
      </c>
      <c r="AY192" s="14" t="s">
        <v>233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82</v>
      </c>
      <c r="BK192" s="112">
        <f>ROUND(I192*H192,2)</f>
        <v>0</v>
      </c>
      <c r="BL192" s="14" t="s">
        <v>240</v>
      </c>
      <c r="BM192" s="219" t="s">
        <v>318</v>
      </c>
    </row>
    <row r="193" spans="1:65" s="2" customFormat="1" ht="19.5">
      <c r="A193" s="32"/>
      <c r="B193" s="33"/>
      <c r="C193" s="34"/>
      <c r="D193" s="220" t="s">
        <v>241</v>
      </c>
      <c r="E193" s="34"/>
      <c r="F193" s="221" t="s">
        <v>1470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241</v>
      </c>
      <c r="AU193" s="14" t="s">
        <v>82</v>
      </c>
    </row>
    <row r="194" spans="1:65" s="2" customFormat="1" ht="16.5" customHeight="1">
      <c r="A194" s="32"/>
      <c r="B194" s="33"/>
      <c r="C194" s="207" t="s">
        <v>280</v>
      </c>
      <c r="D194" s="207" t="s">
        <v>236</v>
      </c>
      <c r="E194" s="208" t="s">
        <v>319</v>
      </c>
      <c r="F194" s="209" t="s">
        <v>1214</v>
      </c>
      <c r="G194" s="210" t="s">
        <v>239</v>
      </c>
      <c r="H194" s="211">
        <v>1</v>
      </c>
      <c r="I194" s="212"/>
      <c r="J194" s="213">
        <f>ROUND(I194*H194,2)</f>
        <v>0</v>
      </c>
      <c r="K194" s="214"/>
      <c r="L194" s="35"/>
      <c r="M194" s="215" t="s">
        <v>1</v>
      </c>
      <c r="N194" s="216" t="s">
        <v>40</v>
      </c>
      <c r="O194" s="69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9" t="s">
        <v>240</v>
      </c>
      <c r="AT194" s="219" t="s">
        <v>236</v>
      </c>
      <c r="AU194" s="219" t="s">
        <v>82</v>
      </c>
      <c r="AY194" s="14" t="s">
        <v>233</v>
      </c>
      <c r="BE194" s="112">
        <f>IF(N194="základní",J194,0)</f>
        <v>0</v>
      </c>
      <c r="BF194" s="112">
        <f>IF(N194="snížená",J194,0)</f>
        <v>0</v>
      </c>
      <c r="BG194" s="112">
        <f>IF(N194="zákl. přenesená",J194,0)</f>
        <v>0</v>
      </c>
      <c r="BH194" s="112">
        <f>IF(N194="sníž. přenesená",J194,0)</f>
        <v>0</v>
      </c>
      <c r="BI194" s="112">
        <f>IF(N194="nulová",J194,0)</f>
        <v>0</v>
      </c>
      <c r="BJ194" s="14" t="s">
        <v>82</v>
      </c>
      <c r="BK194" s="112">
        <f>ROUND(I194*H194,2)</f>
        <v>0</v>
      </c>
      <c r="BL194" s="14" t="s">
        <v>240</v>
      </c>
      <c r="BM194" s="219" t="s">
        <v>320</v>
      </c>
    </row>
    <row r="195" spans="1:65" s="2" customFormat="1" ht="11.25">
      <c r="A195" s="32"/>
      <c r="B195" s="33"/>
      <c r="C195" s="34"/>
      <c r="D195" s="220" t="s">
        <v>241</v>
      </c>
      <c r="E195" s="34"/>
      <c r="F195" s="221" t="s">
        <v>1214</v>
      </c>
      <c r="G195" s="34"/>
      <c r="H195" s="34"/>
      <c r="I195" s="176"/>
      <c r="J195" s="34"/>
      <c r="K195" s="34"/>
      <c r="L195" s="35"/>
      <c r="M195" s="222"/>
      <c r="N195" s="223"/>
      <c r="O195" s="69"/>
      <c r="P195" s="69"/>
      <c r="Q195" s="69"/>
      <c r="R195" s="69"/>
      <c r="S195" s="69"/>
      <c r="T195" s="70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4" t="s">
        <v>241</v>
      </c>
      <c r="AU195" s="14" t="s">
        <v>82</v>
      </c>
    </row>
    <row r="196" spans="1:65" s="2" customFormat="1" ht="16.5" customHeight="1">
      <c r="A196" s="32"/>
      <c r="B196" s="33"/>
      <c r="C196" s="207" t="s">
        <v>321</v>
      </c>
      <c r="D196" s="207" t="s">
        <v>236</v>
      </c>
      <c r="E196" s="208" t="s">
        <v>322</v>
      </c>
      <c r="F196" s="209" t="s">
        <v>1203</v>
      </c>
      <c r="G196" s="210" t="s">
        <v>239</v>
      </c>
      <c r="H196" s="211">
        <v>3</v>
      </c>
      <c r="I196" s="212"/>
      <c r="J196" s="213">
        <f>ROUND(I196*H196,2)</f>
        <v>0</v>
      </c>
      <c r="K196" s="214"/>
      <c r="L196" s="35"/>
      <c r="M196" s="215" t="s">
        <v>1</v>
      </c>
      <c r="N196" s="216" t="s">
        <v>40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240</v>
      </c>
      <c r="AT196" s="219" t="s">
        <v>236</v>
      </c>
      <c r="AU196" s="219" t="s">
        <v>82</v>
      </c>
      <c r="AY196" s="14" t="s">
        <v>233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82</v>
      </c>
      <c r="BK196" s="112">
        <f>ROUND(I196*H196,2)</f>
        <v>0</v>
      </c>
      <c r="BL196" s="14" t="s">
        <v>240</v>
      </c>
      <c r="BM196" s="219" t="s">
        <v>323</v>
      </c>
    </row>
    <row r="197" spans="1:65" s="2" customFormat="1" ht="11.25">
      <c r="A197" s="32"/>
      <c r="B197" s="33"/>
      <c r="C197" s="34"/>
      <c r="D197" s="220" t="s">
        <v>241</v>
      </c>
      <c r="E197" s="34"/>
      <c r="F197" s="221" t="s">
        <v>1203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241</v>
      </c>
      <c r="AU197" s="14" t="s">
        <v>82</v>
      </c>
    </row>
    <row r="198" spans="1:65" s="2" customFormat="1" ht="16.5" customHeight="1">
      <c r="A198" s="32"/>
      <c r="B198" s="33"/>
      <c r="C198" s="207" t="s">
        <v>283</v>
      </c>
      <c r="D198" s="207" t="s">
        <v>236</v>
      </c>
      <c r="E198" s="208" t="s">
        <v>324</v>
      </c>
      <c r="F198" s="209" t="s">
        <v>1204</v>
      </c>
      <c r="G198" s="210" t="s">
        <v>239</v>
      </c>
      <c r="H198" s="211">
        <v>1</v>
      </c>
      <c r="I198" s="212"/>
      <c r="J198" s="213">
        <f>ROUND(I198*H198,2)</f>
        <v>0</v>
      </c>
      <c r="K198" s="214"/>
      <c r="L198" s="35"/>
      <c r="M198" s="215" t="s">
        <v>1</v>
      </c>
      <c r="N198" s="216" t="s">
        <v>40</v>
      </c>
      <c r="O198" s="69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9" t="s">
        <v>240</v>
      </c>
      <c r="AT198" s="219" t="s">
        <v>236</v>
      </c>
      <c r="AU198" s="219" t="s">
        <v>82</v>
      </c>
      <c r="AY198" s="14" t="s">
        <v>233</v>
      </c>
      <c r="BE198" s="112">
        <f>IF(N198="základní",J198,0)</f>
        <v>0</v>
      </c>
      <c r="BF198" s="112">
        <f>IF(N198="snížená",J198,0)</f>
        <v>0</v>
      </c>
      <c r="BG198" s="112">
        <f>IF(N198="zákl. přenesená",J198,0)</f>
        <v>0</v>
      </c>
      <c r="BH198" s="112">
        <f>IF(N198="sníž. přenesená",J198,0)</f>
        <v>0</v>
      </c>
      <c r="BI198" s="112">
        <f>IF(N198="nulová",J198,0)</f>
        <v>0</v>
      </c>
      <c r="BJ198" s="14" t="s">
        <v>82</v>
      </c>
      <c r="BK198" s="112">
        <f>ROUND(I198*H198,2)</f>
        <v>0</v>
      </c>
      <c r="BL198" s="14" t="s">
        <v>240</v>
      </c>
      <c r="BM198" s="219" t="s">
        <v>325</v>
      </c>
    </row>
    <row r="199" spans="1:65" s="2" customFormat="1" ht="11.25">
      <c r="A199" s="32"/>
      <c r="B199" s="33"/>
      <c r="C199" s="34"/>
      <c r="D199" s="220" t="s">
        <v>241</v>
      </c>
      <c r="E199" s="34"/>
      <c r="F199" s="221" t="s">
        <v>1204</v>
      </c>
      <c r="G199" s="34"/>
      <c r="H199" s="34"/>
      <c r="I199" s="176"/>
      <c r="J199" s="34"/>
      <c r="K199" s="34"/>
      <c r="L199" s="35"/>
      <c r="M199" s="222"/>
      <c r="N199" s="223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4" t="s">
        <v>241</v>
      </c>
      <c r="AU199" s="14" t="s">
        <v>82</v>
      </c>
    </row>
    <row r="200" spans="1:65" s="2" customFormat="1" ht="24.2" customHeight="1">
      <c r="A200" s="32"/>
      <c r="B200" s="33"/>
      <c r="C200" s="207" t="s">
        <v>328</v>
      </c>
      <c r="D200" s="207" t="s">
        <v>236</v>
      </c>
      <c r="E200" s="208" t="s">
        <v>329</v>
      </c>
      <c r="F200" s="209" t="s">
        <v>1205</v>
      </c>
      <c r="G200" s="210" t="s">
        <v>239</v>
      </c>
      <c r="H200" s="211">
        <v>3</v>
      </c>
      <c r="I200" s="212"/>
      <c r="J200" s="213">
        <f>ROUND(I200*H200,2)</f>
        <v>0</v>
      </c>
      <c r="K200" s="214"/>
      <c r="L200" s="35"/>
      <c r="M200" s="215" t="s">
        <v>1</v>
      </c>
      <c r="N200" s="216" t="s">
        <v>40</v>
      </c>
      <c r="O200" s="6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9" t="s">
        <v>240</v>
      </c>
      <c r="AT200" s="219" t="s">
        <v>236</v>
      </c>
      <c r="AU200" s="219" t="s">
        <v>82</v>
      </c>
      <c r="AY200" s="14" t="s">
        <v>233</v>
      </c>
      <c r="BE200" s="112">
        <f>IF(N200="základní",J200,0)</f>
        <v>0</v>
      </c>
      <c r="BF200" s="112">
        <f>IF(N200="snížená",J200,0)</f>
        <v>0</v>
      </c>
      <c r="BG200" s="112">
        <f>IF(N200="zákl. přenesená",J200,0)</f>
        <v>0</v>
      </c>
      <c r="BH200" s="112">
        <f>IF(N200="sníž. přenesená",J200,0)</f>
        <v>0</v>
      </c>
      <c r="BI200" s="112">
        <f>IF(N200="nulová",J200,0)</f>
        <v>0</v>
      </c>
      <c r="BJ200" s="14" t="s">
        <v>82</v>
      </c>
      <c r="BK200" s="112">
        <f>ROUND(I200*H200,2)</f>
        <v>0</v>
      </c>
      <c r="BL200" s="14" t="s">
        <v>240</v>
      </c>
      <c r="BM200" s="219" t="s">
        <v>330</v>
      </c>
    </row>
    <row r="201" spans="1:65" s="2" customFormat="1" ht="11.25">
      <c r="A201" s="32"/>
      <c r="B201" s="33"/>
      <c r="C201" s="34"/>
      <c r="D201" s="220" t="s">
        <v>241</v>
      </c>
      <c r="E201" s="34"/>
      <c r="F201" s="221" t="s">
        <v>1205</v>
      </c>
      <c r="G201" s="34"/>
      <c r="H201" s="34"/>
      <c r="I201" s="176"/>
      <c r="J201" s="34"/>
      <c r="K201" s="34"/>
      <c r="L201" s="35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4" t="s">
        <v>241</v>
      </c>
      <c r="AU201" s="14" t="s">
        <v>82</v>
      </c>
    </row>
    <row r="202" spans="1:65" s="2" customFormat="1" ht="49.15" customHeight="1">
      <c r="A202" s="32"/>
      <c r="B202" s="33"/>
      <c r="C202" s="207" t="s">
        <v>287</v>
      </c>
      <c r="D202" s="207" t="s">
        <v>236</v>
      </c>
      <c r="E202" s="208" t="s">
        <v>331</v>
      </c>
      <c r="F202" s="209" t="s">
        <v>1206</v>
      </c>
      <c r="G202" s="210" t="s">
        <v>239</v>
      </c>
      <c r="H202" s="211">
        <v>1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40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240</v>
      </c>
      <c r="AT202" s="219" t="s">
        <v>236</v>
      </c>
      <c r="AU202" s="219" t="s">
        <v>82</v>
      </c>
      <c r="AY202" s="14" t="s">
        <v>233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82</v>
      </c>
      <c r="BK202" s="112">
        <f>ROUND(I202*H202,2)</f>
        <v>0</v>
      </c>
      <c r="BL202" s="14" t="s">
        <v>240</v>
      </c>
      <c r="BM202" s="219" t="s">
        <v>332</v>
      </c>
    </row>
    <row r="203" spans="1:65" s="2" customFormat="1" ht="29.25">
      <c r="A203" s="32"/>
      <c r="B203" s="33"/>
      <c r="C203" s="34"/>
      <c r="D203" s="220" t="s">
        <v>241</v>
      </c>
      <c r="E203" s="34"/>
      <c r="F203" s="221" t="s">
        <v>1206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241</v>
      </c>
      <c r="AU203" s="14" t="s">
        <v>82</v>
      </c>
    </row>
    <row r="204" spans="1:65" s="2" customFormat="1" ht="16.5" customHeight="1">
      <c r="A204" s="32"/>
      <c r="B204" s="33"/>
      <c r="C204" s="207" t="s">
        <v>333</v>
      </c>
      <c r="D204" s="207" t="s">
        <v>236</v>
      </c>
      <c r="E204" s="208" t="s">
        <v>334</v>
      </c>
      <c r="F204" s="209" t="s">
        <v>1207</v>
      </c>
      <c r="G204" s="210" t="s">
        <v>239</v>
      </c>
      <c r="H204" s="211">
        <v>4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40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240</v>
      </c>
      <c r="AT204" s="219" t="s">
        <v>236</v>
      </c>
      <c r="AU204" s="219" t="s">
        <v>82</v>
      </c>
      <c r="AY204" s="14" t="s">
        <v>233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82</v>
      </c>
      <c r="BK204" s="112">
        <f>ROUND(I204*H204,2)</f>
        <v>0</v>
      </c>
      <c r="BL204" s="14" t="s">
        <v>240</v>
      </c>
      <c r="BM204" s="219" t="s">
        <v>335</v>
      </c>
    </row>
    <row r="205" spans="1:65" s="2" customFormat="1" ht="11.25">
      <c r="A205" s="32"/>
      <c r="B205" s="33"/>
      <c r="C205" s="34"/>
      <c r="D205" s="220" t="s">
        <v>241</v>
      </c>
      <c r="E205" s="34"/>
      <c r="F205" s="221" t="s">
        <v>1207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241</v>
      </c>
      <c r="AU205" s="14" t="s">
        <v>82</v>
      </c>
    </row>
    <row r="206" spans="1:65" s="2" customFormat="1" ht="16.5" customHeight="1">
      <c r="A206" s="32"/>
      <c r="B206" s="33"/>
      <c r="C206" s="207" t="s">
        <v>290</v>
      </c>
      <c r="D206" s="207" t="s">
        <v>236</v>
      </c>
      <c r="E206" s="208" t="s">
        <v>336</v>
      </c>
      <c r="F206" s="209" t="s">
        <v>1208</v>
      </c>
      <c r="G206" s="210" t="s">
        <v>239</v>
      </c>
      <c r="H206" s="211">
        <v>2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40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240</v>
      </c>
      <c r="AT206" s="219" t="s">
        <v>236</v>
      </c>
      <c r="AU206" s="219" t="s">
        <v>82</v>
      </c>
      <c r="AY206" s="14" t="s">
        <v>233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82</v>
      </c>
      <c r="BK206" s="112">
        <f>ROUND(I206*H206,2)</f>
        <v>0</v>
      </c>
      <c r="BL206" s="14" t="s">
        <v>240</v>
      </c>
      <c r="BM206" s="219" t="s">
        <v>337</v>
      </c>
    </row>
    <row r="207" spans="1:65" s="2" customFormat="1" ht="11.25">
      <c r="A207" s="32"/>
      <c r="B207" s="33"/>
      <c r="C207" s="34"/>
      <c r="D207" s="220" t="s">
        <v>241</v>
      </c>
      <c r="E207" s="34"/>
      <c r="F207" s="221" t="s">
        <v>1208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241</v>
      </c>
      <c r="AU207" s="14" t="s">
        <v>82</v>
      </c>
    </row>
    <row r="208" spans="1:65" s="2" customFormat="1" ht="16.5" customHeight="1">
      <c r="A208" s="32"/>
      <c r="B208" s="33"/>
      <c r="C208" s="207" t="s">
        <v>338</v>
      </c>
      <c r="D208" s="207" t="s">
        <v>236</v>
      </c>
      <c r="E208" s="208" t="s">
        <v>339</v>
      </c>
      <c r="F208" s="209" t="s">
        <v>1209</v>
      </c>
      <c r="G208" s="210" t="s">
        <v>239</v>
      </c>
      <c r="H208" s="211">
        <v>2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40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240</v>
      </c>
      <c r="AT208" s="219" t="s">
        <v>236</v>
      </c>
      <c r="AU208" s="219" t="s">
        <v>82</v>
      </c>
      <c r="AY208" s="14" t="s">
        <v>233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82</v>
      </c>
      <c r="BK208" s="112">
        <f>ROUND(I208*H208,2)</f>
        <v>0</v>
      </c>
      <c r="BL208" s="14" t="s">
        <v>240</v>
      </c>
      <c r="BM208" s="219" t="s">
        <v>340</v>
      </c>
    </row>
    <row r="209" spans="1:65" s="2" customFormat="1" ht="11.25">
      <c r="A209" s="32"/>
      <c r="B209" s="33"/>
      <c r="C209" s="34"/>
      <c r="D209" s="220" t="s">
        <v>241</v>
      </c>
      <c r="E209" s="34"/>
      <c r="F209" s="221" t="s">
        <v>1209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241</v>
      </c>
      <c r="AU209" s="14" t="s">
        <v>82</v>
      </c>
    </row>
    <row r="210" spans="1:65" s="2" customFormat="1" ht="16.5" customHeight="1">
      <c r="A210" s="32"/>
      <c r="B210" s="33"/>
      <c r="C210" s="207" t="s">
        <v>292</v>
      </c>
      <c r="D210" s="207" t="s">
        <v>236</v>
      </c>
      <c r="E210" s="208" t="s">
        <v>345</v>
      </c>
      <c r="F210" s="209" t="s">
        <v>1210</v>
      </c>
      <c r="G210" s="210" t="s">
        <v>239</v>
      </c>
      <c r="H210" s="211">
        <v>2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40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240</v>
      </c>
      <c r="AT210" s="219" t="s">
        <v>236</v>
      </c>
      <c r="AU210" s="219" t="s">
        <v>82</v>
      </c>
      <c r="AY210" s="14" t="s">
        <v>233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82</v>
      </c>
      <c r="BK210" s="112">
        <f>ROUND(I210*H210,2)</f>
        <v>0</v>
      </c>
      <c r="BL210" s="14" t="s">
        <v>240</v>
      </c>
      <c r="BM210" s="219" t="s">
        <v>347</v>
      </c>
    </row>
    <row r="211" spans="1:65" s="2" customFormat="1" ht="11.25">
      <c r="A211" s="32"/>
      <c r="B211" s="33"/>
      <c r="C211" s="34"/>
      <c r="D211" s="220" t="s">
        <v>241</v>
      </c>
      <c r="E211" s="34"/>
      <c r="F211" s="221" t="s">
        <v>1210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241</v>
      </c>
      <c r="AU211" s="14" t="s">
        <v>82</v>
      </c>
    </row>
    <row r="212" spans="1:65" s="2" customFormat="1" ht="16.5" customHeight="1">
      <c r="A212" s="32"/>
      <c r="B212" s="33"/>
      <c r="C212" s="207" t="s">
        <v>348</v>
      </c>
      <c r="D212" s="207" t="s">
        <v>236</v>
      </c>
      <c r="E212" s="208" t="s">
        <v>349</v>
      </c>
      <c r="F212" s="209" t="s">
        <v>1211</v>
      </c>
      <c r="G212" s="210" t="s">
        <v>239</v>
      </c>
      <c r="H212" s="211">
        <v>4</v>
      </c>
      <c r="I212" s="212"/>
      <c r="J212" s="213">
        <f>ROUND(I212*H212,2)</f>
        <v>0</v>
      </c>
      <c r="K212" s="214"/>
      <c r="L212" s="35"/>
      <c r="M212" s="215" t="s">
        <v>1</v>
      </c>
      <c r="N212" s="216" t="s">
        <v>40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240</v>
      </c>
      <c r="AT212" s="219" t="s">
        <v>236</v>
      </c>
      <c r="AU212" s="219" t="s">
        <v>82</v>
      </c>
      <c r="AY212" s="14" t="s">
        <v>233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82</v>
      </c>
      <c r="BK212" s="112">
        <f>ROUND(I212*H212,2)</f>
        <v>0</v>
      </c>
      <c r="BL212" s="14" t="s">
        <v>240</v>
      </c>
      <c r="BM212" s="219" t="s">
        <v>351</v>
      </c>
    </row>
    <row r="213" spans="1:65" s="2" customFormat="1" ht="11.25">
      <c r="A213" s="32"/>
      <c r="B213" s="33"/>
      <c r="C213" s="34"/>
      <c r="D213" s="220" t="s">
        <v>241</v>
      </c>
      <c r="E213" s="34"/>
      <c r="F213" s="221" t="s">
        <v>1211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241</v>
      </c>
      <c r="AU213" s="14" t="s">
        <v>82</v>
      </c>
    </row>
    <row r="214" spans="1:65" s="12" customFormat="1" ht="25.9" customHeight="1">
      <c r="B214" s="191"/>
      <c r="C214" s="192"/>
      <c r="D214" s="193" t="s">
        <v>74</v>
      </c>
      <c r="E214" s="194" t="s">
        <v>284</v>
      </c>
      <c r="F214" s="194" t="s">
        <v>1224</v>
      </c>
      <c r="G214" s="192"/>
      <c r="H214" s="192"/>
      <c r="I214" s="195"/>
      <c r="J214" s="196">
        <f>BK214</f>
        <v>0</v>
      </c>
      <c r="K214" s="192"/>
      <c r="L214" s="197"/>
      <c r="M214" s="198"/>
      <c r="N214" s="199"/>
      <c r="O214" s="199"/>
      <c r="P214" s="200">
        <f>SUM(P215:P254)</f>
        <v>0</v>
      </c>
      <c r="Q214" s="199"/>
      <c r="R214" s="200">
        <f>SUM(R215:R254)</f>
        <v>0</v>
      </c>
      <c r="S214" s="199"/>
      <c r="T214" s="201">
        <f>SUM(T215:T254)</f>
        <v>0</v>
      </c>
      <c r="AR214" s="202" t="s">
        <v>82</v>
      </c>
      <c r="AT214" s="203" t="s">
        <v>74</v>
      </c>
      <c r="AU214" s="203" t="s">
        <v>75</v>
      </c>
      <c r="AY214" s="202" t="s">
        <v>233</v>
      </c>
      <c r="BK214" s="204">
        <f>SUM(BK215:BK254)</f>
        <v>0</v>
      </c>
    </row>
    <row r="215" spans="1:65" s="2" customFormat="1" ht="16.5" customHeight="1">
      <c r="A215" s="32"/>
      <c r="B215" s="33"/>
      <c r="C215" s="228" t="s">
        <v>297</v>
      </c>
      <c r="D215" s="228" t="s">
        <v>973</v>
      </c>
      <c r="E215" s="229" t="s">
        <v>362</v>
      </c>
      <c r="F215" s="230" t="s">
        <v>1471</v>
      </c>
      <c r="G215" s="231" t="s">
        <v>244</v>
      </c>
      <c r="H215" s="232">
        <v>60</v>
      </c>
      <c r="I215" s="233"/>
      <c r="J215" s="234">
        <f>ROUND(I215*H215,2)</f>
        <v>0</v>
      </c>
      <c r="K215" s="235"/>
      <c r="L215" s="236"/>
      <c r="M215" s="237" t="s">
        <v>1</v>
      </c>
      <c r="N215" s="238" t="s">
        <v>40</v>
      </c>
      <c r="O215" s="69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9" t="s">
        <v>251</v>
      </c>
      <c r="AT215" s="219" t="s">
        <v>973</v>
      </c>
      <c r="AU215" s="219" t="s">
        <v>82</v>
      </c>
      <c r="AY215" s="14" t="s">
        <v>233</v>
      </c>
      <c r="BE215" s="112">
        <f>IF(N215="základní",J215,0)</f>
        <v>0</v>
      </c>
      <c r="BF215" s="112">
        <f>IF(N215="snížená",J215,0)</f>
        <v>0</v>
      </c>
      <c r="BG215" s="112">
        <f>IF(N215="zákl. přenesená",J215,0)</f>
        <v>0</v>
      </c>
      <c r="BH215" s="112">
        <f>IF(N215="sníž. přenesená",J215,0)</f>
        <v>0</v>
      </c>
      <c r="BI215" s="112">
        <f>IF(N215="nulová",J215,0)</f>
        <v>0</v>
      </c>
      <c r="BJ215" s="14" t="s">
        <v>82</v>
      </c>
      <c r="BK215" s="112">
        <f>ROUND(I215*H215,2)</f>
        <v>0</v>
      </c>
      <c r="BL215" s="14" t="s">
        <v>240</v>
      </c>
      <c r="BM215" s="219" t="s">
        <v>354</v>
      </c>
    </row>
    <row r="216" spans="1:65" s="2" customFormat="1" ht="11.25">
      <c r="A216" s="32"/>
      <c r="B216" s="33"/>
      <c r="C216" s="34"/>
      <c r="D216" s="220" t="s">
        <v>241</v>
      </c>
      <c r="E216" s="34"/>
      <c r="F216" s="221" t="s">
        <v>1471</v>
      </c>
      <c r="G216" s="34"/>
      <c r="H216" s="34"/>
      <c r="I216" s="176"/>
      <c r="J216" s="34"/>
      <c r="K216" s="34"/>
      <c r="L216" s="35"/>
      <c r="M216" s="222"/>
      <c r="N216" s="223"/>
      <c r="O216" s="69"/>
      <c r="P216" s="69"/>
      <c r="Q216" s="69"/>
      <c r="R216" s="69"/>
      <c r="S216" s="69"/>
      <c r="T216" s="70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4" t="s">
        <v>241</v>
      </c>
      <c r="AU216" s="14" t="s">
        <v>82</v>
      </c>
    </row>
    <row r="217" spans="1:65" s="2" customFormat="1" ht="16.5" customHeight="1">
      <c r="A217" s="32"/>
      <c r="B217" s="33"/>
      <c r="C217" s="228" t="s">
        <v>364</v>
      </c>
      <c r="D217" s="228" t="s">
        <v>973</v>
      </c>
      <c r="E217" s="229" t="s">
        <v>365</v>
      </c>
      <c r="F217" s="230" t="s">
        <v>1472</v>
      </c>
      <c r="G217" s="231" t="s">
        <v>244</v>
      </c>
      <c r="H217" s="232">
        <v>114</v>
      </c>
      <c r="I217" s="233"/>
      <c r="J217" s="234">
        <f>ROUND(I217*H217,2)</f>
        <v>0</v>
      </c>
      <c r="K217" s="235"/>
      <c r="L217" s="236"/>
      <c r="M217" s="237" t="s">
        <v>1</v>
      </c>
      <c r="N217" s="238" t="s">
        <v>40</v>
      </c>
      <c r="O217" s="69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9" t="s">
        <v>251</v>
      </c>
      <c r="AT217" s="219" t="s">
        <v>973</v>
      </c>
      <c r="AU217" s="219" t="s">
        <v>82</v>
      </c>
      <c r="AY217" s="14" t="s">
        <v>233</v>
      </c>
      <c r="BE217" s="112">
        <f>IF(N217="základní",J217,0)</f>
        <v>0</v>
      </c>
      <c r="BF217" s="112">
        <f>IF(N217="snížená",J217,0)</f>
        <v>0</v>
      </c>
      <c r="BG217" s="112">
        <f>IF(N217="zákl. přenesená",J217,0)</f>
        <v>0</v>
      </c>
      <c r="BH217" s="112">
        <f>IF(N217="sníž. přenesená",J217,0)</f>
        <v>0</v>
      </c>
      <c r="BI217" s="112">
        <f>IF(N217="nulová",J217,0)</f>
        <v>0</v>
      </c>
      <c r="BJ217" s="14" t="s">
        <v>82</v>
      </c>
      <c r="BK217" s="112">
        <f>ROUND(I217*H217,2)</f>
        <v>0</v>
      </c>
      <c r="BL217" s="14" t="s">
        <v>240</v>
      </c>
      <c r="BM217" s="219" t="s">
        <v>359</v>
      </c>
    </row>
    <row r="218" spans="1:65" s="2" customFormat="1" ht="11.25">
      <c r="A218" s="32"/>
      <c r="B218" s="33"/>
      <c r="C218" s="34"/>
      <c r="D218" s="220" t="s">
        <v>241</v>
      </c>
      <c r="E218" s="34"/>
      <c r="F218" s="221" t="s">
        <v>1472</v>
      </c>
      <c r="G218" s="34"/>
      <c r="H218" s="34"/>
      <c r="I218" s="176"/>
      <c r="J218" s="34"/>
      <c r="K218" s="34"/>
      <c r="L218" s="35"/>
      <c r="M218" s="222"/>
      <c r="N218" s="223"/>
      <c r="O218" s="69"/>
      <c r="P218" s="69"/>
      <c r="Q218" s="69"/>
      <c r="R218" s="69"/>
      <c r="S218" s="69"/>
      <c r="T218" s="70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4" t="s">
        <v>241</v>
      </c>
      <c r="AU218" s="14" t="s">
        <v>82</v>
      </c>
    </row>
    <row r="219" spans="1:65" s="2" customFormat="1" ht="16.5" customHeight="1">
      <c r="A219" s="32"/>
      <c r="B219" s="33"/>
      <c r="C219" s="228" t="s">
        <v>301</v>
      </c>
      <c r="D219" s="228" t="s">
        <v>973</v>
      </c>
      <c r="E219" s="229" t="s">
        <v>367</v>
      </c>
      <c r="F219" s="230" t="s">
        <v>1473</v>
      </c>
      <c r="G219" s="231" t="s">
        <v>244</v>
      </c>
      <c r="H219" s="232">
        <v>118</v>
      </c>
      <c r="I219" s="233"/>
      <c r="J219" s="234">
        <f>ROUND(I219*H219,2)</f>
        <v>0</v>
      </c>
      <c r="K219" s="235"/>
      <c r="L219" s="236"/>
      <c r="M219" s="237" t="s">
        <v>1</v>
      </c>
      <c r="N219" s="238" t="s">
        <v>40</v>
      </c>
      <c r="O219" s="69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9" t="s">
        <v>251</v>
      </c>
      <c r="AT219" s="219" t="s">
        <v>973</v>
      </c>
      <c r="AU219" s="219" t="s">
        <v>82</v>
      </c>
      <c r="AY219" s="14" t="s">
        <v>233</v>
      </c>
      <c r="BE219" s="112">
        <f>IF(N219="základní",J219,0)</f>
        <v>0</v>
      </c>
      <c r="BF219" s="112">
        <f>IF(N219="snížená",J219,0)</f>
        <v>0</v>
      </c>
      <c r="BG219" s="112">
        <f>IF(N219="zákl. přenesená",J219,0)</f>
        <v>0</v>
      </c>
      <c r="BH219" s="112">
        <f>IF(N219="sníž. přenesená",J219,0)</f>
        <v>0</v>
      </c>
      <c r="BI219" s="112">
        <f>IF(N219="nulová",J219,0)</f>
        <v>0</v>
      </c>
      <c r="BJ219" s="14" t="s">
        <v>82</v>
      </c>
      <c r="BK219" s="112">
        <f>ROUND(I219*H219,2)</f>
        <v>0</v>
      </c>
      <c r="BL219" s="14" t="s">
        <v>240</v>
      </c>
      <c r="BM219" s="219" t="s">
        <v>363</v>
      </c>
    </row>
    <row r="220" spans="1:65" s="2" customFormat="1" ht="11.25">
      <c r="A220" s="32"/>
      <c r="B220" s="33"/>
      <c r="C220" s="34"/>
      <c r="D220" s="220" t="s">
        <v>241</v>
      </c>
      <c r="E220" s="34"/>
      <c r="F220" s="221" t="s">
        <v>1473</v>
      </c>
      <c r="G220" s="34"/>
      <c r="H220" s="34"/>
      <c r="I220" s="176"/>
      <c r="J220" s="34"/>
      <c r="K220" s="34"/>
      <c r="L220" s="35"/>
      <c r="M220" s="222"/>
      <c r="N220" s="223"/>
      <c r="O220" s="69"/>
      <c r="P220" s="69"/>
      <c r="Q220" s="69"/>
      <c r="R220" s="69"/>
      <c r="S220" s="69"/>
      <c r="T220" s="70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4" t="s">
        <v>241</v>
      </c>
      <c r="AU220" s="14" t="s">
        <v>82</v>
      </c>
    </row>
    <row r="221" spans="1:65" s="2" customFormat="1" ht="16.5" customHeight="1">
      <c r="A221" s="32"/>
      <c r="B221" s="33"/>
      <c r="C221" s="228" t="s">
        <v>369</v>
      </c>
      <c r="D221" s="228" t="s">
        <v>973</v>
      </c>
      <c r="E221" s="229" t="s">
        <v>370</v>
      </c>
      <c r="F221" s="230" t="s">
        <v>1474</v>
      </c>
      <c r="G221" s="231" t="s">
        <v>244</v>
      </c>
      <c r="H221" s="232">
        <v>28</v>
      </c>
      <c r="I221" s="233"/>
      <c r="J221" s="234">
        <f>ROUND(I221*H221,2)</f>
        <v>0</v>
      </c>
      <c r="K221" s="235"/>
      <c r="L221" s="236"/>
      <c r="M221" s="237" t="s">
        <v>1</v>
      </c>
      <c r="N221" s="238" t="s">
        <v>40</v>
      </c>
      <c r="O221" s="69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9" t="s">
        <v>251</v>
      </c>
      <c r="AT221" s="219" t="s">
        <v>973</v>
      </c>
      <c r="AU221" s="219" t="s">
        <v>82</v>
      </c>
      <c r="AY221" s="14" t="s">
        <v>233</v>
      </c>
      <c r="BE221" s="112">
        <f>IF(N221="základní",J221,0)</f>
        <v>0</v>
      </c>
      <c r="BF221" s="112">
        <f>IF(N221="snížená",J221,0)</f>
        <v>0</v>
      </c>
      <c r="BG221" s="112">
        <f>IF(N221="zákl. přenesená",J221,0)</f>
        <v>0</v>
      </c>
      <c r="BH221" s="112">
        <f>IF(N221="sníž. přenesená",J221,0)</f>
        <v>0</v>
      </c>
      <c r="BI221" s="112">
        <f>IF(N221="nulová",J221,0)</f>
        <v>0</v>
      </c>
      <c r="BJ221" s="14" t="s">
        <v>82</v>
      </c>
      <c r="BK221" s="112">
        <f>ROUND(I221*H221,2)</f>
        <v>0</v>
      </c>
      <c r="BL221" s="14" t="s">
        <v>240</v>
      </c>
      <c r="BM221" s="219" t="s">
        <v>366</v>
      </c>
    </row>
    <row r="222" spans="1:65" s="2" customFormat="1" ht="11.25">
      <c r="A222" s="32"/>
      <c r="B222" s="33"/>
      <c r="C222" s="34"/>
      <c r="D222" s="220" t="s">
        <v>241</v>
      </c>
      <c r="E222" s="34"/>
      <c r="F222" s="221" t="s">
        <v>1474</v>
      </c>
      <c r="G222" s="34"/>
      <c r="H222" s="34"/>
      <c r="I222" s="176"/>
      <c r="J222" s="34"/>
      <c r="K222" s="34"/>
      <c r="L222" s="35"/>
      <c r="M222" s="222"/>
      <c r="N222" s="223"/>
      <c r="O222" s="69"/>
      <c r="P222" s="69"/>
      <c r="Q222" s="69"/>
      <c r="R222" s="69"/>
      <c r="S222" s="69"/>
      <c r="T222" s="70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4" t="s">
        <v>241</v>
      </c>
      <c r="AU222" s="14" t="s">
        <v>82</v>
      </c>
    </row>
    <row r="223" spans="1:65" s="2" customFormat="1" ht="16.5" customHeight="1">
      <c r="A223" s="32"/>
      <c r="B223" s="33"/>
      <c r="C223" s="228" t="s">
        <v>303</v>
      </c>
      <c r="D223" s="228" t="s">
        <v>973</v>
      </c>
      <c r="E223" s="229" t="s">
        <v>374</v>
      </c>
      <c r="F223" s="230" t="s">
        <v>1475</v>
      </c>
      <c r="G223" s="231" t="s">
        <v>244</v>
      </c>
      <c r="H223" s="232">
        <v>100</v>
      </c>
      <c r="I223" s="233"/>
      <c r="J223" s="234">
        <f>ROUND(I223*H223,2)</f>
        <v>0</v>
      </c>
      <c r="K223" s="235"/>
      <c r="L223" s="236"/>
      <c r="M223" s="237" t="s">
        <v>1</v>
      </c>
      <c r="N223" s="238" t="s">
        <v>40</v>
      </c>
      <c r="O223" s="69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9" t="s">
        <v>251</v>
      </c>
      <c r="AT223" s="219" t="s">
        <v>973</v>
      </c>
      <c r="AU223" s="219" t="s">
        <v>82</v>
      </c>
      <c r="AY223" s="14" t="s">
        <v>233</v>
      </c>
      <c r="BE223" s="112">
        <f>IF(N223="základní",J223,0)</f>
        <v>0</v>
      </c>
      <c r="BF223" s="112">
        <f>IF(N223="snížená",J223,0)</f>
        <v>0</v>
      </c>
      <c r="BG223" s="112">
        <f>IF(N223="zákl. přenesená",J223,0)</f>
        <v>0</v>
      </c>
      <c r="BH223" s="112">
        <f>IF(N223="sníž. přenesená",J223,0)</f>
        <v>0</v>
      </c>
      <c r="BI223" s="112">
        <f>IF(N223="nulová",J223,0)</f>
        <v>0</v>
      </c>
      <c r="BJ223" s="14" t="s">
        <v>82</v>
      </c>
      <c r="BK223" s="112">
        <f>ROUND(I223*H223,2)</f>
        <v>0</v>
      </c>
      <c r="BL223" s="14" t="s">
        <v>240</v>
      </c>
      <c r="BM223" s="219" t="s">
        <v>368</v>
      </c>
    </row>
    <row r="224" spans="1:65" s="2" customFormat="1" ht="11.25">
      <c r="A224" s="32"/>
      <c r="B224" s="33"/>
      <c r="C224" s="34"/>
      <c r="D224" s="220" t="s">
        <v>241</v>
      </c>
      <c r="E224" s="34"/>
      <c r="F224" s="221" t="s">
        <v>1475</v>
      </c>
      <c r="G224" s="34"/>
      <c r="H224" s="34"/>
      <c r="I224" s="176"/>
      <c r="J224" s="34"/>
      <c r="K224" s="34"/>
      <c r="L224" s="35"/>
      <c r="M224" s="222"/>
      <c r="N224" s="223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4" t="s">
        <v>241</v>
      </c>
      <c r="AU224" s="14" t="s">
        <v>82</v>
      </c>
    </row>
    <row r="225" spans="1:65" s="2" customFormat="1" ht="16.5" customHeight="1">
      <c r="A225" s="32"/>
      <c r="B225" s="33"/>
      <c r="C225" s="228" t="s">
        <v>376</v>
      </c>
      <c r="D225" s="228" t="s">
        <v>973</v>
      </c>
      <c r="E225" s="229" t="s">
        <v>377</v>
      </c>
      <c r="F225" s="230" t="s">
        <v>1476</v>
      </c>
      <c r="G225" s="231" t="s">
        <v>244</v>
      </c>
      <c r="H225" s="232">
        <v>108</v>
      </c>
      <c r="I225" s="233"/>
      <c r="J225" s="234">
        <f>ROUND(I225*H225,2)</f>
        <v>0</v>
      </c>
      <c r="K225" s="235"/>
      <c r="L225" s="236"/>
      <c r="M225" s="237" t="s">
        <v>1</v>
      </c>
      <c r="N225" s="238" t="s">
        <v>40</v>
      </c>
      <c r="O225" s="69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9" t="s">
        <v>251</v>
      </c>
      <c r="AT225" s="219" t="s">
        <v>973</v>
      </c>
      <c r="AU225" s="219" t="s">
        <v>82</v>
      </c>
      <c r="AY225" s="14" t="s">
        <v>233</v>
      </c>
      <c r="BE225" s="112">
        <f>IF(N225="základní",J225,0)</f>
        <v>0</v>
      </c>
      <c r="BF225" s="112">
        <f>IF(N225="snížená",J225,0)</f>
        <v>0</v>
      </c>
      <c r="BG225" s="112">
        <f>IF(N225="zákl. přenesená",J225,0)</f>
        <v>0</v>
      </c>
      <c r="BH225" s="112">
        <f>IF(N225="sníž. přenesená",J225,0)</f>
        <v>0</v>
      </c>
      <c r="BI225" s="112">
        <f>IF(N225="nulová",J225,0)</f>
        <v>0</v>
      </c>
      <c r="BJ225" s="14" t="s">
        <v>82</v>
      </c>
      <c r="BK225" s="112">
        <f>ROUND(I225*H225,2)</f>
        <v>0</v>
      </c>
      <c r="BL225" s="14" t="s">
        <v>240</v>
      </c>
      <c r="BM225" s="219" t="s">
        <v>371</v>
      </c>
    </row>
    <row r="226" spans="1:65" s="2" customFormat="1" ht="11.25">
      <c r="A226" s="32"/>
      <c r="B226" s="33"/>
      <c r="C226" s="34"/>
      <c r="D226" s="220" t="s">
        <v>241</v>
      </c>
      <c r="E226" s="34"/>
      <c r="F226" s="221" t="s">
        <v>1476</v>
      </c>
      <c r="G226" s="34"/>
      <c r="H226" s="34"/>
      <c r="I226" s="176"/>
      <c r="J226" s="34"/>
      <c r="K226" s="34"/>
      <c r="L226" s="35"/>
      <c r="M226" s="222"/>
      <c r="N226" s="223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4" t="s">
        <v>241</v>
      </c>
      <c r="AU226" s="14" t="s">
        <v>82</v>
      </c>
    </row>
    <row r="227" spans="1:65" s="2" customFormat="1" ht="16.5" customHeight="1">
      <c r="A227" s="32"/>
      <c r="B227" s="33"/>
      <c r="C227" s="228" t="s">
        <v>306</v>
      </c>
      <c r="D227" s="228" t="s">
        <v>973</v>
      </c>
      <c r="E227" s="229" t="s">
        <v>379</v>
      </c>
      <c r="F227" s="230" t="s">
        <v>1477</v>
      </c>
      <c r="G227" s="231" t="s">
        <v>244</v>
      </c>
      <c r="H227" s="232">
        <v>732</v>
      </c>
      <c r="I227" s="233"/>
      <c r="J227" s="234">
        <f>ROUND(I227*H227,2)</f>
        <v>0</v>
      </c>
      <c r="K227" s="235"/>
      <c r="L227" s="236"/>
      <c r="M227" s="237" t="s">
        <v>1</v>
      </c>
      <c r="N227" s="238" t="s">
        <v>40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251</v>
      </c>
      <c r="AT227" s="219" t="s">
        <v>973</v>
      </c>
      <c r="AU227" s="219" t="s">
        <v>82</v>
      </c>
      <c r="AY227" s="14" t="s">
        <v>233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82</v>
      </c>
      <c r="BK227" s="112">
        <f>ROUND(I227*H227,2)</f>
        <v>0</v>
      </c>
      <c r="BL227" s="14" t="s">
        <v>240</v>
      </c>
      <c r="BM227" s="219" t="s">
        <v>375</v>
      </c>
    </row>
    <row r="228" spans="1:65" s="2" customFormat="1" ht="11.25">
      <c r="A228" s="32"/>
      <c r="B228" s="33"/>
      <c r="C228" s="34"/>
      <c r="D228" s="220" t="s">
        <v>241</v>
      </c>
      <c r="E228" s="34"/>
      <c r="F228" s="221" t="s">
        <v>1477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241</v>
      </c>
      <c r="AU228" s="14" t="s">
        <v>82</v>
      </c>
    </row>
    <row r="229" spans="1:65" s="2" customFormat="1" ht="16.5" customHeight="1">
      <c r="A229" s="32"/>
      <c r="B229" s="33"/>
      <c r="C229" s="228" t="s">
        <v>381</v>
      </c>
      <c r="D229" s="228" t="s">
        <v>973</v>
      </c>
      <c r="E229" s="229" t="s">
        <v>382</v>
      </c>
      <c r="F229" s="230" t="s">
        <v>1478</v>
      </c>
      <c r="G229" s="231" t="s">
        <v>244</v>
      </c>
      <c r="H229" s="232">
        <v>107</v>
      </c>
      <c r="I229" s="233"/>
      <c r="J229" s="234">
        <f>ROUND(I229*H229,2)</f>
        <v>0</v>
      </c>
      <c r="K229" s="235"/>
      <c r="L229" s="236"/>
      <c r="M229" s="237" t="s">
        <v>1</v>
      </c>
      <c r="N229" s="238" t="s">
        <v>40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251</v>
      </c>
      <c r="AT229" s="219" t="s">
        <v>973</v>
      </c>
      <c r="AU229" s="219" t="s">
        <v>82</v>
      </c>
      <c r="AY229" s="14" t="s">
        <v>233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82</v>
      </c>
      <c r="BK229" s="112">
        <f>ROUND(I229*H229,2)</f>
        <v>0</v>
      </c>
      <c r="BL229" s="14" t="s">
        <v>240</v>
      </c>
      <c r="BM229" s="219" t="s">
        <v>378</v>
      </c>
    </row>
    <row r="230" spans="1:65" s="2" customFormat="1" ht="11.25">
      <c r="A230" s="32"/>
      <c r="B230" s="33"/>
      <c r="C230" s="34"/>
      <c r="D230" s="220" t="s">
        <v>241</v>
      </c>
      <c r="E230" s="34"/>
      <c r="F230" s="221" t="s">
        <v>1478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241</v>
      </c>
      <c r="AU230" s="14" t="s">
        <v>82</v>
      </c>
    </row>
    <row r="231" spans="1:65" s="2" customFormat="1" ht="16.5" customHeight="1">
      <c r="A231" s="32"/>
      <c r="B231" s="33"/>
      <c r="C231" s="228" t="s">
        <v>308</v>
      </c>
      <c r="D231" s="228" t="s">
        <v>973</v>
      </c>
      <c r="E231" s="229" t="s">
        <v>386</v>
      </c>
      <c r="F231" s="230" t="s">
        <v>1479</v>
      </c>
      <c r="G231" s="231" t="s">
        <v>244</v>
      </c>
      <c r="H231" s="232">
        <v>94</v>
      </c>
      <c r="I231" s="233"/>
      <c r="J231" s="234">
        <f>ROUND(I231*H231,2)</f>
        <v>0</v>
      </c>
      <c r="K231" s="235"/>
      <c r="L231" s="236"/>
      <c r="M231" s="237" t="s">
        <v>1</v>
      </c>
      <c r="N231" s="238" t="s">
        <v>40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251</v>
      </c>
      <c r="AT231" s="219" t="s">
        <v>973</v>
      </c>
      <c r="AU231" s="219" t="s">
        <v>82</v>
      </c>
      <c r="AY231" s="14" t="s">
        <v>233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82</v>
      </c>
      <c r="BK231" s="112">
        <f>ROUND(I231*H231,2)</f>
        <v>0</v>
      </c>
      <c r="BL231" s="14" t="s">
        <v>240</v>
      </c>
      <c r="BM231" s="219" t="s">
        <v>380</v>
      </c>
    </row>
    <row r="232" spans="1:65" s="2" customFormat="1" ht="11.25">
      <c r="A232" s="32"/>
      <c r="B232" s="33"/>
      <c r="C232" s="34"/>
      <c r="D232" s="220" t="s">
        <v>241</v>
      </c>
      <c r="E232" s="34"/>
      <c r="F232" s="221" t="s">
        <v>1479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241</v>
      </c>
      <c r="AU232" s="14" t="s">
        <v>82</v>
      </c>
    </row>
    <row r="233" spans="1:65" s="2" customFormat="1" ht="16.5" customHeight="1">
      <c r="A233" s="32"/>
      <c r="B233" s="33"/>
      <c r="C233" s="228" t="s">
        <v>388</v>
      </c>
      <c r="D233" s="228" t="s">
        <v>973</v>
      </c>
      <c r="E233" s="229" t="s">
        <v>389</v>
      </c>
      <c r="F233" s="230" t="s">
        <v>1480</v>
      </c>
      <c r="G233" s="231" t="s">
        <v>244</v>
      </c>
      <c r="H233" s="232">
        <v>34</v>
      </c>
      <c r="I233" s="233"/>
      <c r="J233" s="234">
        <f>ROUND(I233*H233,2)</f>
        <v>0</v>
      </c>
      <c r="K233" s="235"/>
      <c r="L233" s="236"/>
      <c r="M233" s="237" t="s">
        <v>1</v>
      </c>
      <c r="N233" s="238" t="s">
        <v>40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251</v>
      </c>
      <c r="AT233" s="219" t="s">
        <v>973</v>
      </c>
      <c r="AU233" s="219" t="s">
        <v>82</v>
      </c>
      <c r="AY233" s="14" t="s">
        <v>233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82</v>
      </c>
      <c r="BK233" s="112">
        <f>ROUND(I233*H233,2)</f>
        <v>0</v>
      </c>
      <c r="BL233" s="14" t="s">
        <v>240</v>
      </c>
      <c r="BM233" s="219" t="s">
        <v>383</v>
      </c>
    </row>
    <row r="234" spans="1:65" s="2" customFormat="1" ht="11.25">
      <c r="A234" s="32"/>
      <c r="B234" s="33"/>
      <c r="C234" s="34"/>
      <c r="D234" s="220" t="s">
        <v>241</v>
      </c>
      <c r="E234" s="34"/>
      <c r="F234" s="221" t="s">
        <v>1480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241</v>
      </c>
      <c r="AU234" s="14" t="s">
        <v>82</v>
      </c>
    </row>
    <row r="235" spans="1:65" s="2" customFormat="1" ht="16.5" customHeight="1">
      <c r="A235" s="32"/>
      <c r="B235" s="33"/>
      <c r="C235" s="228" t="s">
        <v>311</v>
      </c>
      <c r="D235" s="228" t="s">
        <v>973</v>
      </c>
      <c r="E235" s="229" t="s">
        <v>391</v>
      </c>
      <c r="F235" s="230" t="s">
        <v>1481</v>
      </c>
      <c r="G235" s="231" t="s">
        <v>244</v>
      </c>
      <c r="H235" s="232">
        <v>306</v>
      </c>
      <c r="I235" s="233"/>
      <c r="J235" s="234">
        <f>ROUND(I235*H235,2)</f>
        <v>0</v>
      </c>
      <c r="K235" s="235"/>
      <c r="L235" s="236"/>
      <c r="M235" s="237" t="s">
        <v>1</v>
      </c>
      <c r="N235" s="238" t="s">
        <v>40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251</v>
      </c>
      <c r="AT235" s="219" t="s">
        <v>973</v>
      </c>
      <c r="AU235" s="219" t="s">
        <v>82</v>
      </c>
      <c r="AY235" s="14" t="s">
        <v>233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82</v>
      </c>
      <c r="BK235" s="112">
        <f>ROUND(I235*H235,2)</f>
        <v>0</v>
      </c>
      <c r="BL235" s="14" t="s">
        <v>240</v>
      </c>
      <c r="BM235" s="219" t="s">
        <v>387</v>
      </c>
    </row>
    <row r="236" spans="1:65" s="2" customFormat="1" ht="11.25">
      <c r="A236" s="32"/>
      <c r="B236" s="33"/>
      <c r="C236" s="34"/>
      <c r="D236" s="220" t="s">
        <v>241</v>
      </c>
      <c r="E236" s="34"/>
      <c r="F236" s="221" t="s">
        <v>1481</v>
      </c>
      <c r="G236" s="34"/>
      <c r="H236" s="34"/>
      <c r="I236" s="176"/>
      <c r="J236" s="34"/>
      <c r="K236" s="34"/>
      <c r="L236" s="35"/>
      <c r="M236" s="222"/>
      <c r="N236" s="223"/>
      <c r="O236" s="69"/>
      <c r="P236" s="69"/>
      <c r="Q236" s="69"/>
      <c r="R236" s="69"/>
      <c r="S236" s="69"/>
      <c r="T236" s="70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241</v>
      </c>
      <c r="AU236" s="14" t="s">
        <v>82</v>
      </c>
    </row>
    <row r="237" spans="1:65" s="2" customFormat="1" ht="16.5" customHeight="1">
      <c r="A237" s="32"/>
      <c r="B237" s="33"/>
      <c r="C237" s="228" t="s">
        <v>393</v>
      </c>
      <c r="D237" s="228" t="s">
        <v>973</v>
      </c>
      <c r="E237" s="229" t="s">
        <v>394</v>
      </c>
      <c r="F237" s="230" t="s">
        <v>1482</v>
      </c>
      <c r="G237" s="231" t="s">
        <v>244</v>
      </c>
      <c r="H237" s="232">
        <v>844</v>
      </c>
      <c r="I237" s="233"/>
      <c r="J237" s="234">
        <f>ROUND(I237*H237,2)</f>
        <v>0</v>
      </c>
      <c r="K237" s="235"/>
      <c r="L237" s="236"/>
      <c r="M237" s="237" t="s">
        <v>1</v>
      </c>
      <c r="N237" s="238" t="s">
        <v>40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251</v>
      </c>
      <c r="AT237" s="219" t="s">
        <v>973</v>
      </c>
      <c r="AU237" s="219" t="s">
        <v>82</v>
      </c>
      <c r="AY237" s="14" t="s">
        <v>233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82</v>
      </c>
      <c r="BK237" s="112">
        <f>ROUND(I237*H237,2)</f>
        <v>0</v>
      </c>
      <c r="BL237" s="14" t="s">
        <v>240</v>
      </c>
      <c r="BM237" s="219" t="s">
        <v>390</v>
      </c>
    </row>
    <row r="238" spans="1:65" s="2" customFormat="1" ht="11.25">
      <c r="A238" s="32"/>
      <c r="B238" s="33"/>
      <c r="C238" s="34"/>
      <c r="D238" s="220" t="s">
        <v>241</v>
      </c>
      <c r="E238" s="34"/>
      <c r="F238" s="221" t="s">
        <v>1482</v>
      </c>
      <c r="G238" s="34"/>
      <c r="H238" s="34"/>
      <c r="I238" s="176"/>
      <c r="J238" s="34"/>
      <c r="K238" s="34"/>
      <c r="L238" s="35"/>
      <c r="M238" s="222"/>
      <c r="N238" s="223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241</v>
      </c>
      <c r="AU238" s="14" t="s">
        <v>82</v>
      </c>
    </row>
    <row r="239" spans="1:65" s="2" customFormat="1" ht="16.5" customHeight="1">
      <c r="A239" s="32"/>
      <c r="B239" s="33"/>
      <c r="C239" s="228" t="s">
        <v>315</v>
      </c>
      <c r="D239" s="228" t="s">
        <v>973</v>
      </c>
      <c r="E239" s="229" t="s">
        <v>398</v>
      </c>
      <c r="F239" s="230" t="s">
        <v>1483</v>
      </c>
      <c r="G239" s="231" t="s">
        <v>244</v>
      </c>
      <c r="H239" s="232">
        <v>12</v>
      </c>
      <c r="I239" s="233"/>
      <c r="J239" s="234">
        <f>ROUND(I239*H239,2)</f>
        <v>0</v>
      </c>
      <c r="K239" s="235"/>
      <c r="L239" s="236"/>
      <c r="M239" s="237" t="s">
        <v>1</v>
      </c>
      <c r="N239" s="238" t="s">
        <v>40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251</v>
      </c>
      <c r="AT239" s="219" t="s">
        <v>973</v>
      </c>
      <c r="AU239" s="219" t="s">
        <v>82</v>
      </c>
      <c r="AY239" s="14" t="s">
        <v>233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82</v>
      </c>
      <c r="BK239" s="112">
        <f>ROUND(I239*H239,2)</f>
        <v>0</v>
      </c>
      <c r="BL239" s="14" t="s">
        <v>240</v>
      </c>
      <c r="BM239" s="219" t="s">
        <v>392</v>
      </c>
    </row>
    <row r="240" spans="1:65" s="2" customFormat="1" ht="11.25">
      <c r="A240" s="32"/>
      <c r="B240" s="33"/>
      <c r="C240" s="34"/>
      <c r="D240" s="220" t="s">
        <v>241</v>
      </c>
      <c r="E240" s="34"/>
      <c r="F240" s="221" t="s">
        <v>1483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241</v>
      </c>
      <c r="AU240" s="14" t="s">
        <v>82</v>
      </c>
    </row>
    <row r="241" spans="1:65" s="2" customFormat="1" ht="16.5" customHeight="1">
      <c r="A241" s="32"/>
      <c r="B241" s="33"/>
      <c r="C241" s="228" t="s">
        <v>400</v>
      </c>
      <c r="D241" s="228" t="s">
        <v>973</v>
      </c>
      <c r="E241" s="229" t="s">
        <v>401</v>
      </c>
      <c r="F241" s="230" t="s">
        <v>1484</v>
      </c>
      <c r="G241" s="231" t="s">
        <v>244</v>
      </c>
      <c r="H241" s="232">
        <v>904</v>
      </c>
      <c r="I241" s="233"/>
      <c r="J241" s="234">
        <f>ROUND(I241*H241,2)</f>
        <v>0</v>
      </c>
      <c r="K241" s="235"/>
      <c r="L241" s="236"/>
      <c r="M241" s="237" t="s">
        <v>1</v>
      </c>
      <c r="N241" s="238" t="s">
        <v>40</v>
      </c>
      <c r="O241" s="69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9" t="s">
        <v>251</v>
      </c>
      <c r="AT241" s="219" t="s">
        <v>973</v>
      </c>
      <c r="AU241" s="219" t="s">
        <v>82</v>
      </c>
      <c r="AY241" s="14" t="s">
        <v>233</v>
      </c>
      <c r="BE241" s="112">
        <f>IF(N241="základní",J241,0)</f>
        <v>0</v>
      </c>
      <c r="BF241" s="112">
        <f>IF(N241="snížená",J241,0)</f>
        <v>0</v>
      </c>
      <c r="BG241" s="112">
        <f>IF(N241="zákl. přenesená",J241,0)</f>
        <v>0</v>
      </c>
      <c r="BH241" s="112">
        <f>IF(N241="sníž. přenesená",J241,0)</f>
        <v>0</v>
      </c>
      <c r="BI241" s="112">
        <f>IF(N241="nulová",J241,0)</f>
        <v>0</v>
      </c>
      <c r="BJ241" s="14" t="s">
        <v>82</v>
      </c>
      <c r="BK241" s="112">
        <f>ROUND(I241*H241,2)</f>
        <v>0</v>
      </c>
      <c r="BL241" s="14" t="s">
        <v>240</v>
      </c>
      <c r="BM241" s="219" t="s">
        <v>395</v>
      </c>
    </row>
    <row r="242" spans="1:65" s="2" customFormat="1" ht="11.25">
      <c r="A242" s="32"/>
      <c r="B242" s="33"/>
      <c r="C242" s="34"/>
      <c r="D242" s="220" t="s">
        <v>241</v>
      </c>
      <c r="E242" s="34"/>
      <c r="F242" s="221" t="s">
        <v>1484</v>
      </c>
      <c r="G242" s="34"/>
      <c r="H242" s="34"/>
      <c r="I242" s="176"/>
      <c r="J242" s="34"/>
      <c r="K242" s="34"/>
      <c r="L242" s="35"/>
      <c r="M242" s="222"/>
      <c r="N242" s="223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4" t="s">
        <v>241</v>
      </c>
      <c r="AU242" s="14" t="s">
        <v>82</v>
      </c>
    </row>
    <row r="243" spans="1:65" s="2" customFormat="1" ht="16.5" customHeight="1">
      <c r="A243" s="32"/>
      <c r="B243" s="33"/>
      <c r="C243" s="228" t="s">
        <v>318</v>
      </c>
      <c r="D243" s="228" t="s">
        <v>973</v>
      </c>
      <c r="E243" s="229" t="s">
        <v>403</v>
      </c>
      <c r="F243" s="230" t="s">
        <v>1485</v>
      </c>
      <c r="G243" s="231" t="s">
        <v>244</v>
      </c>
      <c r="H243" s="232">
        <v>360</v>
      </c>
      <c r="I243" s="233"/>
      <c r="J243" s="234">
        <f>ROUND(I243*H243,2)</f>
        <v>0</v>
      </c>
      <c r="K243" s="235"/>
      <c r="L243" s="236"/>
      <c r="M243" s="237" t="s">
        <v>1</v>
      </c>
      <c r="N243" s="238" t="s">
        <v>40</v>
      </c>
      <c r="O243" s="6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9" t="s">
        <v>251</v>
      </c>
      <c r="AT243" s="219" t="s">
        <v>973</v>
      </c>
      <c r="AU243" s="219" t="s">
        <v>82</v>
      </c>
      <c r="AY243" s="14" t="s">
        <v>233</v>
      </c>
      <c r="BE243" s="112">
        <f>IF(N243="základní",J243,0)</f>
        <v>0</v>
      </c>
      <c r="BF243" s="112">
        <f>IF(N243="snížená",J243,0)</f>
        <v>0</v>
      </c>
      <c r="BG243" s="112">
        <f>IF(N243="zákl. přenesená",J243,0)</f>
        <v>0</v>
      </c>
      <c r="BH243" s="112">
        <f>IF(N243="sníž. přenesená",J243,0)</f>
        <v>0</v>
      </c>
      <c r="BI243" s="112">
        <f>IF(N243="nulová",J243,0)</f>
        <v>0</v>
      </c>
      <c r="BJ243" s="14" t="s">
        <v>82</v>
      </c>
      <c r="BK243" s="112">
        <f>ROUND(I243*H243,2)</f>
        <v>0</v>
      </c>
      <c r="BL243" s="14" t="s">
        <v>240</v>
      </c>
      <c r="BM243" s="219" t="s">
        <v>399</v>
      </c>
    </row>
    <row r="244" spans="1:65" s="2" customFormat="1" ht="11.25">
      <c r="A244" s="32"/>
      <c r="B244" s="33"/>
      <c r="C244" s="34"/>
      <c r="D244" s="220" t="s">
        <v>241</v>
      </c>
      <c r="E244" s="34"/>
      <c r="F244" s="221" t="s">
        <v>1485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241</v>
      </c>
      <c r="AU244" s="14" t="s">
        <v>82</v>
      </c>
    </row>
    <row r="245" spans="1:65" s="2" customFormat="1" ht="16.5" customHeight="1">
      <c r="A245" s="32"/>
      <c r="B245" s="33"/>
      <c r="C245" s="228" t="s">
        <v>405</v>
      </c>
      <c r="D245" s="228" t="s">
        <v>973</v>
      </c>
      <c r="E245" s="229" t="s">
        <v>406</v>
      </c>
      <c r="F245" s="230" t="s">
        <v>1486</v>
      </c>
      <c r="G245" s="231" t="s">
        <v>244</v>
      </c>
      <c r="H245" s="232">
        <v>150</v>
      </c>
      <c r="I245" s="233"/>
      <c r="J245" s="234">
        <f>ROUND(I245*H245,2)</f>
        <v>0</v>
      </c>
      <c r="K245" s="235"/>
      <c r="L245" s="236"/>
      <c r="M245" s="237" t="s">
        <v>1</v>
      </c>
      <c r="N245" s="238" t="s">
        <v>40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251</v>
      </c>
      <c r="AT245" s="219" t="s">
        <v>973</v>
      </c>
      <c r="AU245" s="219" t="s">
        <v>82</v>
      </c>
      <c r="AY245" s="14" t="s">
        <v>233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82</v>
      </c>
      <c r="BK245" s="112">
        <f>ROUND(I245*H245,2)</f>
        <v>0</v>
      </c>
      <c r="BL245" s="14" t="s">
        <v>240</v>
      </c>
      <c r="BM245" s="219" t="s">
        <v>402</v>
      </c>
    </row>
    <row r="246" spans="1:65" s="2" customFormat="1" ht="11.25">
      <c r="A246" s="32"/>
      <c r="B246" s="33"/>
      <c r="C246" s="34"/>
      <c r="D246" s="220" t="s">
        <v>241</v>
      </c>
      <c r="E246" s="34"/>
      <c r="F246" s="221" t="s">
        <v>1486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241</v>
      </c>
      <c r="AU246" s="14" t="s">
        <v>82</v>
      </c>
    </row>
    <row r="247" spans="1:65" s="2" customFormat="1" ht="16.5" customHeight="1">
      <c r="A247" s="32"/>
      <c r="B247" s="33"/>
      <c r="C247" s="228" t="s">
        <v>320</v>
      </c>
      <c r="D247" s="228" t="s">
        <v>973</v>
      </c>
      <c r="E247" s="229" t="s">
        <v>410</v>
      </c>
      <c r="F247" s="230" t="s">
        <v>1487</v>
      </c>
      <c r="G247" s="231" t="s">
        <v>244</v>
      </c>
      <c r="H247" s="232">
        <v>118</v>
      </c>
      <c r="I247" s="233"/>
      <c r="J247" s="234">
        <f>ROUND(I247*H247,2)</f>
        <v>0</v>
      </c>
      <c r="K247" s="235"/>
      <c r="L247" s="236"/>
      <c r="M247" s="237" t="s">
        <v>1</v>
      </c>
      <c r="N247" s="238" t="s">
        <v>40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251</v>
      </c>
      <c r="AT247" s="219" t="s">
        <v>973</v>
      </c>
      <c r="AU247" s="219" t="s">
        <v>82</v>
      </c>
      <c r="AY247" s="14" t="s">
        <v>233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82</v>
      </c>
      <c r="BK247" s="112">
        <f>ROUND(I247*H247,2)</f>
        <v>0</v>
      </c>
      <c r="BL247" s="14" t="s">
        <v>240</v>
      </c>
      <c r="BM247" s="219" t="s">
        <v>404</v>
      </c>
    </row>
    <row r="248" spans="1:65" s="2" customFormat="1" ht="11.25">
      <c r="A248" s="32"/>
      <c r="B248" s="33"/>
      <c r="C248" s="34"/>
      <c r="D248" s="220" t="s">
        <v>241</v>
      </c>
      <c r="E248" s="34"/>
      <c r="F248" s="221" t="s">
        <v>1487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241</v>
      </c>
      <c r="AU248" s="14" t="s">
        <v>82</v>
      </c>
    </row>
    <row r="249" spans="1:65" s="2" customFormat="1" ht="24.2" customHeight="1">
      <c r="A249" s="32"/>
      <c r="B249" s="33"/>
      <c r="C249" s="228" t="s">
        <v>412</v>
      </c>
      <c r="D249" s="228" t="s">
        <v>973</v>
      </c>
      <c r="E249" s="229" t="s">
        <v>413</v>
      </c>
      <c r="F249" s="230" t="s">
        <v>1488</v>
      </c>
      <c r="G249" s="231" t="s">
        <v>239</v>
      </c>
      <c r="H249" s="232">
        <v>750</v>
      </c>
      <c r="I249" s="233"/>
      <c r="J249" s="234">
        <f>ROUND(I249*H249,2)</f>
        <v>0</v>
      </c>
      <c r="K249" s="235"/>
      <c r="L249" s="236"/>
      <c r="M249" s="237" t="s">
        <v>1</v>
      </c>
      <c r="N249" s="238" t="s">
        <v>40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251</v>
      </c>
      <c r="AT249" s="219" t="s">
        <v>973</v>
      </c>
      <c r="AU249" s="219" t="s">
        <v>82</v>
      </c>
      <c r="AY249" s="14" t="s">
        <v>233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82</v>
      </c>
      <c r="BK249" s="112">
        <f>ROUND(I249*H249,2)</f>
        <v>0</v>
      </c>
      <c r="BL249" s="14" t="s">
        <v>240</v>
      </c>
      <c r="BM249" s="219" t="s">
        <v>407</v>
      </c>
    </row>
    <row r="250" spans="1:65" s="2" customFormat="1" ht="11.25">
      <c r="A250" s="32"/>
      <c r="B250" s="33"/>
      <c r="C250" s="34"/>
      <c r="D250" s="220" t="s">
        <v>241</v>
      </c>
      <c r="E250" s="34"/>
      <c r="F250" s="221" t="s">
        <v>1488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241</v>
      </c>
      <c r="AU250" s="14" t="s">
        <v>82</v>
      </c>
    </row>
    <row r="251" spans="1:65" s="2" customFormat="1" ht="24.2" customHeight="1">
      <c r="A251" s="32"/>
      <c r="B251" s="33"/>
      <c r="C251" s="228" t="s">
        <v>323</v>
      </c>
      <c r="D251" s="228" t="s">
        <v>973</v>
      </c>
      <c r="E251" s="229" t="s">
        <v>415</v>
      </c>
      <c r="F251" s="230" t="s">
        <v>1489</v>
      </c>
      <c r="G251" s="231" t="s">
        <v>239</v>
      </c>
      <c r="H251" s="232">
        <v>22</v>
      </c>
      <c r="I251" s="233"/>
      <c r="J251" s="234">
        <f>ROUND(I251*H251,2)</f>
        <v>0</v>
      </c>
      <c r="K251" s="235"/>
      <c r="L251" s="236"/>
      <c r="M251" s="237" t="s">
        <v>1</v>
      </c>
      <c r="N251" s="238" t="s">
        <v>40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251</v>
      </c>
      <c r="AT251" s="219" t="s">
        <v>973</v>
      </c>
      <c r="AU251" s="219" t="s">
        <v>82</v>
      </c>
      <c r="AY251" s="14" t="s">
        <v>233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82</v>
      </c>
      <c r="BK251" s="112">
        <f>ROUND(I251*H251,2)</f>
        <v>0</v>
      </c>
      <c r="BL251" s="14" t="s">
        <v>240</v>
      </c>
      <c r="BM251" s="219" t="s">
        <v>411</v>
      </c>
    </row>
    <row r="252" spans="1:65" s="2" customFormat="1" ht="11.25">
      <c r="A252" s="32"/>
      <c r="B252" s="33"/>
      <c r="C252" s="34"/>
      <c r="D252" s="220" t="s">
        <v>241</v>
      </c>
      <c r="E252" s="34"/>
      <c r="F252" s="221" t="s">
        <v>1489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241</v>
      </c>
      <c r="AU252" s="14" t="s">
        <v>82</v>
      </c>
    </row>
    <row r="253" spans="1:65" s="2" customFormat="1" ht="24.2" customHeight="1">
      <c r="A253" s="32"/>
      <c r="B253" s="33"/>
      <c r="C253" s="228" t="s">
        <v>417</v>
      </c>
      <c r="D253" s="228" t="s">
        <v>973</v>
      </c>
      <c r="E253" s="229" t="s">
        <v>418</v>
      </c>
      <c r="F253" s="230" t="s">
        <v>1490</v>
      </c>
      <c r="G253" s="231" t="s">
        <v>239</v>
      </c>
      <c r="H253" s="232">
        <v>10</v>
      </c>
      <c r="I253" s="233"/>
      <c r="J253" s="234">
        <f>ROUND(I253*H253,2)</f>
        <v>0</v>
      </c>
      <c r="K253" s="235"/>
      <c r="L253" s="236"/>
      <c r="M253" s="237" t="s">
        <v>1</v>
      </c>
      <c r="N253" s="238" t="s">
        <v>40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251</v>
      </c>
      <c r="AT253" s="219" t="s">
        <v>973</v>
      </c>
      <c r="AU253" s="219" t="s">
        <v>82</v>
      </c>
      <c r="AY253" s="14" t="s">
        <v>233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82</v>
      </c>
      <c r="BK253" s="112">
        <f>ROUND(I253*H253,2)</f>
        <v>0</v>
      </c>
      <c r="BL253" s="14" t="s">
        <v>240</v>
      </c>
      <c r="BM253" s="219" t="s">
        <v>414</v>
      </c>
    </row>
    <row r="254" spans="1:65" s="2" customFormat="1" ht="11.25">
      <c r="A254" s="32"/>
      <c r="B254" s="33"/>
      <c r="C254" s="34"/>
      <c r="D254" s="220" t="s">
        <v>241</v>
      </c>
      <c r="E254" s="34"/>
      <c r="F254" s="221" t="s">
        <v>1490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241</v>
      </c>
      <c r="AU254" s="14" t="s">
        <v>82</v>
      </c>
    </row>
    <row r="255" spans="1:65" s="12" customFormat="1" ht="25.9" customHeight="1">
      <c r="B255" s="191"/>
      <c r="C255" s="192"/>
      <c r="D255" s="193" t="s">
        <v>74</v>
      </c>
      <c r="E255" s="194" t="s">
        <v>298</v>
      </c>
      <c r="F255" s="194" t="s">
        <v>1247</v>
      </c>
      <c r="G255" s="192"/>
      <c r="H255" s="192"/>
      <c r="I255" s="195"/>
      <c r="J255" s="196">
        <f>BK255</f>
        <v>0</v>
      </c>
      <c r="K255" s="192"/>
      <c r="L255" s="197"/>
      <c r="M255" s="198"/>
      <c r="N255" s="199"/>
      <c r="O255" s="199"/>
      <c r="P255" s="200">
        <f>SUM(P256:P271)</f>
        <v>0</v>
      </c>
      <c r="Q255" s="199"/>
      <c r="R255" s="200">
        <f>SUM(R256:R271)</f>
        <v>0</v>
      </c>
      <c r="S255" s="199"/>
      <c r="T255" s="201">
        <f>SUM(T256:T271)</f>
        <v>0</v>
      </c>
      <c r="AR255" s="202" t="s">
        <v>82</v>
      </c>
      <c r="AT255" s="203" t="s">
        <v>74</v>
      </c>
      <c r="AU255" s="203" t="s">
        <v>75</v>
      </c>
      <c r="AY255" s="202" t="s">
        <v>233</v>
      </c>
      <c r="BK255" s="204">
        <f>SUM(BK256:BK271)</f>
        <v>0</v>
      </c>
    </row>
    <row r="256" spans="1:65" s="2" customFormat="1" ht="33" customHeight="1">
      <c r="A256" s="32"/>
      <c r="B256" s="33"/>
      <c r="C256" s="207" t="s">
        <v>325</v>
      </c>
      <c r="D256" s="207" t="s">
        <v>236</v>
      </c>
      <c r="E256" s="208" t="s">
        <v>422</v>
      </c>
      <c r="F256" s="209" t="s">
        <v>1491</v>
      </c>
      <c r="G256" s="210" t="s">
        <v>244</v>
      </c>
      <c r="H256" s="211">
        <v>30</v>
      </c>
      <c r="I256" s="212"/>
      <c r="J256" s="213">
        <f>ROUND(I256*H256,2)</f>
        <v>0</v>
      </c>
      <c r="K256" s="214"/>
      <c r="L256" s="35"/>
      <c r="M256" s="215" t="s">
        <v>1</v>
      </c>
      <c r="N256" s="216" t="s">
        <v>40</v>
      </c>
      <c r="O256" s="69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9" t="s">
        <v>240</v>
      </c>
      <c r="AT256" s="219" t="s">
        <v>236</v>
      </c>
      <c r="AU256" s="219" t="s">
        <v>82</v>
      </c>
      <c r="AY256" s="14" t="s">
        <v>233</v>
      </c>
      <c r="BE256" s="112">
        <f>IF(N256="základní",J256,0)</f>
        <v>0</v>
      </c>
      <c r="BF256" s="112">
        <f>IF(N256="snížená",J256,0)</f>
        <v>0</v>
      </c>
      <c r="BG256" s="112">
        <f>IF(N256="zákl. přenesená",J256,0)</f>
        <v>0</v>
      </c>
      <c r="BH256" s="112">
        <f>IF(N256="sníž. přenesená",J256,0)</f>
        <v>0</v>
      </c>
      <c r="BI256" s="112">
        <f>IF(N256="nulová",J256,0)</f>
        <v>0</v>
      </c>
      <c r="BJ256" s="14" t="s">
        <v>82</v>
      </c>
      <c r="BK256" s="112">
        <f>ROUND(I256*H256,2)</f>
        <v>0</v>
      </c>
      <c r="BL256" s="14" t="s">
        <v>240</v>
      </c>
      <c r="BM256" s="219" t="s">
        <v>416</v>
      </c>
    </row>
    <row r="257" spans="1:65" s="2" customFormat="1" ht="19.5">
      <c r="A257" s="32"/>
      <c r="B257" s="33"/>
      <c r="C257" s="34"/>
      <c r="D257" s="220" t="s">
        <v>241</v>
      </c>
      <c r="E257" s="34"/>
      <c r="F257" s="221" t="s">
        <v>1491</v>
      </c>
      <c r="G257" s="34"/>
      <c r="H257" s="34"/>
      <c r="I257" s="176"/>
      <c r="J257" s="34"/>
      <c r="K257" s="34"/>
      <c r="L257" s="35"/>
      <c r="M257" s="222"/>
      <c r="N257" s="223"/>
      <c r="O257" s="69"/>
      <c r="P257" s="69"/>
      <c r="Q257" s="69"/>
      <c r="R257" s="69"/>
      <c r="S257" s="69"/>
      <c r="T257" s="70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4" t="s">
        <v>241</v>
      </c>
      <c r="AU257" s="14" t="s">
        <v>82</v>
      </c>
    </row>
    <row r="258" spans="1:65" s="2" customFormat="1" ht="37.9" customHeight="1">
      <c r="A258" s="32"/>
      <c r="B258" s="33"/>
      <c r="C258" s="207" t="s">
        <v>424</v>
      </c>
      <c r="D258" s="207" t="s">
        <v>236</v>
      </c>
      <c r="E258" s="208" t="s">
        <v>425</v>
      </c>
      <c r="F258" s="209" t="s">
        <v>1492</v>
      </c>
      <c r="G258" s="210" t="s">
        <v>244</v>
      </c>
      <c r="H258" s="211">
        <v>50</v>
      </c>
      <c r="I258" s="212"/>
      <c r="J258" s="213">
        <f>ROUND(I258*H258,2)</f>
        <v>0</v>
      </c>
      <c r="K258" s="214"/>
      <c r="L258" s="35"/>
      <c r="M258" s="215" t="s">
        <v>1</v>
      </c>
      <c r="N258" s="216" t="s">
        <v>40</v>
      </c>
      <c r="O258" s="69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9" t="s">
        <v>240</v>
      </c>
      <c r="AT258" s="219" t="s">
        <v>236</v>
      </c>
      <c r="AU258" s="219" t="s">
        <v>82</v>
      </c>
      <c r="AY258" s="14" t="s">
        <v>233</v>
      </c>
      <c r="BE258" s="112">
        <f>IF(N258="základní",J258,0)</f>
        <v>0</v>
      </c>
      <c r="BF258" s="112">
        <f>IF(N258="snížená",J258,0)</f>
        <v>0</v>
      </c>
      <c r="BG258" s="112">
        <f>IF(N258="zákl. přenesená",J258,0)</f>
        <v>0</v>
      </c>
      <c r="BH258" s="112">
        <f>IF(N258="sníž. přenesená",J258,0)</f>
        <v>0</v>
      </c>
      <c r="BI258" s="112">
        <f>IF(N258="nulová",J258,0)</f>
        <v>0</v>
      </c>
      <c r="BJ258" s="14" t="s">
        <v>82</v>
      </c>
      <c r="BK258" s="112">
        <f>ROUND(I258*H258,2)</f>
        <v>0</v>
      </c>
      <c r="BL258" s="14" t="s">
        <v>240</v>
      </c>
      <c r="BM258" s="219" t="s">
        <v>419</v>
      </c>
    </row>
    <row r="259" spans="1:65" s="2" customFormat="1" ht="29.25">
      <c r="A259" s="32"/>
      <c r="B259" s="33"/>
      <c r="C259" s="34"/>
      <c r="D259" s="220" t="s">
        <v>241</v>
      </c>
      <c r="E259" s="34"/>
      <c r="F259" s="221" t="s">
        <v>1492</v>
      </c>
      <c r="G259" s="34"/>
      <c r="H259" s="34"/>
      <c r="I259" s="176"/>
      <c r="J259" s="34"/>
      <c r="K259" s="34"/>
      <c r="L259" s="35"/>
      <c r="M259" s="222"/>
      <c r="N259" s="223"/>
      <c r="O259" s="69"/>
      <c r="P259" s="69"/>
      <c r="Q259" s="69"/>
      <c r="R259" s="69"/>
      <c r="S259" s="69"/>
      <c r="T259" s="70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4" t="s">
        <v>241</v>
      </c>
      <c r="AU259" s="14" t="s">
        <v>82</v>
      </c>
    </row>
    <row r="260" spans="1:65" s="2" customFormat="1" ht="37.9" customHeight="1">
      <c r="A260" s="32"/>
      <c r="B260" s="33"/>
      <c r="C260" s="207" t="s">
        <v>330</v>
      </c>
      <c r="D260" s="207" t="s">
        <v>236</v>
      </c>
      <c r="E260" s="208" t="s">
        <v>427</v>
      </c>
      <c r="F260" s="209" t="s">
        <v>1493</v>
      </c>
      <c r="G260" s="210" t="s">
        <v>244</v>
      </c>
      <c r="H260" s="211">
        <v>150</v>
      </c>
      <c r="I260" s="212"/>
      <c r="J260" s="213">
        <f>ROUND(I260*H260,2)</f>
        <v>0</v>
      </c>
      <c r="K260" s="214"/>
      <c r="L260" s="35"/>
      <c r="M260" s="215" t="s">
        <v>1</v>
      </c>
      <c r="N260" s="216" t="s">
        <v>40</v>
      </c>
      <c r="O260" s="69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9" t="s">
        <v>240</v>
      </c>
      <c r="AT260" s="219" t="s">
        <v>236</v>
      </c>
      <c r="AU260" s="219" t="s">
        <v>82</v>
      </c>
      <c r="AY260" s="14" t="s">
        <v>233</v>
      </c>
      <c r="BE260" s="112">
        <f>IF(N260="základní",J260,0)</f>
        <v>0</v>
      </c>
      <c r="BF260" s="112">
        <f>IF(N260="snížená",J260,0)</f>
        <v>0</v>
      </c>
      <c r="BG260" s="112">
        <f>IF(N260="zákl. přenesená",J260,0)</f>
        <v>0</v>
      </c>
      <c r="BH260" s="112">
        <f>IF(N260="sníž. přenesená",J260,0)</f>
        <v>0</v>
      </c>
      <c r="BI260" s="112">
        <f>IF(N260="nulová",J260,0)</f>
        <v>0</v>
      </c>
      <c r="BJ260" s="14" t="s">
        <v>82</v>
      </c>
      <c r="BK260" s="112">
        <f>ROUND(I260*H260,2)</f>
        <v>0</v>
      </c>
      <c r="BL260" s="14" t="s">
        <v>240</v>
      </c>
      <c r="BM260" s="219" t="s">
        <v>423</v>
      </c>
    </row>
    <row r="261" spans="1:65" s="2" customFormat="1" ht="19.5">
      <c r="A261" s="32"/>
      <c r="B261" s="33"/>
      <c r="C261" s="34"/>
      <c r="D261" s="220" t="s">
        <v>241</v>
      </c>
      <c r="E261" s="34"/>
      <c r="F261" s="221" t="s">
        <v>1493</v>
      </c>
      <c r="G261" s="34"/>
      <c r="H261" s="34"/>
      <c r="I261" s="176"/>
      <c r="J261" s="34"/>
      <c r="K261" s="34"/>
      <c r="L261" s="35"/>
      <c r="M261" s="222"/>
      <c r="N261" s="223"/>
      <c r="O261" s="69"/>
      <c r="P261" s="69"/>
      <c r="Q261" s="69"/>
      <c r="R261" s="69"/>
      <c r="S261" s="69"/>
      <c r="T261" s="7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4" t="s">
        <v>241</v>
      </c>
      <c r="AU261" s="14" t="s">
        <v>82</v>
      </c>
    </row>
    <row r="262" spans="1:65" s="2" customFormat="1" ht="33" customHeight="1">
      <c r="A262" s="32"/>
      <c r="B262" s="33"/>
      <c r="C262" s="207" t="s">
        <v>429</v>
      </c>
      <c r="D262" s="207" t="s">
        <v>236</v>
      </c>
      <c r="E262" s="208" t="s">
        <v>430</v>
      </c>
      <c r="F262" s="209" t="s">
        <v>1494</v>
      </c>
      <c r="G262" s="210" t="s">
        <v>244</v>
      </c>
      <c r="H262" s="211">
        <v>400</v>
      </c>
      <c r="I262" s="212"/>
      <c r="J262" s="213">
        <f>ROUND(I262*H262,2)</f>
        <v>0</v>
      </c>
      <c r="K262" s="214"/>
      <c r="L262" s="35"/>
      <c r="M262" s="215" t="s">
        <v>1</v>
      </c>
      <c r="N262" s="216" t="s">
        <v>40</v>
      </c>
      <c r="O262" s="69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19" t="s">
        <v>240</v>
      </c>
      <c r="AT262" s="219" t="s">
        <v>236</v>
      </c>
      <c r="AU262" s="219" t="s">
        <v>82</v>
      </c>
      <c r="AY262" s="14" t="s">
        <v>233</v>
      </c>
      <c r="BE262" s="112">
        <f>IF(N262="základní",J262,0)</f>
        <v>0</v>
      </c>
      <c r="BF262" s="112">
        <f>IF(N262="snížená",J262,0)</f>
        <v>0</v>
      </c>
      <c r="BG262" s="112">
        <f>IF(N262="zákl. přenesená",J262,0)</f>
        <v>0</v>
      </c>
      <c r="BH262" s="112">
        <f>IF(N262="sníž. přenesená",J262,0)</f>
        <v>0</v>
      </c>
      <c r="BI262" s="112">
        <f>IF(N262="nulová",J262,0)</f>
        <v>0</v>
      </c>
      <c r="BJ262" s="14" t="s">
        <v>82</v>
      </c>
      <c r="BK262" s="112">
        <f>ROUND(I262*H262,2)</f>
        <v>0</v>
      </c>
      <c r="BL262" s="14" t="s">
        <v>240</v>
      </c>
      <c r="BM262" s="219" t="s">
        <v>426</v>
      </c>
    </row>
    <row r="263" spans="1:65" s="2" customFormat="1" ht="19.5">
      <c r="A263" s="32"/>
      <c r="B263" s="33"/>
      <c r="C263" s="34"/>
      <c r="D263" s="220" t="s">
        <v>241</v>
      </c>
      <c r="E263" s="34"/>
      <c r="F263" s="221" t="s">
        <v>1494</v>
      </c>
      <c r="G263" s="34"/>
      <c r="H263" s="34"/>
      <c r="I263" s="176"/>
      <c r="J263" s="34"/>
      <c r="K263" s="34"/>
      <c r="L263" s="35"/>
      <c r="M263" s="222"/>
      <c r="N263" s="223"/>
      <c r="O263" s="69"/>
      <c r="P263" s="69"/>
      <c r="Q263" s="69"/>
      <c r="R263" s="69"/>
      <c r="S263" s="69"/>
      <c r="T263" s="70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4" t="s">
        <v>241</v>
      </c>
      <c r="AU263" s="14" t="s">
        <v>82</v>
      </c>
    </row>
    <row r="264" spans="1:65" s="2" customFormat="1" ht="62.65" customHeight="1">
      <c r="A264" s="32"/>
      <c r="B264" s="33"/>
      <c r="C264" s="207" t="s">
        <v>332</v>
      </c>
      <c r="D264" s="207" t="s">
        <v>236</v>
      </c>
      <c r="E264" s="208" t="s">
        <v>434</v>
      </c>
      <c r="F264" s="209" t="s">
        <v>1495</v>
      </c>
      <c r="G264" s="210" t="s">
        <v>239</v>
      </c>
      <c r="H264" s="211">
        <v>20</v>
      </c>
      <c r="I264" s="212"/>
      <c r="J264" s="213">
        <f>ROUND(I264*H264,2)</f>
        <v>0</v>
      </c>
      <c r="K264" s="214"/>
      <c r="L264" s="35"/>
      <c r="M264" s="215" t="s">
        <v>1</v>
      </c>
      <c r="N264" s="216" t="s">
        <v>40</v>
      </c>
      <c r="O264" s="69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9" t="s">
        <v>240</v>
      </c>
      <c r="AT264" s="219" t="s">
        <v>236</v>
      </c>
      <c r="AU264" s="219" t="s">
        <v>82</v>
      </c>
      <c r="AY264" s="14" t="s">
        <v>233</v>
      </c>
      <c r="BE264" s="112">
        <f>IF(N264="základní",J264,0)</f>
        <v>0</v>
      </c>
      <c r="BF264" s="112">
        <f>IF(N264="snížená",J264,0)</f>
        <v>0</v>
      </c>
      <c r="BG264" s="112">
        <f>IF(N264="zákl. přenesená",J264,0)</f>
        <v>0</v>
      </c>
      <c r="BH264" s="112">
        <f>IF(N264="sníž. přenesená",J264,0)</f>
        <v>0</v>
      </c>
      <c r="BI264" s="112">
        <f>IF(N264="nulová",J264,0)</f>
        <v>0</v>
      </c>
      <c r="BJ264" s="14" t="s">
        <v>82</v>
      </c>
      <c r="BK264" s="112">
        <f>ROUND(I264*H264,2)</f>
        <v>0</v>
      </c>
      <c r="BL264" s="14" t="s">
        <v>240</v>
      </c>
      <c r="BM264" s="219" t="s">
        <v>428</v>
      </c>
    </row>
    <row r="265" spans="1:65" s="2" customFormat="1" ht="39">
      <c r="A265" s="32"/>
      <c r="B265" s="33"/>
      <c r="C265" s="34"/>
      <c r="D265" s="220" t="s">
        <v>241</v>
      </c>
      <c r="E265" s="34"/>
      <c r="F265" s="221" t="s">
        <v>1495</v>
      </c>
      <c r="G265" s="34"/>
      <c r="H265" s="34"/>
      <c r="I265" s="176"/>
      <c r="J265" s="34"/>
      <c r="K265" s="34"/>
      <c r="L265" s="35"/>
      <c r="M265" s="222"/>
      <c r="N265" s="223"/>
      <c r="O265" s="69"/>
      <c r="P265" s="69"/>
      <c r="Q265" s="69"/>
      <c r="R265" s="69"/>
      <c r="S265" s="69"/>
      <c r="T265" s="70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4" t="s">
        <v>241</v>
      </c>
      <c r="AU265" s="14" t="s">
        <v>82</v>
      </c>
    </row>
    <row r="266" spans="1:65" s="2" customFormat="1" ht="66.75" customHeight="1">
      <c r="A266" s="32"/>
      <c r="B266" s="33"/>
      <c r="C266" s="207" t="s">
        <v>436</v>
      </c>
      <c r="D266" s="207" t="s">
        <v>236</v>
      </c>
      <c r="E266" s="208" t="s">
        <v>437</v>
      </c>
      <c r="F266" s="209" t="s">
        <v>1258</v>
      </c>
      <c r="G266" s="210" t="s">
        <v>358</v>
      </c>
      <c r="H266" s="211">
        <v>1</v>
      </c>
      <c r="I266" s="212"/>
      <c r="J266" s="213">
        <f>ROUND(I266*H266,2)</f>
        <v>0</v>
      </c>
      <c r="K266" s="214"/>
      <c r="L266" s="35"/>
      <c r="M266" s="215" t="s">
        <v>1</v>
      </c>
      <c r="N266" s="216" t="s">
        <v>40</v>
      </c>
      <c r="O266" s="69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9" t="s">
        <v>240</v>
      </c>
      <c r="AT266" s="219" t="s">
        <v>236</v>
      </c>
      <c r="AU266" s="219" t="s">
        <v>82</v>
      </c>
      <c r="AY266" s="14" t="s">
        <v>233</v>
      </c>
      <c r="BE266" s="112">
        <f>IF(N266="základní",J266,0)</f>
        <v>0</v>
      </c>
      <c r="BF266" s="112">
        <f>IF(N266="snížená",J266,0)</f>
        <v>0</v>
      </c>
      <c r="BG266" s="112">
        <f>IF(N266="zákl. přenesená",J266,0)</f>
        <v>0</v>
      </c>
      <c r="BH266" s="112">
        <f>IF(N266="sníž. přenesená",J266,0)</f>
        <v>0</v>
      </c>
      <c r="BI266" s="112">
        <f>IF(N266="nulová",J266,0)</f>
        <v>0</v>
      </c>
      <c r="BJ266" s="14" t="s">
        <v>82</v>
      </c>
      <c r="BK266" s="112">
        <f>ROUND(I266*H266,2)</f>
        <v>0</v>
      </c>
      <c r="BL266" s="14" t="s">
        <v>240</v>
      </c>
      <c r="BM266" s="219" t="s">
        <v>431</v>
      </c>
    </row>
    <row r="267" spans="1:65" s="2" customFormat="1" ht="39">
      <c r="A267" s="32"/>
      <c r="B267" s="33"/>
      <c r="C267" s="34"/>
      <c r="D267" s="220" t="s">
        <v>241</v>
      </c>
      <c r="E267" s="34"/>
      <c r="F267" s="221" t="s">
        <v>1258</v>
      </c>
      <c r="G267" s="34"/>
      <c r="H267" s="34"/>
      <c r="I267" s="176"/>
      <c r="J267" s="34"/>
      <c r="K267" s="34"/>
      <c r="L267" s="35"/>
      <c r="M267" s="222"/>
      <c r="N267" s="223"/>
      <c r="O267" s="69"/>
      <c r="P267" s="69"/>
      <c r="Q267" s="69"/>
      <c r="R267" s="69"/>
      <c r="S267" s="69"/>
      <c r="T267" s="70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4" t="s">
        <v>241</v>
      </c>
      <c r="AU267" s="14" t="s">
        <v>82</v>
      </c>
    </row>
    <row r="268" spans="1:65" s="2" customFormat="1" ht="24.2" customHeight="1">
      <c r="A268" s="32"/>
      <c r="B268" s="33"/>
      <c r="C268" s="207" t="s">
        <v>335</v>
      </c>
      <c r="D268" s="207" t="s">
        <v>236</v>
      </c>
      <c r="E268" s="208" t="s">
        <v>439</v>
      </c>
      <c r="F268" s="209" t="s">
        <v>1496</v>
      </c>
      <c r="G268" s="210" t="s">
        <v>239</v>
      </c>
      <c r="H268" s="211">
        <v>1</v>
      </c>
      <c r="I268" s="212"/>
      <c r="J268" s="213">
        <f>ROUND(I268*H268,2)</f>
        <v>0</v>
      </c>
      <c r="K268" s="214"/>
      <c r="L268" s="35"/>
      <c r="M268" s="215" t="s">
        <v>1</v>
      </c>
      <c r="N268" s="216" t="s">
        <v>40</v>
      </c>
      <c r="O268" s="69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9" t="s">
        <v>240</v>
      </c>
      <c r="AT268" s="219" t="s">
        <v>236</v>
      </c>
      <c r="AU268" s="219" t="s">
        <v>82</v>
      </c>
      <c r="AY268" s="14" t="s">
        <v>233</v>
      </c>
      <c r="BE268" s="112">
        <f>IF(N268="základní",J268,0)</f>
        <v>0</v>
      </c>
      <c r="BF268" s="112">
        <f>IF(N268="snížená",J268,0)</f>
        <v>0</v>
      </c>
      <c r="BG268" s="112">
        <f>IF(N268="zákl. přenesená",J268,0)</f>
        <v>0</v>
      </c>
      <c r="BH268" s="112">
        <f>IF(N268="sníž. přenesená",J268,0)</f>
        <v>0</v>
      </c>
      <c r="BI268" s="112">
        <f>IF(N268="nulová",J268,0)</f>
        <v>0</v>
      </c>
      <c r="BJ268" s="14" t="s">
        <v>82</v>
      </c>
      <c r="BK268" s="112">
        <f>ROUND(I268*H268,2)</f>
        <v>0</v>
      </c>
      <c r="BL268" s="14" t="s">
        <v>240</v>
      </c>
      <c r="BM268" s="219" t="s">
        <v>435</v>
      </c>
    </row>
    <row r="269" spans="1:65" s="2" customFormat="1" ht="19.5">
      <c r="A269" s="32"/>
      <c r="B269" s="33"/>
      <c r="C269" s="34"/>
      <c r="D269" s="220" t="s">
        <v>241</v>
      </c>
      <c r="E269" s="34"/>
      <c r="F269" s="221" t="s">
        <v>1496</v>
      </c>
      <c r="G269" s="34"/>
      <c r="H269" s="34"/>
      <c r="I269" s="176"/>
      <c r="J269" s="34"/>
      <c r="K269" s="34"/>
      <c r="L269" s="35"/>
      <c r="M269" s="222"/>
      <c r="N269" s="223"/>
      <c r="O269" s="69"/>
      <c r="P269" s="69"/>
      <c r="Q269" s="69"/>
      <c r="R269" s="69"/>
      <c r="S269" s="69"/>
      <c r="T269" s="7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4" t="s">
        <v>241</v>
      </c>
      <c r="AU269" s="14" t="s">
        <v>82</v>
      </c>
    </row>
    <row r="270" spans="1:65" s="2" customFormat="1" ht="24.2" customHeight="1">
      <c r="A270" s="32"/>
      <c r="B270" s="33"/>
      <c r="C270" s="207" t="s">
        <v>441</v>
      </c>
      <c r="D270" s="207" t="s">
        <v>236</v>
      </c>
      <c r="E270" s="208" t="s">
        <v>442</v>
      </c>
      <c r="F270" s="209" t="s">
        <v>1260</v>
      </c>
      <c r="G270" s="210" t="s">
        <v>239</v>
      </c>
      <c r="H270" s="211">
        <v>1</v>
      </c>
      <c r="I270" s="212"/>
      <c r="J270" s="213">
        <f>ROUND(I270*H270,2)</f>
        <v>0</v>
      </c>
      <c r="K270" s="214"/>
      <c r="L270" s="35"/>
      <c r="M270" s="215" t="s">
        <v>1</v>
      </c>
      <c r="N270" s="216" t="s">
        <v>40</v>
      </c>
      <c r="O270" s="69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9" t="s">
        <v>240</v>
      </c>
      <c r="AT270" s="219" t="s">
        <v>236</v>
      </c>
      <c r="AU270" s="219" t="s">
        <v>82</v>
      </c>
      <c r="AY270" s="14" t="s">
        <v>233</v>
      </c>
      <c r="BE270" s="112">
        <f>IF(N270="základní",J270,0)</f>
        <v>0</v>
      </c>
      <c r="BF270" s="112">
        <f>IF(N270="snížená",J270,0)</f>
        <v>0</v>
      </c>
      <c r="BG270" s="112">
        <f>IF(N270="zákl. přenesená",J270,0)</f>
        <v>0</v>
      </c>
      <c r="BH270" s="112">
        <f>IF(N270="sníž. přenesená",J270,0)</f>
        <v>0</v>
      </c>
      <c r="BI270" s="112">
        <f>IF(N270="nulová",J270,0)</f>
        <v>0</v>
      </c>
      <c r="BJ270" s="14" t="s">
        <v>82</v>
      </c>
      <c r="BK270" s="112">
        <f>ROUND(I270*H270,2)</f>
        <v>0</v>
      </c>
      <c r="BL270" s="14" t="s">
        <v>240</v>
      </c>
      <c r="BM270" s="219" t="s">
        <v>438</v>
      </c>
    </row>
    <row r="271" spans="1:65" s="2" customFormat="1" ht="11.25">
      <c r="A271" s="32"/>
      <c r="B271" s="33"/>
      <c r="C271" s="34"/>
      <c r="D271" s="220" t="s">
        <v>241</v>
      </c>
      <c r="E271" s="34"/>
      <c r="F271" s="221" t="s">
        <v>1260</v>
      </c>
      <c r="G271" s="34"/>
      <c r="H271" s="34"/>
      <c r="I271" s="176"/>
      <c r="J271" s="34"/>
      <c r="K271" s="34"/>
      <c r="L271" s="35"/>
      <c r="M271" s="222"/>
      <c r="N271" s="223"/>
      <c r="O271" s="69"/>
      <c r="P271" s="69"/>
      <c r="Q271" s="69"/>
      <c r="R271" s="69"/>
      <c r="S271" s="69"/>
      <c r="T271" s="70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4" t="s">
        <v>241</v>
      </c>
      <c r="AU271" s="14" t="s">
        <v>82</v>
      </c>
    </row>
    <row r="272" spans="1:65" s="12" customFormat="1" ht="25.9" customHeight="1">
      <c r="B272" s="191"/>
      <c r="C272" s="192"/>
      <c r="D272" s="193" t="s">
        <v>74</v>
      </c>
      <c r="E272" s="194" t="s">
        <v>312</v>
      </c>
      <c r="F272" s="194" t="s">
        <v>1261</v>
      </c>
      <c r="G272" s="192"/>
      <c r="H272" s="192"/>
      <c r="I272" s="195"/>
      <c r="J272" s="196">
        <f>BK272</f>
        <v>0</v>
      </c>
      <c r="K272" s="192"/>
      <c r="L272" s="197"/>
      <c r="M272" s="198"/>
      <c r="N272" s="199"/>
      <c r="O272" s="199"/>
      <c r="P272" s="200">
        <f>SUM(P273:P298)</f>
        <v>0</v>
      </c>
      <c r="Q272" s="199"/>
      <c r="R272" s="200">
        <f>SUM(R273:R298)</f>
        <v>0</v>
      </c>
      <c r="S272" s="199"/>
      <c r="T272" s="201">
        <f>SUM(T273:T298)</f>
        <v>0</v>
      </c>
      <c r="AR272" s="202" t="s">
        <v>82</v>
      </c>
      <c r="AT272" s="203" t="s">
        <v>74</v>
      </c>
      <c r="AU272" s="203" t="s">
        <v>75</v>
      </c>
      <c r="AY272" s="202" t="s">
        <v>233</v>
      </c>
      <c r="BK272" s="204">
        <f>SUM(BK273:BK298)</f>
        <v>0</v>
      </c>
    </row>
    <row r="273" spans="1:65" s="2" customFormat="1" ht="24.2" customHeight="1">
      <c r="A273" s="32"/>
      <c r="B273" s="33"/>
      <c r="C273" s="207" t="s">
        <v>337</v>
      </c>
      <c r="D273" s="207" t="s">
        <v>236</v>
      </c>
      <c r="E273" s="208" t="s">
        <v>446</v>
      </c>
      <c r="F273" s="209" t="s">
        <v>1497</v>
      </c>
      <c r="G273" s="210" t="s">
        <v>239</v>
      </c>
      <c r="H273" s="211">
        <v>1</v>
      </c>
      <c r="I273" s="212"/>
      <c r="J273" s="213">
        <f>ROUND(I273*H273,2)</f>
        <v>0</v>
      </c>
      <c r="K273" s="214"/>
      <c r="L273" s="35"/>
      <c r="M273" s="215" t="s">
        <v>1</v>
      </c>
      <c r="N273" s="216" t="s">
        <v>40</v>
      </c>
      <c r="O273" s="69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9" t="s">
        <v>240</v>
      </c>
      <c r="AT273" s="219" t="s">
        <v>236</v>
      </c>
      <c r="AU273" s="219" t="s">
        <v>82</v>
      </c>
      <c r="AY273" s="14" t="s">
        <v>233</v>
      </c>
      <c r="BE273" s="112">
        <f>IF(N273="základní",J273,0)</f>
        <v>0</v>
      </c>
      <c r="BF273" s="112">
        <f>IF(N273="snížená",J273,0)</f>
        <v>0</v>
      </c>
      <c r="BG273" s="112">
        <f>IF(N273="zákl. přenesená",J273,0)</f>
        <v>0</v>
      </c>
      <c r="BH273" s="112">
        <f>IF(N273="sníž. přenesená",J273,0)</f>
        <v>0</v>
      </c>
      <c r="BI273" s="112">
        <f>IF(N273="nulová",J273,0)</f>
        <v>0</v>
      </c>
      <c r="BJ273" s="14" t="s">
        <v>82</v>
      </c>
      <c r="BK273" s="112">
        <f>ROUND(I273*H273,2)</f>
        <v>0</v>
      </c>
      <c r="BL273" s="14" t="s">
        <v>240</v>
      </c>
      <c r="BM273" s="219" t="s">
        <v>440</v>
      </c>
    </row>
    <row r="274" spans="1:65" s="2" customFormat="1" ht="19.5">
      <c r="A274" s="32"/>
      <c r="B274" s="33"/>
      <c r="C274" s="34"/>
      <c r="D274" s="220" t="s">
        <v>241</v>
      </c>
      <c r="E274" s="34"/>
      <c r="F274" s="221" t="s">
        <v>1497</v>
      </c>
      <c r="G274" s="34"/>
      <c r="H274" s="34"/>
      <c r="I274" s="176"/>
      <c r="J274" s="34"/>
      <c r="K274" s="34"/>
      <c r="L274" s="35"/>
      <c r="M274" s="222"/>
      <c r="N274" s="223"/>
      <c r="O274" s="69"/>
      <c r="P274" s="69"/>
      <c r="Q274" s="69"/>
      <c r="R274" s="69"/>
      <c r="S274" s="69"/>
      <c r="T274" s="70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4" t="s">
        <v>241</v>
      </c>
      <c r="AU274" s="14" t="s">
        <v>82</v>
      </c>
    </row>
    <row r="275" spans="1:65" s="2" customFormat="1" ht="24.2" customHeight="1">
      <c r="A275" s="32"/>
      <c r="B275" s="33"/>
      <c r="C275" s="207" t="s">
        <v>448</v>
      </c>
      <c r="D275" s="207" t="s">
        <v>236</v>
      </c>
      <c r="E275" s="208" t="s">
        <v>449</v>
      </c>
      <c r="F275" s="209" t="s">
        <v>1498</v>
      </c>
      <c r="G275" s="210" t="s">
        <v>239</v>
      </c>
      <c r="H275" s="211">
        <v>1</v>
      </c>
      <c r="I275" s="212"/>
      <c r="J275" s="213">
        <f>ROUND(I275*H275,2)</f>
        <v>0</v>
      </c>
      <c r="K275" s="214"/>
      <c r="L275" s="35"/>
      <c r="M275" s="215" t="s">
        <v>1</v>
      </c>
      <c r="N275" s="216" t="s">
        <v>40</v>
      </c>
      <c r="O275" s="69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19" t="s">
        <v>240</v>
      </c>
      <c r="AT275" s="219" t="s">
        <v>236</v>
      </c>
      <c r="AU275" s="219" t="s">
        <v>82</v>
      </c>
      <c r="AY275" s="14" t="s">
        <v>233</v>
      </c>
      <c r="BE275" s="112">
        <f>IF(N275="základní",J275,0)</f>
        <v>0</v>
      </c>
      <c r="BF275" s="112">
        <f>IF(N275="snížená",J275,0)</f>
        <v>0</v>
      </c>
      <c r="BG275" s="112">
        <f>IF(N275="zákl. přenesená",J275,0)</f>
        <v>0</v>
      </c>
      <c r="BH275" s="112">
        <f>IF(N275="sníž. přenesená",J275,0)</f>
        <v>0</v>
      </c>
      <c r="BI275" s="112">
        <f>IF(N275="nulová",J275,0)</f>
        <v>0</v>
      </c>
      <c r="BJ275" s="14" t="s">
        <v>82</v>
      </c>
      <c r="BK275" s="112">
        <f>ROUND(I275*H275,2)</f>
        <v>0</v>
      </c>
      <c r="BL275" s="14" t="s">
        <v>240</v>
      </c>
      <c r="BM275" s="219" t="s">
        <v>443</v>
      </c>
    </row>
    <row r="276" spans="1:65" s="2" customFormat="1" ht="19.5">
      <c r="A276" s="32"/>
      <c r="B276" s="33"/>
      <c r="C276" s="34"/>
      <c r="D276" s="220" t="s">
        <v>241</v>
      </c>
      <c r="E276" s="34"/>
      <c r="F276" s="221" t="s">
        <v>1498</v>
      </c>
      <c r="G276" s="34"/>
      <c r="H276" s="34"/>
      <c r="I276" s="176"/>
      <c r="J276" s="34"/>
      <c r="K276" s="34"/>
      <c r="L276" s="35"/>
      <c r="M276" s="222"/>
      <c r="N276" s="223"/>
      <c r="O276" s="69"/>
      <c r="P276" s="69"/>
      <c r="Q276" s="69"/>
      <c r="R276" s="69"/>
      <c r="S276" s="69"/>
      <c r="T276" s="70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4" t="s">
        <v>241</v>
      </c>
      <c r="AU276" s="14" t="s">
        <v>82</v>
      </c>
    </row>
    <row r="277" spans="1:65" s="2" customFormat="1" ht="24.2" customHeight="1">
      <c r="A277" s="32"/>
      <c r="B277" s="33"/>
      <c r="C277" s="207" t="s">
        <v>340</v>
      </c>
      <c r="D277" s="207" t="s">
        <v>236</v>
      </c>
      <c r="E277" s="208" t="s">
        <v>451</v>
      </c>
      <c r="F277" s="209" t="s">
        <v>1499</v>
      </c>
      <c r="G277" s="210" t="s">
        <v>239</v>
      </c>
      <c r="H277" s="211">
        <v>4</v>
      </c>
      <c r="I277" s="212"/>
      <c r="J277" s="213">
        <f>ROUND(I277*H277,2)</f>
        <v>0</v>
      </c>
      <c r="K277" s="214"/>
      <c r="L277" s="35"/>
      <c r="M277" s="215" t="s">
        <v>1</v>
      </c>
      <c r="N277" s="216" t="s">
        <v>40</v>
      </c>
      <c r="O277" s="69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19" t="s">
        <v>240</v>
      </c>
      <c r="AT277" s="219" t="s">
        <v>236</v>
      </c>
      <c r="AU277" s="219" t="s">
        <v>82</v>
      </c>
      <c r="AY277" s="14" t="s">
        <v>233</v>
      </c>
      <c r="BE277" s="112">
        <f>IF(N277="základní",J277,0)</f>
        <v>0</v>
      </c>
      <c r="BF277" s="112">
        <f>IF(N277="snížená",J277,0)</f>
        <v>0</v>
      </c>
      <c r="BG277" s="112">
        <f>IF(N277="zákl. přenesená",J277,0)</f>
        <v>0</v>
      </c>
      <c r="BH277" s="112">
        <f>IF(N277="sníž. přenesená",J277,0)</f>
        <v>0</v>
      </c>
      <c r="BI277" s="112">
        <f>IF(N277="nulová",J277,0)</f>
        <v>0</v>
      </c>
      <c r="BJ277" s="14" t="s">
        <v>82</v>
      </c>
      <c r="BK277" s="112">
        <f>ROUND(I277*H277,2)</f>
        <v>0</v>
      </c>
      <c r="BL277" s="14" t="s">
        <v>240</v>
      </c>
      <c r="BM277" s="219" t="s">
        <v>447</v>
      </c>
    </row>
    <row r="278" spans="1:65" s="2" customFormat="1" ht="19.5">
      <c r="A278" s="32"/>
      <c r="B278" s="33"/>
      <c r="C278" s="34"/>
      <c r="D278" s="220" t="s">
        <v>241</v>
      </c>
      <c r="E278" s="34"/>
      <c r="F278" s="221" t="s">
        <v>1499</v>
      </c>
      <c r="G278" s="34"/>
      <c r="H278" s="34"/>
      <c r="I278" s="176"/>
      <c r="J278" s="34"/>
      <c r="K278" s="34"/>
      <c r="L278" s="35"/>
      <c r="M278" s="222"/>
      <c r="N278" s="223"/>
      <c r="O278" s="69"/>
      <c r="P278" s="69"/>
      <c r="Q278" s="69"/>
      <c r="R278" s="69"/>
      <c r="S278" s="69"/>
      <c r="T278" s="70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4" t="s">
        <v>241</v>
      </c>
      <c r="AU278" s="14" t="s">
        <v>82</v>
      </c>
    </row>
    <row r="279" spans="1:65" s="2" customFormat="1" ht="37.9" customHeight="1">
      <c r="A279" s="32"/>
      <c r="B279" s="33"/>
      <c r="C279" s="207" t="s">
        <v>453</v>
      </c>
      <c r="D279" s="207" t="s">
        <v>236</v>
      </c>
      <c r="E279" s="208" t="s">
        <v>454</v>
      </c>
      <c r="F279" s="209" t="s">
        <v>1500</v>
      </c>
      <c r="G279" s="210" t="s">
        <v>239</v>
      </c>
      <c r="H279" s="211">
        <v>5</v>
      </c>
      <c r="I279" s="212"/>
      <c r="J279" s="213">
        <f>ROUND(I279*H279,2)</f>
        <v>0</v>
      </c>
      <c r="K279" s="214"/>
      <c r="L279" s="35"/>
      <c r="M279" s="215" t="s">
        <v>1</v>
      </c>
      <c r="N279" s="216" t="s">
        <v>40</v>
      </c>
      <c r="O279" s="69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9" t="s">
        <v>240</v>
      </c>
      <c r="AT279" s="219" t="s">
        <v>236</v>
      </c>
      <c r="AU279" s="219" t="s">
        <v>82</v>
      </c>
      <c r="AY279" s="14" t="s">
        <v>233</v>
      </c>
      <c r="BE279" s="112">
        <f>IF(N279="základní",J279,0)</f>
        <v>0</v>
      </c>
      <c r="BF279" s="112">
        <f>IF(N279="snížená",J279,0)</f>
        <v>0</v>
      </c>
      <c r="BG279" s="112">
        <f>IF(N279="zákl. přenesená",J279,0)</f>
        <v>0</v>
      </c>
      <c r="BH279" s="112">
        <f>IF(N279="sníž. přenesená",J279,0)</f>
        <v>0</v>
      </c>
      <c r="BI279" s="112">
        <f>IF(N279="nulová",J279,0)</f>
        <v>0</v>
      </c>
      <c r="BJ279" s="14" t="s">
        <v>82</v>
      </c>
      <c r="BK279" s="112">
        <f>ROUND(I279*H279,2)</f>
        <v>0</v>
      </c>
      <c r="BL279" s="14" t="s">
        <v>240</v>
      </c>
      <c r="BM279" s="219" t="s">
        <v>450</v>
      </c>
    </row>
    <row r="280" spans="1:65" s="2" customFormat="1" ht="19.5">
      <c r="A280" s="32"/>
      <c r="B280" s="33"/>
      <c r="C280" s="34"/>
      <c r="D280" s="220" t="s">
        <v>241</v>
      </c>
      <c r="E280" s="34"/>
      <c r="F280" s="221" t="s">
        <v>1500</v>
      </c>
      <c r="G280" s="34"/>
      <c r="H280" s="34"/>
      <c r="I280" s="176"/>
      <c r="J280" s="34"/>
      <c r="K280" s="34"/>
      <c r="L280" s="35"/>
      <c r="M280" s="222"/>
      <c r="N280" s="223"/>
      <c r="O280" s="69"/>
      <c r="P280" s="69"/>
      <c r="Q280" s="69"/>
      <c r="R280" s="69"/>
      <c r="S280" s="69"/>
      <c r="T280" s="70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4" t="s">
        <v>241</v>
      </c>
      <c r="AU280" s="14" t="s">
        <v>82</v>
      </c>
    </row>
    <row r="281" spans="1:65" s="2" customFormat="1" ht="37.9" customHeight="1">
      <c r="A281" s="32"/>
      <c r="B281" s="33"/>
      <c r="C281" s="207" t="s">
        <v>347</v>
      </c>
      <c r="D281" s="207" t="s">
        <v>236</v>
      </c>
      <c r="E281" s="208" t="s">
        <v>458</v>
      </c>
      <c r="F281" s="209" t="s">
        <v>1501</v>
      </c>
      <c r="G281" s="210" t="s">
        <v>239</v>
      </c>
      <c r="H281" s="211">
        <v>8</v>
      </c>
      <c r="I281" s="212"/>
      <c r="J281" s="213">
        <f>ROUND(I281*H281,2)</f>
        <v>0</v>
      </c>
      <c r="K281" s="214"/>
      <c r="L281" s="35"/>
      <c r="M281" s="215" t="s">
        <v>1</v>
      </c>
      <c r="N281" s="216" t="s">
        <v>40</v>
      </c>
      <c r="O281" s="69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9" t="s">
        <v>240</v>
      </c>
      <c r="AT281" s="219" t="s">
        <v>236</v>
      </c>
      <c r="AU281" s="219" t="s">
        <v>82</v>
      </c>
      <c r="AY281" s="14" t="s">
        <v>233</v>
      </c>
      <c r="BE281" s="112">
        <f>IF(N281="základní",J281,0)</f>
        <v>0</v>
      </c>
      <c r="BF281" s="112">
        <f>IF(N281="snížená",J281,0)</f>
        <v>0</v>
      </c>
      <c r="BG281" s="112">
        <f>IF(N281="zákl. přenesená",J281,0)</f>
        <v>0</v>
      </c>
      <c r="BH281" s="112">
        <f>IF(N281="sníž. přenesená",J281,0)</f>
        <v>0</v>
      </c>
      <c r="BI281" s="112">
        <f>IF(N281="nulová",J281,0)</f>
        <v>0</v>
      </c>
      <c r="BJ281" s="14" t="s">
        <v>82</v>
      </c>
      <c r="BK281" s="112">
        <f>ROUND(I281*H281,2)</f>
        <v>0</v>
      </c>
      <c r="BL281" s="14" t="s">
        <v>240</v>
      </c>
      <c r="BM281" s="219" t="s">
        <v>452</v>
      </c>
    </row>
    <row r="282" spans="1:65" s="2" customFormat="1" ht="19.5">
      <c r="A282" s="32"/>
      <c r="B282" s="33"/>
      <c r="C282" s="34"/>
      <c r="D282" s="220" t="s">
        <v>241</v>
      </c>
      <c r="E282" s="34"/>
      <c r="F282" s="221" t="s">
        <v>1501</v>
      </c>
      <c r="G282" s="34"/>
      <c r="H282" s="34"/>
      <c r="I282" s="176"/>
      <c r="J282" s="34"/>
      <c r="K282" s="34"/>
      <c r="L282" s="35"/>
      <c r="M282" s="222"/>
      <c r="N282" s="223"/>
      <c r="O282" s="69"/>
      <c r="P282" s="69"/>
      <c r="Q282" s="69"/>
      <c r="R282" s="69"/>
      <c r="S282" s="69"/>
      <c r="T282" s="70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4" t="s">
        <v>241</v>
      </c>
      <c r="AU282" s="14" t="s">
        <v>82</v>
      </c>
    </row>
    <row r="283" spans="1:65" s="2" customFormat="1" ht="78" customHeight="1">
      <c r="A283" s="32"/>
      <c r="B283" s="33"/>
      <c r="C283" s="207" t="s">
        <v>460</v>
      </c>
      <c r="D283" s="207" t="s">
        <v>236</v>
      </c>
      <c r="E283" s="208" t="s">
        <v>461</v>
      </c>
      <c r="F283" s="209" t="s">
        <v>1267</v>
      </c>
      <c r="G283" s="210" t="s">
        <v>239</v>
      </c>
      <c r="H283" s="211">
        <v>1</v>
      </c>
      <c r="I283" s="212"/>
      <c r="J283" s="213">
        <f>ROUND(I283*H283,2)</f>
        <v>0</v>
      </c>
      <c r="K283" s="214"/>
      <c r="L283" s="35"/>
      <c r="M283" s="215" t="s">
        <v>1</v>
      </c>
      <c r="N283" s="216" t="s">
        <v>40</v>
      </c>
      <c r="O283" s="69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9" t="s">
        <v>240</v>
      </c>
      <c r="AT283" s="219" t="s">
        <v>236</v>
      </c>
      <c r="AU283" s="219" t="s">
        <v>82</v>
      </c>
      <c r="AY283" s="14" t="s">
        <v>233</v>
      </c>
      <c r="BE283" s="112">
        <f>IF(N283="základní",J283,0)</f>
        <v>0</v>
      </c>
      <c r="BF283" s="112">
        <f>IF(N283="snížená",J283,0)</f>
        <v>0</v>
      </c>
      <c r="BG283" s="112">
        <f>IF(N283="zákl. přenesená",J283,0)</f>
        <v>0</v>
      </c>
      <c r="BH283" s="112">
        <f>IF(N283="sníž. přenesená",J283,0)</f>
        <v>0</v>
      </c>
      <c r="BI283" s="112">
        <f>IF(N283="nulová",J283,0)</f>
        <v>0</v>
      </c>
      <c r="BJ283" s="14" t="s">
        <v>82</v>
      </c>
      <c r="BK283" s="112">
        <f>ROUND(I283*H283,2)</f>
        <v>0</v>
      </c>
      <c r="BL283" s="14" t="s">
        <v>240</v>
      </c>
      <c r="BM283" s="219" t="s">
        <v>455</v>
      </c>
    </row>
    <row r="284" spans="1:65" s="2" customFormat="1" ht="39">
      <c r="A284" s="32"/>
      <c r="B284" s="33"/>
      <c r="C284" s="34"/>
      <c r="D284" s="220" t="s">
        <v>241</v>
      </c>
      <c r="E284" s="34"/>
      <c r="F284" s="221" t="s">
        <v>1267</v>
      </c>
      <c r="G284" s="34"/>
      <c r="H284" s="34"/>
      <c r="I284" s="176"/>
      <c r="J284" s="34"/>
      <c r="K284" s="34"/>
      <c r="L284" s="35"/>
      <c r="M284" s="222"/>
      <c r="N284" s="223"/>
      <c r="O284" s="69"/>
      <c r="P284" s="69"/>
      <c r="Q284" s="69"/>
      <c r="R284" s="69"/>
      <c r="S284" s="69"/>
      <c r="T284" s="70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4" t="s">
        <v>241</v>
      </c>
      <c r="AU284" s="14" t="s">
        <v>82</v>
      </c>
    </row>
    <row r="285" spans="1:65" s="2" customFormat="1" ht="37.9" customHeight="1">
      <c r="A285" s="32"/>
      <c r="B285" s="33"/>
      <c r="C285" s="207" t="s">
        <v>351</v>
      </c>
      <c r="D285" s="207" t="s">
        <v>236</v>
      </c>
      <c r="E285" s="208" t="s">
        <v>463</v>
      </c>
      <c r="F285" s="209" t="s">
        <v>1502</v>
      </c>
      <c r="G285" s="210" t="s">
        <v>239</v>
      </c>
      <c r="H285" s="211">
        <v>1</v>
      </c>
      <c r="I285" s="212"/>
      <c r="J285" s="213">
        <f>ROUND(I285*H285,2)</f>
        <v>0</v>
      </c>
      <c r="K285" s="214"/>
      <c r="L285" s="35"/>
      <c r="M285" s="215" t="s">
        <v>1</v>
      </c>
      <c r="N285" s="216" t="s">
        <v>40</v>
      </c>
      <c r="O285" s="69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9" t="s">
        <v>240</v>
      </c>
      <c r="AT285" s="219" t="s">
        <v>236</v>
      </c>
      <c r="AU285" s="219" t="s">
        <v>82</v>
      </c>
      <c r="AY285" s="14" t="s">
        <v>233</v>
      </c>
      <c r="BE285" s="112">
        <f>IF(N285="základní",J285,0)</f>
        <v>0</v>
      </c>
      <c r="BF285" s="112">
        <f>IF(N285="snížená",J285,0)</f>
        <v>0</v>
      </c>
      <c r="BG285" s="112">
        <f>IF(N285="zákl. přenesená",J285,0)</f>
        <v>0</v>
      </c>
      <c r="BH285" s="112">
        <f>IF(N285="sníž. přenesená",J285,0)</f>
        <v>0</v>
      </c>
      <c r="BI285" s="112">
        <f>IF(N285="nulová",J285,0)</f>
        <v>0</v>
      </c>
      <c r="BJ285" s="14" t="s">
        <v>82</v>
      </c>
      <c r="BK285" s="112">
        <f>ROUND(I285*H285,2)</f>
        <v>0</v>
      </c>
      <c r="BL285" s="14" t="s">
        <v>240</v>
      </c>
      <c r="BM285" s="219" t="s">
        <v>459</v>
      </c>
    </row>
    <row r="286" spans="1:65" s="2" customFormat="1" ht="19.5">
      <c r="A286" s="32"/>
      <c r="B286" s="33"/>
      <c r="C286" s="34"/>
      <c r="D286" s="220" t="s">
        <v>241</v>
      </c>
      <c r="E286" s="34"/>
      <c r="F286" s="221" t="s">
        <v>1502</v>
      </c>
      <c r="G286" s="34"/>
      <c r="H286" s="34"/>
      <c r="I286" s="176"/>
      <c r="J286" s="34"/>
      <c r="K286" s="34"/>
      <c r="L286" s="35"/>
      <c r="M286" s="222"/>
      <c r="N286" s="223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4" t="s">
        <v>241</v>
      </c>
      <c r="AU286" s="14" t="s">
        <v>82</v>
      </c>
    </row>
    <row r="287" spans="1:65" s="2" customFormat="1" ht="37.9" customHeight="1">
      <c r="A287" s="32"/>
      <c r="B287" s="33"/>
      <c r="C287" s="207" t="s">
        <v>465</v>
      </c>
      <c r="D287" s="207" t="s">
        <v>236</v>
      </c>
      <c r="E287" s="208" t="s">
        <v>466</v>
      </c>
      <c r="F287" s="209" t="s">
        <v>1503</v>
      </c>
      <c r="G287" s="210" t="s">
        <v>239</v>
      </c>
      <c r="H287" s="211">
        <v>1</v>
      </c>
      <c r="I287" s="212"/>
      <c r="J287" s="213">
        <f>ROUND(I287*H287,2)</f>
        <v>0</v>
      </c>
      <c r="K287" s="214"/>
      <c r="L287" s="35"/>
      <c r="M287" s="215" t="s">
        <v>1</v>
      </c>
      <c r="N287" s="216" t="s">
        <v>40</v>
      </c>
      <c r="O287" s="69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19" t="s">
        <v>240</v>
      </c>
      <c r="AT287" s="219" t="s">
        <v>236</v>
      </c>
      <c r="AU287" s="219" t="s">
        <v>82</v>
      </c>
      <c r="AY287" s="14" t="s">
        <v>233</v>
      </c>
      <c r="BE287" s="112">
        <f>IF(N287="základní",J287,0)</f>
        <v>0</v>
      </c>
      <c r="BF287" s="112">
        <f>IF(N287="snížená",J287,0)</f>
        <v>0</v>
      </c>
      <c r="BG287" s="112">
        <f>IF(N287="zákl. přenesená",J287,0)</f>
        <v>0</v>
      </c>
      <c r="BH287" s="112">
        <f>IF(N287="sníž. přenesená",J287,0)</f>
        <v>0</v>
      </c>
      <c r="BI287" s="112">
        <f>IF(N287="nulová",J287,0)</f>
        <v>0</v>
      </c>
      <c r="BJ287" s="14" t="s">
        <v>82</v>
      </c>
      <c r="BK287" s="112">
        <f>ROUND(I287*H287,2)</f>
        <v>0</v>
      </c>
      <c r="BL287" s="14" t="s">
        <v>240</v>
      </c>
      <c r="BM287" s="219" t="s">
        <v>462</v>
      </c>
    </row>
    <row r="288" spans="1:65" s="2" customFormat="1" ht="29.25">
      <c r="A288" s="32"/>
      <c r="B288" s="33"/>
      <c r="C288" s="34"/>
      <c r="D288" s="220" t="s">
        <v>241</v>
      </c>
      <c r="E288" s="34"/>
      <c r="F288" s="221" t="s">
        <v>1503</v>
      </c>
      <c r="G288" s="34"/>
      <c r="H288" s="34"/>
      <c r="I288" s="176"/>
      <c r="J288" s="34"/>
      <c r="K288" s="34"/>
      <c r="L288" s="35"/>
      <c r="M288" s="222"/>
      <c r="N288" s="223"/>
      <c r="O288" s="69"/>
      <c r="P288" s="69"/>
      <c r="Q288" s="69"/>
      <c r="R288" s="69"/>
      <c r="S288" s="69"/>
      <c r="T288" s="70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4" t="s">
        <v>241</v>
      </c>
      <c r="AU288" s="14" t="s">
        <v>82</v>
      </c>
    </row>
    <row r="289" spans="1:65" s="2" customFormat="1" ht="44.25" customHeight="1">
      <c r="A289" s="32"/>
      <c r="B289" s="33"/>
      <c r="C289" s="207" t="s">
        <v>354</v>
      </c>
      <c r="D289" s="207" t="s">
        <v>236</v>
      </c>
      <c r="E289" s="208" t="s">
        <v>470</v>
      </c>
      <c r="F289" s="209" t="s">
        <v>1504</v>
      </c>
      <c r="G289" s="210" t="s">
        <v>239</v>
      </c>
      <c r="H289" s="211">
        <v>1</v>
      </c>
      <c r="I289" s="212"/>
      <c r="J289" s="213">
        <f>ROUND(I289*H289,2)</f>
        <v>0</v>
      </c>
      <c r="K289" s="214"/>
      <c r="L289" s="35"/>
      <c r="M289" s="215" t="s">
        <v>1</v>
      </c>
      <c r="N289" s="216" t="s">
        <v>40</v>
      </c>
      <c r="O289" s="69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9" t="s">
        <v>240</v>
      </c>
      <c r="AT289" s="219" t="s">
        <v>236</v>
      </c>
      <c r="AU289" s="219" t="s">
        <v>82</v>
      </c>
      <c r="AY289" s="14" t="s">
        <v>233</v>
      </c>
      <c r="BE289" s="112">
        <f>IF(N289="základní",J289,0)</f>
        <v>0</v>
      </c>
      <c r="BF289" s="112">
        <f>IF(N289="snížená",J289,0)</f>
        <v>0</v>
      </c>
      <c r="BG289" s="112">
        <f>IF(N289="zákl. přenesená",J289,0)</f>
        <v>0</v>
      </c>
      <c r="BH289" s="112">
        <f>IF(N289="sníž. přenesená",J289,0)</f>
        <v>0</v>
      </c>
      <c r="BI289" s="112">
        <f>IF(N289="nulová",J289,0)</f>
        <v>0</v>
      </c>
      <c r="BJ289" s="14" t="s">
        <v>82</v>
      </c>
      <c r="BK289" s="112">
        <f>ROUND(I289*H289,2)</f>
        <v>0</v>
      </c>
      <c r="BL289" s="14" t="s">
        <v>240</v>
      </c>
      <c r="BM289" s="219" t="s">
        <v>464</v>
      </c>
    </row>
    <row r="290" spans="1:65" s="2" customFormat="1" ht="29.25">
      <c r="A290" s="32"/>
      <c r="B290" s="33"/>
      <c r="C290" s="34"/>
      <c r="D290" s="220" t="s">
        <v>241</v>
      </c>
      <c r="E290" s="34"/>
      <c r="F290" s="221" t="s">
        <v>1504</v>
      </c>
      <c r="G290" s="34"/>
      <c r="H290" s="34"/>
      <c r="I290" s="176"/>
      <c r="J290" s="34"/>
      <c r="K290" s="34"/>
      <c r="L290" s="35"/>
      <c r="M290" s="222"/>
      <c r="N290" s="223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4" t="s">
        <v>241</v>
      </c>
      <c r="AU290" s="14" t="s">
        <v>82</v>
      </c>
    </row>
    <row r="291" spans="1:65" s="2" customFormat="1" ht="24.2" customHeight="1">
      <c r="A291" s="32"/>
      <c r="B291" s="33"/>
      <c r="C291" s="207" t="s">
        <v>472</v>
      </c>
      <c r="D291" s="207" t="s">
        <v>236</v>
      </c>
      <c r="E291" s="208" t="s">
        <v>473</v>
      </c>
      <c r="F291" s="209" t="s">
        <v>1505</v>
      </c>
      <c r="G291" s="210" t="s">
        <v>239</v>
      </c>
      <c r="H291" s="211">
        <v>1</v>
      </c>
      <c r="I291" s="212"/>
      <c r="J291" s="213">
        <f>ROUND(I291*H291,2)</f>
        <v>0</v>
      </c>
      <c r="K291" s="214"/>
      <c r="L291" s="35"/>
      <c r="M291" s="215" t="s">
        <v>1</v>
      </c>
      <c r="N291" s="216" t="s">
        <v>40</v>
      </c>
      <c r="O291" s="69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9" t="s">
        <v>240</v>
      </c>
      <c r="AT291" s="219" t="s">
        <v>236</v>
      </c>
      <c r="AU291" s="219" t="s">
        <v>82</v>
      </c>
      <c r="AY291" s="14" t="s">
        <v>233</v>
      </c>
      <c r="BE291" s="112">
        <f>IF(N291="základní",J291,0)</f>
        <v>0</v>
      </c>
      <c r="BF291" s="112">
        <f>IF(N291="snížená",J291,0)</f>
        <v>0</v>
      </c>
      <c r="BG291" s="112">
        <f>IF(N291="zákl. přenesená",J291,0)</f>
        <v>0</v>
      </c>
      <c r="BH291" s="112">
        <f>IF(N291="sníž. přenesená",J291,0)</f>
        <v>0</v>
      </c>
      <c r="BI291" s="112">
        <f>IF(N291="nulová",J291,0)</f>
        <v>0</v>
      </c>
      <c r="BJ291" s="14" t="s">
        <v>82</v>
      </c>
      <c r="BK291" s="112">
        <f>ROUND(I291*H291,2)</f>
        <v>0</v>
      </c>
      <c r="BL291" s="14" t="s">
        <v>240</v>
      </c>
      <c r="BM291" s="219" t="s">
        <v>467</v>
      </c>
    </row>
    <row r="292" spans="1:65" s="2" customFormat="1" ht="11.25">
      <c r="A292" s="32"/>
      <c r="B292" s="33"/>
      <c r="C292" s="34"/>
      <c r="D292" s="220" t="s">
        <v>241</v>
      </c>
      <c r="E292" s="34"/>
      <c r="F292" s="221" t="s">
        <v>1505</v>
      </c>
      <c r="G292" s="34"/>
      <c r="H292" s="34"/>
      <c r="I292" s="176"/>
      <c r="J292" s="34"/>
      <c r="K292" s="34"/>
      <c r="L292" s="35"/>
      <c r="M292" s="222"/>
      <c r="N292" s="223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4" t="s">
        <v>241</v>
      </c>
      <c r="AU292" s="14" t="s">
        <v>82</v>
      </c>
    </row>
    <row r="293" spans="1:65" s="2" customFormat="1" ht="76.349999999999994" customHeight="1">
      <c r="A293" s="32"/>
      <c r="B293" s="33"/>
      <c r="C293" s="207" t="s">
        <v>359</v>
      </c>
      <c r="D293" s="207" t="s">
        <v>236</v>
      </c>
      <c r="E293" s="208" t="s">
        <v>475</v>
      </c>
      <c r="F293" s="209" t="s">
        <v>1506</v>
      </c>
      <c r="G293" s="210" t="s">
        <v>239</v>
      </c>
      <c r="H293" s="211">
        <v>1</v>
      </c>
      <c r="I293" s="212"/>
      <c r="J293" s="213">
        <f>ROUND(I293*H293,2)</f>
        <v>0</v>
      </c>
      <c r="K293" s="214"/>
      <c r="L293" s="35"/>
      <c r="M293" s="215" t="s">
        <v>1</v>
      </c>
      <c r="N293" s="216" t="s">
        <v>40</v>
      </c>
      <c r="O293" s="69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9" t="s">
        <v>240</v>
      </c>
      <c r="AT293" s="219" t="s">
        <v>236</v>
      </c>
      <c r="AU293" s="219" t="s">
        <v>82</v>
      </c>
      <c r="AY293" s="14" t="s">
        <v>233</v>
      </c>
      <c r="BE293" s="112">
        <f>IF(N293="základní",J293,0)</f>
        <v>0</v>
      </c>
      <c r="BF293" s="112">
        <f>IF(N293="snížená",J293,0)</f>
        <v>0</v>
      </c>
      <c r="BG293" s="112">
        <f>IF(N293="zákl. přenesená",J293,0)</f>
        <v>0</v>
      </c>
      <c r="BH293" s="112">
        <f>IF(N293="sníž. přenesená",J293,0)</f>
        <v>0</v>
      </c>
      <c r="BI293" s="112">
        <f>IF(N293="nulová",J293,0)</f>
        <v>0</v>
      </c>
      <c r="BJ293" s="14" t="s">
        <v>82</v>
      </c>
      <c r="BK293" s="112">
        <f>ROUND(I293*H293,2)</f>
        <v>0</v>
      </c>
      <c r="BL293" s="14" t="s">
        <v>240</v>
      </c>
      <c r="BM293" s="219" t="s">
        <v>471</v>
      </c>
    </row>
    <row r="294" spans="1:65" s="2" customFormat="1" ht="48.75">
      <c r="A294" s="32"/>
      <c r="B294" s="33"/>
      <c r="C294" s="34"/>
      <c r="D294" s="220" t="s">
        <v>241</v>
      </c>
      <c r="E294" s="34"/>
      <c r="F294" s="221" t="s">
        <v>1506</v>
      </c>
      <c r="G294" s="34"/>
      <c r="H294" s="34"/>
      <c r="I294" s="176"/>
      <c r="J294" s="34"/>
      <c r="K294" s="34"/>
      <c r="L294" s="35"/>
      <c r="M294" s="222"/>
      <c r="N294" s="223"/>
      <c r="O294" s="69"/>
      <c r="P294" s="69"/>
      <c r="Q294" s="69"/>
      <c r="R294" s="69"/>
      <c r="S294" s="69"/>
      <c r="T294" s="70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4" t="s">
        <v>241</v>
      </c>
      <c r="AU294" s="14" t="s">
        <v>82</v>
      </c>
    </row>
    <row r="295" spans="1:65" s="2" customFormat="1" ht="24.2" customHeight="1">
      <c r="A295" s="32"/>
      <c r="B295" s="33"/>
      <c r="C295" s="207" t="s">
        <v>477</v>
      </c>
      <c r="D295" s="207" t="s">
        <v>236</v>
      </c>
      <c r="E295" s="208" t="s">
        <v>478</v>
      </c>
      <c r="F295" s="209" t="s">
        <v>1507</v>
      </c>
      <c r="G295" s="210" t="s">
        <v>239</v>
      </c>
      <c r="H295" s="211">
        <v>1</v>
      </c>
      <c r="I295" s="212"/>
      <c r="J295" s="213">
        <f>ROUND(I295*H295,2)</f>
        <v>0</v>
      </c>
      <c r="K295" s="214"/>
      <c r="L295" s="35"/>
      <c r="M295" s="215" t="s">
        <v>1</v>
      </c>
      <c r="N295" s="216" t="s">
        <v>40</v>
      </c>
      <c r="O295" s="69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9" t="s">
        <v>240</v>
      </c>
      <c r="AT295" s="219" t="s">
        <v>236</v>
      </c>
      <c r="AU295" s="219" t="s">
        <v>82</v>
      </c>
      <c r="AY295" s="14" t="s">
        <v>233</v>
      </c>
      <c r="BE295" s="112">
        <f>IF(N295="základní",J295,0)</f>
        <v>0</v>
      </c>
      <c r="BF295" s="112">
        <f>IF(N295="snížená",J295,0)</f>
        <v>0</v>
      </c>
      <c r="BG295" s="112">
        <f>IF(N295="zákl. přenesená",J295,0)</f>
        <v>0</v>
      </c>
      <c r="BH295" s="112">
        <f>IF(N295="sníž. přenesená",J295,0)</f>
        <v>0</v>
      </c>
      <c r="BI295" s="112">
        <f>IF(N295="nulová",J295,0)</f>
        <v>0</v>
      </c>
      <c r="BJ295" s="14" t="s">
        <v>82</v>
      </c>
      <c r="BK295" s="112">
        <f>ROUND(I295*H295,2)</f>
        <v>0</v>
      </c>
      <c r="BL295" s="14" t="s">
        <v>240</v>
      </c>
      <c r="BM295" s="219" t="s">
        <v>474</v>
      </c>
    </row>
    <row r="296" spans="1:65" s="2" customFormat="1" ht="19.5">
      <c r="A296" s="32"/>
      <c r="B296" s="33"/>
      <c r="C296" s="34"/>
      <c r="D296" s="220" t="s">
        <v>241</v>
      </c>
      <c r="E296" s="34"/>
      <c r="F296" s="221" t="s">
        <v>1507</v>
      </c>
      <c r="G296" s="34"/>
      <c r="H296" s="34"/>
      <c r="I296" s="176"/>
      <c r="J296" s="34"/>
      <c r="K296" s="34"/>
      <c r="L296" s="35"/>
      <c r="M296" s="222"/>
      <c r="N296" s="223"/>
      <c r="O296" s="69"/>
      <c r="P296" s="69"/>
      <c r="Q296" s="69"/>
      <c r="R296" s="69"/>
      <c r="S296" s="69"/>
      <c r="T296" s="70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4" t="s">
        <v>241</v>
      </c>
      <c r="AU296" s="14" t="s">
        <v>82</v>
      </c>
    </row>
    <row r="297" spans="1:65" s="2" customFormat="1" ht="24.2" customHeight="1">
      <c r="A297" s="32"/>
      <c r="B297" s="33"/>
      <c r="C297" s="207" t="s">
        <v>363</v>
      </c>
      <c r="D297" s="207" t="s">
        <v>236</v>
      </c>
      <c r="E297" s="208" t="s">
        <v>482</v>
      </c>
      <c r="F297" s="209" t="s">
        <v>1508</v>
      </c>
      <c r="G297" s="210" t="s">
        <v>239</v>
      </c>
      <c r="H297" s="211">
        <v>4</v>
      </c>
      <c r="I297" s="212"/>
      <c r="J297" s="213">
        <f>ROUND(I297*H297,2)</f>
        <v>0</v>
      </c>
      <c r="K297" s="214"/>
      <c r="L297" s="35"/>
      <c r="M297" s="215" t="s">
        <v>1</v>
      </c>
      <c r="N297" s="216" t="s">
        <v>40</v>
      </c>
      <c r="O297" s="69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19" t="s">
        <v>240</v>
      </c>
      <c r="AT297" s="219" t="s">
        <v>236</v>
      </c>
      <c r="AU297" s="219" t="s">
        <v>82</v>
      </c>
      <c r="AY297" s="14" t="s">
        <v>233</v>
      </c>
      <c r="BE297" s="112">
        <f>IF(N297="základní",J297,0)</f>
        <v>0</v>
      </c>
      <c r="BF297" s="112">
        <f>IF(N297="snížená",J297,0)</f>
        <v>0</v>
      </c>
      <c r="BG297" s="112">
        <f>IF(N297="zákl. přenesená",J297,0)</f>
        <v>0</v>
      </c>
      <c r="BH297" s="112">
        <f>IF(N297="sníž. přenesená",J297,0)</f>
        <v>0</v>
      </c>
      <c r="BI297" s="112">
        <f>IF(N297="nulová",J297,0)</f>
        <v>0</v>
      </c>
      <c r="BJ297" s="14" t="s">
        <v>82</v>
      </c>
      <c r="BK297" s="112">
        <f>ROUND(I297*H297,2)</f>
        <v>0</v>
      </c>
      <c r="BL297" s="14" t="s">
        <v>240</v>
      </c>
      <c r="BM297" s="219" t="s">
        <v>476</v>
      </c>
    </row>
    <row r="298" spans="1:65" s="2" customFormat="1" ht="19.5">
      <c r="A298" s="32"/>
      <c r="B298" s="33"/>
      <c r="C298" s="34"/>
      <c r="D298" s="220" t="s">
        <v>241</v>
      </c>
      <c r="E298" s="34"/>
      <c r="F298" s="221" t="s">
        <v>1508</v>
      </c>
      <c r="G298" s="34"/>
      <c r="H298" s="34"/>
      <c r="I298" s="176"/>
      <c r="J298" s="34"/>
      <c r="K298" s="34"/>
      <c r="L298" s="35"/>
      <c r="M298" s="222"/>
      <c r="N298" s="223"/>
      <c r="O298" s="69"/>
      <c r="P298" s="69"/>
      <c r="Q298" s="69"/>
      <c r="R298" s="69"/>
      <c r="S298" s="69"/>
      <c r="T298" s="70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4" t="s">
        <v>241</v>
      </c>
      <c r="AU298" s="14" t="s">
        <v>82</v>
      </c>
    </row>
    <row r="299" spans="1:65" s="12" customFormat="1" ht="25.9" customHeight="1">
      <c r="B299" s="191"/>
      <c r="C299" s="192"/>
      <c r="D299" s="193" t="s">
        <v>74</v>
      </c>
      <c r="E299" s="194" t="s">
        <v>326</v>
      </c>
      <c r="F299" s="194" t="s">
        <v>1277</v>
      </c>
      <c r="G299" s="192"/>
      <c r="H299" s="192"/>
      <c r="I299" s="195"/>
      <c r="J299" s="196">
        <f>BK299</f>
        <v>0</v>
      </c>
      <c r="K299" s="192"/>
      <c r="L299" s="197"/>
      <c r="M299" s="198"/>
      <c r="N299" s="199"/>
      <c r="O299" s="199"/>
      <c r="P299" s="200">
        <f>SUM(P300:P319)</f>
        <v>0</v>
      </c>
      <c r="Q299" s="199"/>
      <c r="R299" s="200">
        <f>SUM(R300:R319)</f>
        <v>0</v>
      </c>
      <c r="S299" s="199"/>
      <c r="T299" s="201">
        <f>SUM(T300:T319)</f>
        <v>0</v>
      </c>
      <c r="AR299" s="202" t="s">
        <v>82</v>
      </c>
      <c r="AT299" s="203" t="s">
        <v>74</v>
      </c>
      <c r="AU299" s="203" t="s">
        <v>75</v>
      </c>
      <c r="AY299" s="202" t="s">
        <v>233</v>
      </c>
      <c r="BK299" s="204">
        <f>SUM(BK300:BK319)</f>
        <v>0</v>
      </c>
    </row>
    <row r="300" spans="1:65" s="2" customFormat="1" ht="24.2" customHeight="1">
      <c r="A300" s="32"/>
      <c r="B300" s="33"/>
      <c r="C300" s="207" t="s">
        <v>484</v>
      </c>
      <c r="D300" s="207" t="s">
        <v>236</v>
      </c>
      <c r="E300" s="208" t="s">
        <v>485</v>
      </c>
      <c r="F300" s="209" t="s">
        <v>1509</v>
      </c>
      <c r="G300" s="210" t="s">
        <v>1510</v>
      </c>
      <c r="H300" s="211">
        <v>42</v>
      </c>
      <c r="I300" s="212"/>
      <c r="J300" s="213">
        <f>ROUND(I300*H300,2)</f>
        <v>0</v>
      </c>
      <c r="K300" s="214"/>
      <c r="L300" s="35"/>
      <c r="M300" s="215" t="s">
        <v>1</v>
      </c>
      <c r="N300" s="216" t="s">
        <v>40</v>
      </c>
      <c r="O300" s="69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19" t="s">
        <v>240</v>
      </c>
      <c r="AT300" s="219" t="s">
        <v>236</v>
      </c>
      <c r="AU300" s="219" t="s">
        <v>82</v>
      </c>
      <c r="AY300" s="14" t="s">
        <v>233</v>
      </c>
      <c r="BE300" s="112">
        <f>IF(N300="základní",J300,0)</f>
        <v>0</v>
      </c>
      <c r="BF300" s="112">
        <f>IF(N300="snížená",J300,0)</f>
        <v>0</v>
      </c>
      <c r="BG300" s="112">
        <f>IF(N300="zákl. přenesená",J300,0)</f>
        <v>0</v>
      </c>
      <c r="BH300" s="112">
        <f>IF(N300="sníž. přenesená",J300,0)</f>
        <v>0</v>
      </c>
      <c r="BI300" s="112">
        <f>IF(N300="nulová",J300,0)</f>
        <v>0</v>
      </c>
      <c r="BJ300" s="14" t="s">
        <v>82</v>
      </c>
      <c r="BK300" s="112">
        <f>ROUND(I300*H300,2)</f>
        <v>0</v>
      </c>
      <c r="BL300" s="14" t="s">
        <v>240</v>
      </c>
      <c r="BM300" s="219" t="s">
        <v>479</v>
      </c>
    </row>
    <row r="301" spans="1:65" s="2" customFormat="1" ht="19.5">
      <c r="A301" s="32"/>
      <c r="B301" s="33"/>
      <c r="C301" s="34"/>
      <c r="D301" s="220" t="s">
        <v>241</v>
      </c>
      <c r="E301" s="34"/>
      <c r="F301" s="221" t="s">
        <v>1509</v>
      </c>
      <c r="G301" s="34"/>
      <c r="H301" s="34"/>
      <c r="I301" s="176"/>
      <c r="J301" s="34"/>
      <c r="K301" s="34"/>
      <c r="L301" s="35"/>
      <c r="M301" s="222"/>
      <c r="N301" s="223"/>
      <c r="O301" s="69"/>
      <c r="P301" s="69"/>
      <c r="Q301" s="69"/>
      <c r="R301" s="69"/>
      <c r="S301" s="69"/>
      <c r="T301" s="70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4" t="s">
        <v>241</v>
      </c>
      <c r="AU301" s="14" t="s">
        <v>82</v>
      </c>
    </row>
    <row r="302" spans="1:65" s="2" customFormat="1" ht="24.2" customHeight="1">
      <c r="A302" s="32"/>
      <c r="B302" s="33"/>
      <c r="C302" s="207" t="s">
        <v>366</v>
      </c>
      <c r="D302" s="207" t="s">
        <v>236</v>
      </c>
      <c r="E302" s="208" t="s">
        <v>487</v>
      </c>
      <c r="F302" s="209" t="s">
        <v>1511</v>
      </c>
      <c r="G302" s="210" t="s">
        <v>1510</v>
      </c>
      <c r="H302" s="211">
        <v>42</v>
      </c>
      <c r="I302" s="212"/>
      <c r="J302" s="213">
        <f>ROUND(I302*H302,2)</f>
        <v>0</v>
      </c>
      <c r="K302" s="214"/>
      <c r="L302" s="35"/>
      <c r="M302" s="215" t="s">
        <v>1</v>
      </c>
      <c r="N302" s="216" t="s">
        <v>40</v>
      </c>
      <c r="O302" s="69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9" t="s">
        <v>240</v>
      </c>
      <c r="AT302" s="219" t="s">
        <v>236</v>
      </c>
      <c r="AU302" s="219" t="s">
        <v>82</v>
      </c>
      <c r="AY302" s="14" t="s">
        <v>233</v>
      </c>
      <c r="BE302" s="112">
        <f>IF(N302="základní",J302,0)</f>
        <v>0</v>
      </c>
      <c r="BF302" s="112">
        <f>IF(N302="snížená",J302,0)</f>
        <v>0</v>
      </c>
      <c r="BG302" s="112">
        <f>IF(N302="zákl. přenesená",J302,0)</f>
        <v>0</v>
      </c>
      <c r="BH302" s="112">
        <f>IF(N302="sníž. přenesená",J302,0)</f>
        <v>0</v>
      </c>
      <c r="BI302" s="112">
        <f>IF(N302="nulová",J302,0)</f>
        <v>0</v>
      </c>
      <c r="BJ302" s="14" t="s">
        <v>82</v>
      </c>
      <c r="BK302" s="112">
        <f>ROUND(I302*H302,2)</f>
        <v>0</v>
      </c>
      <c r="BL302" s="14" t="s">
        <v>240</v>
      </c>
      <c r="BM302" s="219" t="s">
        <v>483</v>
      </c>
    </row>
    <row r="303" spans="1:65" s="2" customFormat="1" ht="19.5">
      <c r="A303" s="32"/>
      <c r="B303" s="33"/>
      <c r="C303" s="34"/>
      <c r="D303" s="220" t="s">
        <v>241</v>
      </c>
      <c r="E303" s="34"/>
      <c r="F303" s="221" t="s">
        <v>1511</v>
      </c>
      <c r="G303" s="34"/>
      <c r="H303" s="34"/>
      <c r="I303" s="176"/>
      <c r="J303" s="34"/>
      <c r="K303" s="34"/>
      <c r="L303" s="35"/>
      <c r="M303" s="222"/>
      <c r="N303" s="223"/>
      <c r="O303" s="69"/>
      <c r="P303" s="69"/>
      <c r="Q303" s="69"/>
      <c r="R303" s="69"/>
      <c r="S303" s="69"/>
      <c r="T303" s="70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4" t="s">
        <v>241</v>
      </c>
      <c r="AU303" s="14" t="s">
        <v>82</v>
      </c>
    </row>
    <row r="304" spans="1:65" s="2" customFormat="1" ht="44.25" customHeight="1">
      <c r="A304" s="32"/>
      <c r="B304" s="33"/>
      <c r="C304" s="207" t="s">
        <v>489</v>
      </c>
      <c r="D304" s="207" t="s">
        <v>236</v>
      </c>
      <c r="E304" s="208" t="s">
        <v>490</v>
      </c>
      <c r="F304" s="209" t="s">
        <v>1512</v>
      </c>
      <c r="G304" s="210" t="s">
        <v>239</v>
      </c>
      <c r="H304" s="211">
        <v>14</v>
      </c>
      <c r="I304" s="212"/>
      <c r="J304" s="213">
        <f>ROUND(I304*H304,2)</f>
        <v>0</v>
      </c>
      <c r="K304" s="214"/>
      <c r="L304" s="35"/>
      <c r="M304" s="215" t="s">
        <v>1</v>
      </c>
      <c r="N304" s="216" t="s">
        <v>40</v>
      </c>
      <c r="O304" s="69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9" t="s">
        <v>240</v>
      </c>
      <c r="AT304" s="219" t="s">
        <v>236</v>
      </c>
      <c r="AU304" s="219" t="s">
        <v>82</v>
      </c>
      <c r="AY304" s="14" t="s">
        <v>233</v>
      </c>
      <c r="BE304" s="112">
        <f>IF(N304="základní",J304,0)</f>
        <v>0</v>
      </c>
      <c r="BF304" s="112">
        <f>IF(N304="snížená",J304,0)</f>
        <v>0</v>
      </c>
      <c r="BG304" s="112">
        <f>IF(N304="zákl. přenesená",J304,0)</f>
        <v>0</v>
      </c>
      <c r="BH304" s="112">
        <f>IF(N304="sníž. přenesená",J304,0)</f>
        <v>0</v>
      </c>
      <c r="BI304" s="112">
        <f>IF(N304="nulová",J304,0)</f>
        <v>0</v>
      </c>
      <c r="BJ304" s="14" t="s">
        <v>82</v>
      </c>
      <c r="BK304" s="112">
        <f>ROUND(I304*H304,2)</f>
        <v>0</v>
      </c>
      <c r="BL304" s="14" t="s">
        <v>240</v>
      </c>
      <c r="BM304" s="219" t="s">
        <v>486</v>
      </c>
    </row>
    <row r="305" spans="1:65" s="2" customFormat="1" ht="29.25">
      <c r="A305" s="32"/>
      <c r="B305" s="33"/>
      <c r="C305" s="34"/>
      <c r="D305" s="220" t="s">
        <v>241</v>
      </c>
      <c r="E305" s="34"/>
      <c r="F305" s="221" t="s">
        <v>1512</v>
      </c>
      <c r="G305" s="34"/>
      <c r="H305" s="34"/>
      <c r="I305" s="176"/>
      <c r="J305" s="34"/>
      <c r="K305" s="34"/>
      <c r="L305" s="35"/>
      <c r="M305" s="222"/>
      <c r="N305" s="223"/>
      <c r="O305" s="69"/>
      <c r="P305" s="69"/>
      <c r="Q305" s="69"/>
      <c r="R305" s="69"/>
      <c r="S305" s="69"/>
      <c r="T305" s="70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4" t="s">
        <v>241</v>
      </c>
      <c r="AU305" s="14" t="s">
        <v>82</v>
      </c>
    </row>
    <row r="306" spans="1:65" s="2" customFormat="1" ht="33" customHeight="1">
      <c r="A306" s="32"/>
      <c r="B306" s="33"/>
      <c r="C306" s="207" t="s">
        <v>368</v>
      </c>
      <c r="D306" s="207" t="s">
        <v>236</v>
      </c>
      <c r="E306" s="208" t="s">
        <v>494</v>
      </c>
      <c r="F306" s="209" t="s">
        <v>1281</v>
      </c>
      <c r="G306" s="210" t="s">
        <v>239</v>
      </c>
      <c r="H306" s="211">
        <v>1</v>
      </c>
      <c r="I306" s="212"/>
      <c r="J306" s="213">
        <f>ROUND(I306*H306,2)</f>
        <v>0</v>
      </c>
      <c r="K306" s="214"/>
      <c r="L306" s="35"/>
      <c r="M306" s="215" t="s">
        <v>1</v>
      </c>
      <c r="N306" s="216" t="s">
        <v>40</v>
      </c>
      <c r="O306" s="69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19" t="s">
        <v>240</v>
      </c>
      <c r="AT306" s="219" t="s">
        <v>236</v>
      </c>
      <c r="AU306" s="219" t="s">
        <v>82</v>
      </c>
      <c r="AY306" s="14" t="s">
        <v>233</v>
      </c>
      <c r="BE306" s="112">
        <f>IF(N306="základní",J306,0)</f>
        <v>0</v>
      </c>
      <c r="BF306" s="112">
        <f>IF(N306="snížená",J306,0)</f>
        <v>0</v>
      </c>
      <c r="BG306" s="112">
        <f>IF(N306="zákl. přenesená",J306,0)</f>
        <v>0</v>
      </c>
      <c r="BH306" s="112">
        <f>IF(N306="sníž. přenesená",J306,0)</f>
        <v>0</v>
      </c>
      <c r="BI306" s="112">
        <f>IF(N306="nulová",J306,0)</f>
        <v>0</v>
      </c>
      <c r="BJ306" s="14" t="s">
        <v>82</v>
      </c>
      <c r="BK306" s="112">
        <f>ROUND(I306*H306,2)</f>
        <v>0</v>
      </c>
      <c r="BL306" s="14" t="s">
        <v>240</v>
      </c>
      <c r="BM306" s="219" t="s">
        <v>488</v>
      </c>
    </row>
    <row r="307" spans="1:65" s="2" customFormat="1" ht="19.5">
      <c r="A307" s="32"/>
      <c r="B307" s="33"/>
      <c r="C307" s="34"/>
      <c r="D307" s="220" t="s">
        <v>241</v>
      </c>
      <c r="E307" s="34"/>
      <c r="F307" s="221" t="s">
        <v>1281</v>
      </c>
      <c r="G307" s="34"/>
      <c r="H307" s="34"/>
      <c r="I307" s="176"/>
      <c r="J307" s="34"/>
      <c r="K307" s="34"/>
      <c r="L307" s="35"/>
      <c r="M307" s="222"/>
      <c r="N307" s="223"/>
      <c r="O307" s="69"/>
      <c r="P307" s="69"/>
      <c r="Q307" s="69"/>
      <c r="R307" s="69"/>
      <c r="S307" s="69"/>
      <c r="T307" s="70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4" t="s">
        <v>241</v>
      </c>
      <c r="AU307" s="14" t="s">
        <v>82</v>
      </c>
    </row>
    <row r="308" spans="1:65" s="2" customFormat="1" ht="49.15" customHeight="1">
      <c r="A308" s="32"/>
      <c r="B308" s="33"/>
      <c r="C308" s="207" t="s">
        <v>496</v>
      </c>
      <c r="D308" s="207" t="s">
        <v>236</v>
      </c>
      <c r="E308" s="208" t="s">
        <v>497</v>
      </c>
      <c r="F308" s="209" t="s">
        <v>1282</v>
      </c>
      <c r="G308" s="210" t="s">
        <v>239</v>
      </c>
      <c r="H308" s="211">
        <v>1</v>
      </c>
      <c r="I308" s="212"/>
      <c r="J308" s="213">
        <f>ROUND(I308*H308,2)</f>
        <v>0</v>
      </c>
      <c r="K308" s="214"/>
      <c r="L308" s="35"/>
      <c r="M308" s="215" t="s">
        <v>1</v>
      </c>
      <c r="N308" s="216" t="s">
        <v>40</v>
      </c>
      <c r="O308" s="69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19" t="s">
        <v>240</v>
      </c>
      <c r="AT308" s="219" t="s">
        <v>236</v>
      </c>
      <c r="AU308" s="219" t="s">
        <v>82</v>
      </c>
      <c r="AY308" s="14" t="s">
        <v>233</v>
      </c>
      <c r="BE308" s="112">
        <f>IF(N308="základní",J308,0)</f>
        <v>0</v>
      </c>
      <c r="BF308" s="112">
        <f>IF(N308="snížená",J308,0)</f>
        <v>0</v>
      </c>
      <c r="BG308" s="112">
        <f>IF(N308="zákl. přenesená",J308,0)</f>
        <v>0</v>
      </c>
      <c r="BH308" s="112">
        <f>IF(N308="sníž. přenesená",J308,0)</f>
        <v>0</v>
      </c>
      <c r="BI308" s="112">
        <f>IF(N308="nulová",J308,0)</f>
        <v>0</v>
      </c>
      <c r="BJ308" s="14" t="s">
        <v>82</v>
      </c>
      <c r="BK308" s="112">
        <f>ROUND(I308*H308,2)</f>
        <v>0</v>
      </c>
      <c r="BL308" s="14" t="s">
        <v>240</v>
      </c>
      <c r="BM308" s="219" t="s">
        <v>491</v>
      </c>
    </row>
    <row r="309" spans="1:65" s="2" customFormat="1" ht="29.25">
      <c r="A309" s="32"/>
      <c r="B309" s="33"/>
      <c r="C309" s="34"/>
      <c r="D309" s="220" t="s">
        <v>241</v>
      </c>
      <c r="E309" s="34"/>
      <c r="F309" s="221" t="s">
        <v>1282</v>
      </c>
      <c r="G309" s="34"/>
      <c r="H309" s="34"/>
      <c r="I309" s="176"/>
      <c r="J309" s="34"/>
      <c r="K309" s="34"/>
      <c r="L309" s="35"/>
      <c r="M309" s="222"/>
      <c r="N309" s="223"/>
      <c r="O309" s="69"/>
      <c r="P309" s="69"/>
      <c r="Q309" s="69"/>
      <c r="R309" s="69"/>
      <c r="S309" s="69"/>
      <c r="T309" s="70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4" t="s">
        <v>241</v>
      </c>
      <c r="AU309" s="14" t="s">
        <v>82</v>
      </c>
    </row>
    <row r="310" spans="1:65" s="2" customFormat="1" ht="49.15" customHeight="1">
      <c r="A310" s="32"/>
      <c r="B310" s="33"/>
      <c r="C310" s="207" t="s">
        <v>371</v>
      </c>
      <c r="D310" s="207" t="s">
        <v>236</v>
      </c>
      <c r="E310" s="208" t="s">
        <v>499</v>
      </c>
      <c r="F310" s="209" t="s">
        <v>1284</v>
      </c>
      <c r="G310" s="210" t="s">
        <v>239</v>
      </c>
      <c r="H310" s="211">
        <v>2</v>
      </c>
      <c r="I310" s="212"/>
      <c r="J310" s="213">
        <f>ROUND(I310*H310,2)</f>
        <v>0</v>
      </c>
      <c r="K310" s="214"/>
      <c r="L310" s="35"/>
      <c r="M310" s="215" t="s">
        <v>1</v>
      </c>
      <c r="N310" s="216" t="s">
        <v>40</v>
      </c>
      <c r="O310" s="69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19" t="s">
        <v>240</v>
      </c>
      <c r="AT310" s="219" t="s">
        <v>236</v>
      </c>
      <c r="AU310" s="219" t="s">
        <v>82</v>
      </c>
      <c r="AY310" s="14" t="s">
        <v>233</v>
      </c>
      <c r="BE310" s="112">
        <f>IF(N310="základní",J310,0)</f>
        <v>0</v>
      </c>
      <c r="BF310" s="112">
        <f>IF(N310="snížená",J310,0)</f>
        <v>0</v>
      </c>
      <c r="BG310" s="112">
        <f>IF(N310="zákl. přenesená",J310,0)</f>
        <v>0</v>
      </c>
      <c r="BH310" s="112">
        <f>IF(N310="sníž. přenesená",J310,0)</f>
        <v>0</v>
      </c>
      <c r="BI310" s="112">
        <f>IF(N310="nulová",J310,0)</f>
        <v>0</v>
      </c>
      <c r="BJ310" s="14" t="s">
        <v>82</v>
      </c>
      <c r="BK310" s="112">
        <f>ROUND(I310*H310,2)</f>
        <v>0</v>
      </c>
      <c r="BL310" s="14" t="s">
        <v>240</v>
      </c>
      <c r="BM310" s="219" t="s">
        <v>495</v>
      </c>
    </row>
    <row r="311" spans="1:65" s="2" customFormat="1" ht="29.25">
      <c r="A311" s="32"/>
      <c r="B311" s="33"/>
      <c r="C311" s="34"/>
      <c r="D311" s="220" t="s">
        <v>241</v>
      </c>
      <c r="E311" s="34"/>
      <c r="F311" s="221" t="s">
        <v>1284</v>
      </c>
      <c r="G311" s="34"/>
      <c r="H311" s="34"/>
      <c r="I311" s="176"/>
      <c r="J311" s="34"/>
      <c r="K311" s="34"/>
      <c r="L311" s="35"/>
      <c r="M311" s="222"/>
      <c r="N311" s="223"/>
      <c r="O311" s="69"/>
      <c r="P311" s="69"/>
      <c r="Q311" s="69"/>
      <c r="R311" s="69"/>
      <c r="S311" s="69"/>
      <c r="T311" s="70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4" t="s">
        <v>241</v>
      </c>
      <c r="AU311" s="14" t="s">
        <v>82</v>
      </c>
    </row>
    <row r="312" spans="1:65" s="2" customFormat="1" ht="49.15" customHeight="1">
      <c r="A312" s="32"/>
      <c r="B312" s="33"/>
      <c r="C312" s="207" t="s">
        <v>501</v>
      </c>
      <c r="D312" s="207" t="s">
        <v>236</v>
      </c>
      <c r="E312" s="208" t="s">
        <v>502</v>
      </c>
      <c r="F312" s="209" t="s">
        <v>1288</v>
      </c>
      <c r="G312" s="210" t="s">
        <v>239</v>
      </c>
      <c r="H312" s="211">
        <v>17</v>
      </c>
      <c r="I312" s="212"/>
      <c r="J312" s="213">
        <f>ROUND(I312*H312,2)</f>
        <v>0</v>
      </c>
      <c r="K312" s="214"/>
      <c r="L312" s="35"/>
      <c r="M312" s="215" t="s">
        <v>1</v>
      </c>
      <c r="N312" s="216" t="s">
        <v>40</v>
      </c>
      <c r="O312" s="69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19" t="s">
        <v>240</v>
      </c>
      <c r="AT312" s="219" t="s">
        <v>236</v>
      </c>
      <c r="AU312" s="219" t="s">
        <v>82</v>
      </c>
      <c r="AY312" s="14" t="s">
        <v>233</v>
      </c>
      <c r="BE312" s="112">
        <f>IF(N312="základní",J312,0)</f>
        <v>0</v>
      </c>
      <c r="BF312" s="112">
        <f>IF(N312="snížená",J312,0)</f>
        <v>0</v>
      </c>
      <c r="BG312" s="112">
        <f>IF(N312="zákl. přenesená",J312,0)</f>
        <v>0</v>
      </c>
      <c r="BH312" s="112">
        <f>IF(N312="sníž. přenesená",J312,0)</f>
        <v>0</v>
      </c>
      <c r="BI312" s="112">
        <f>IF(N312="nulová",J312,0)</f>
        <v>0</v>
      </c>
      <c r="BJ312" s="14" t="s">
        <v>82</v>
      </c>
      <c r="BK312" s="112">
        <f>ROUND(I312*H312,2)</f>
        <v>0</v>
      </c>
      <c r="BL312" s="14" t="s">
        <v>240</v>
      </c>
      <c r="BM312" s="219" t="s">
        <v>498</v>
      </c>
    </row>
    <row r="313" spans="1:65" s="2" customFormat="1" ht="29.25">
      <c r="A313" s="32"/>
      <c r="B313" s="33"/>
      <c r="C313" s="34"/>
      <c r="D313" s="220" t="s">
        <v>241</v>
      </c>
      <c r="E313" s="34"/>
      <c r="F313" s="221" t="s">
        <v>1288</v>
      </c>
      <c r="G313" s="34"/>
      <c r="H313" s="34"/>
      <c r="I313" s="176"/>
      <c r="J313" s="34"/>
      <c r="K313" s="34"/>
      <c r="L313" s="35"/>
      <c r="M313" s="222"/>
      <c r="N313" s="223"/>
      <c r="O313" s="69"/>
      <c r="P313" s="69"/>
      <c r="Q313" s="69"/>
      <c r="R313" s="69"/>
      <c r="S313" s="69"/>
      <c r="T313" s="70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4" t="s">
        <v>241</v>
      </c>
      <c r="AU313" s="14" t="s">
        <v>82</v>
      </c>
    </row>
    <row r="314" spans="1:65" s="2" customFormat="1" ht="55.5" customHeight="1">
      <c r="A314" s="32"/>
      <c r="B314" s="33"/>
      <c r="C314" s="207" t="s">
        <v>375</v>
      </c>
      <c r="D314" s="207" t="s">
        <v>236</v>
      </c>
      <c r="E314" s="208" t="s">
        <v>506</v>
      </c>
      <c r="F314" s="209" t="s">
        <v>1513</v>
      </c>
      <c r="G314" s="210" t="s">
        <v>239</v>
      </c>
      <c r="H314" s="211">
        <v>1</v>
      </c>
      <c r="I314" s="212"/>
      <c r="J314" s="213">
        <f>ROUND(I314*H314,2)</f>
        <v>0</v>
      </c>
      <c r="K314" s="214"/>
      <c r="L314" s="35"/>
      <c r="M314" s="215" t="s">
        <v>1</v>
      </c>
      <c r="N314" s="216" t="s">
        <v>40</v>
      </c>
      <c r="O314" s="69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19" t="s">
        <v>240</v>
      </c>
      <c r="AT314" s="219" t="s">
        <v>236</v>
      </c>
      <c r="AU314" s="219" t="s">
        <v>82</v>
      </c>
      <c r="AY314" s="14" t="s">
        <v>233</v>
      </c>
      <c r="BE314" s="112">
        <f>IF(N314="základní",J314,0)</f>
        <v>0</v>
      </c>
      <c r="BF314" s="112">
        <f>IF(N314="snížená",J314,0)</f>
        <v>0</v>
      </c>
      <c r="BG314" s="112">
        <f>IF(N314="zákl. přenesená",J314,0)</f>
        <v>0</v>
      </c>
      <c r="BH314" s="112">
        <f>IF(N314="sníž. přenesená",J314,0)</f>
        <v>0</v>
      </c>
      <c r="BI314" s="112">
        <f>IF(N314="nulová",J314,0)</f>
        <v>0</v>
      </c>
      <c r="BJ314" s="14" t="s">
        <v>82</v>
      </c>
      <c r="BK314" s="112">
        <f>ROUND(I314*H314,2)</f>
        <v>0</v>
      </c>
      <c r="BL314" s="14" t="s">
        <v>240</v>
      </c>
      <c r="BM314" s="219" t="s">
        <v>500</v>
      </c>
    </row>
    <row r="315" spans="1:65" s="2" customFormat="1" ht="39">
      <c r="A315" s="32"/>
      <c r="B315" s="33"/>
      <c r="C315" s="34"/>
      <c r="D315" s="220" t="s">
        <v>241</v>
      </c>
      <c r="E315" s="34"/>
      <c r="F315" s="221" t="s">
        <v>1513</v>
      </c>
      <c r="G315" s="34"/>
      <c r="H315" s="34"/>
      <c r="I315" s="176"/>
      <c r="J315" s="34"/>
      <c r="K315" s="34"/>
      <c r="L315" s="35"/>
      <c r="M315" s="222"/>
      <c r="N315" s="223"/>
      <c r="O315" s="69"/>
      <c r="P315" s="69"/>
      <c r="Q315" s="69"/>
      <c r="R315" s="69"/>
      <c r="S315" s="69"/>
      <c r="T315" s="70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4" t="s">
        <v>241</v>
      </c>
      <c r="AU315" s="14" t="s">
        <v>82</v>
      </c>
    </row>
    <row r="316" spans="1:65" s="2" customFormat="1" ht="44.25" customHeight="1">
      <c r="A316" s="32"/>
      <c r="B316" s="33"/>
      <c r="C316" s="207" t="s">
        <v>508</v>
      </c>
      <c r="D316" s="207" t="s">
        <v>236</v>
      </c>
      <c r="E316" s="208" t="s">
        <v>509</v>
      </c>
      <c r="F316" s="209" t="s">
        <v>1292</v>
      </c>
      <c r="G316" s="210" t="s">
        <v>239</v>
      </c>
      <c r="H316" s="211">
        <v>2</v>
      </c>
      <c r="I316" s="212"/>
      <c r="J316" s="213">
        <f>ROUND(I316*H316,2)</f>
        <v>0</v>
      </c>
      <c r="K316" s="214"/>
      <c r="L316" s="35"/>
      <c r="M316" s="215" t="s">
        <v>1</v>
      </c>
      <c r="N316" s="216" t="s">
        <v>40</v>
      </c>
      <c r="O316" s="69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19" t="s">
        <v>240</v>
      </c>
      <c r="AT316" s="219" t="s">
        <v>236</v>
      </c>
      <c r="AU316" s="219" t="s">
        <v>82</v>
      </c>
      <c r="AY316" s="14" t="s">
        <v>233</v>
      </c>
      <c r="BE316" s="112">
        <f>IF(N316="základní",J316,0)</f>
        <v>0</v>
      </c>
      <c r="BF316" s="112">
        <f>IF(N316="snížená",J316,0)</f>
        <v>0</v>
      </c>
      <c r="BG316" s="112">
        <f>IF(N316="zákl. přenesená",J316,0)</f>
        <v>0</v>
      </c>
      <c r="BH316" s="112">
        <f>IF(N316="sníž. přenesená",J316,0)</f>
        <v>0</v>
      </c>
      <c r="BI316" s="112">
        <f>IF(N316="nulová",J316,0)</f>
        <v>0</v>
      </c>
      <c r="BJ316" s="14" t="s">
        <v>82</v>
      </c>
      <c r="BK316" s="112">
        <f>ROUND(I316*H316,2)</f>
        <v>0</v>
      </c>
      <c r="BL316" s="14" t="s">
        <v>240</v>
      </c>
      <c r="BM316" s="219" t="s">
        <v>503</v>
      </c>
    </row>
    <row r="317" spans="1:65" s="2" customFormat="1" ht="29.25">
      <c r="A317" s="32"/>
      <c r="B317" s="33"/>
      <c r="C317" s="34"/>
      <c r="D317" s="220" t="s">
        <v>241</v>
      </c>
      <c r="E317" s="34"/>
      <c r="F317" s="221" t="s">
        <v>1292</v>
      </c>
      <c r="G317" s="34"/>
      <c r="H317" s="34"/>
      <c r="I317" s="176"/>
      <c r="J317" s="34"/>
      <c r="K317" s="34"/>
      <c r="L317" s="35"/>
      <c r="M317" s="222"/>
      <c r="N317" s="223"/>
      <c r="O317" s="69"/>
      <c r="P317" s="69"/>
      <c r="Q317" s="69"/>
      <c r="R317" s="69"/>
      <c r="S317" s="69"/>
      <c r="T317" s="70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4" t="s">
        <v>241</v>
      </c>
      <c r="AU317" s="14" t="s">
        <v>82</v>
      </c>
    </row>
    <row r="318" spans="1:65" s="2" customFormat="1" ht="66.75" customHeight="1">
      <c r="A318" s="32"/>
      <c r="B318" s="33"/>
      <c r="C318" s="207" t="s">
        <v>378</v>
      </c>
      <c r="D318" s="207" t="s">
        <v>236</v>
      </c>
      <c r="E318" s="208" t="s">
        <v>511</v>
      </c>
      <c r="F318" s="209" t="s">
        <v>1294</v>
      </c>
      <c r="G318" s="210" t="s">
        <v>358</v>
      </c>
      <c r="H318" s="211">
        <v>1</v>
      </c>
      <c r="I318" s="212"/>
      <c r="J318" s="213">
        <f>ROUND(I318*H318,2)</f>
        <v>0</v>
      </c>
      <c r="K318" s="214"/>
      <c r="L318" s="35"/>
      <c r="M318" s="215" t="s">
        <v>1</v>
      </c>
      <c r="N318" s="216" t="s">
        <v>40</v>
      </c>
      <c r="O318" s="69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19" t="s">
        <v>240</v>
      </c>
      <c r="AT318" s="219" t="s">
        <v>236</v>
      </c>
      <c r="AU318" s="219" t="s">
        <v>82</v>
      </c>
      <c r="AY318" s="14" t="s">
        <v>233</v>
      </c>
      <c r="BE318" s="112">
        <f>IF(N318="základní",J318,0)</f>
        <v>0</v>
      </c>
      <c r="BF318" s="112">
        <f>IF(N318="snížená",J318,0)</f>
        <v>0</v>
      </c>
      <c r="BG318" s="112">
        <f>IF(N318="zákl. přenesená",J318,0)</f>
        <v>0</v>
      </c>
      <c r="BH318" s="112">
        <f>IF(N318="sníž. přenesená",J318,0)</f>
        <v>0</v>
      </c>
      <c r="BI318" s="112">
        <f>IF(N318="nulová",J318,0)</f>
        <v>0</v>
      </c>
      <c r="BJ318" s="14" t="s">
        <v>82</v>
      </c>
      <c r="BK318" s="112">
        <f>ROUND(I318*H318,2)</f>
        <v>0</v>
      </c>
      <c r="BL318" s="14" t="s">
        <v>240</v>
      </c>
      <c r="BM318" s="219" t="s">
        <v>507</v>
      </c>
    </row>
    <row r="319" spans="1:65" s="2" customFormat="1" ht="48.75">
      <c r="A319" s="32"/>
      <c r="B319" s="33"/>
      <c r="C319" s="34"/>
      <c r="D319" s="220" t="s">
        <v>241</v>
      </c>
      <c r="E319" s="34"/>
      <c r="F319" s="221" t="s">
        <v>1294</v>
      </c>
      <c r="G319" s="34"/>
      <c r="H319" s="34"/>
      <c r="I319" s="176"/>
      <c r="J319" s="34"/>
      <c r="K319" s="34"/>
      <c r="L319" s="35"/>
      <c r="M319" s="222"/>
      <c r="N319" s="223"/>
      <c r="O319" s="69"/>
      <c r="P319" s="69"/>
      <c r="Q319" s="69"/>
      <c r="R319" s="69"/>
      <c r="S319" s="69"/>
      <c r="T319" s="70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4" t="s">
        <v>241</v>
      </c>
      <c r="AU319" s="14" t="s">
        <v>82</v>
      </c>
    </row>
    <row r="320" spans="1:65" s="12" customFormat="1" ht="25.9" customHeight="1">
      <c r="B320" s="191"/>
      <c r="C320" s="192"/>
      <c r="D320" s="193" t="s">
        <v>74</v>
      </c>
      <c r="E320" s="194" t="s">
        <v>341</v>
      </c>
      <c r="F320" s="194" t="s">
        <v>799</v>
      </c>
      <c r="G320" s="192"/>
      <c r="H320" s="192"/>
      <c r="I320" s="195"/>
      <c r="J320" s="196">
        <f>BK320</f>
        <v>0</v>
      </c>
      <c r="K320" s="192"/>
      <c r="L320" s="197"/>
      <c r="M320" s="198"/>
      <c r="N320" s="199"/>
      <c r="O320" s="199"/>
      <c r="P320" s="200">
        <f>SUM(P321:P338)</f>
        <v>0</v>
      </c>
      <c r="Q320" s="199"/>
      <c r="R320" s="200">
        <f>SUM(R321:R338)</f>
        <v>0</v>
      </c>
      <c r="S320" s="199"/>
      <c r="T320" s="201">
        <f>SUM(T321:T338)</f>
        <v>0</v>
      </c>
      <c r="AR320" s="202" t="s">
        <v>82</v>
      </c>
      <c r="AT320" s="203" t="s">
        <v>74</v>
      </c>
      <c r="AU320" s="203" t="s">
        <v>75</v>
      </c>
      <c r="AY320" s="202" t="s">
        <v>233</v>
      </c>
      <c r="BK320" s="204">
        <f>SUM(BK321:BK338)</f>
        <v>0</v>
      </c>
    </row>
    <row r="321" spans="1:65" s="2" customFormat="1" ht="16.5" customHeight="1">
      <c r="A321" s="32"/>
      <c r="B321" s="33"/>
      <c r="C321" s="207" t="s">
        <v>513</v>
      </c>
      <c r="D321" s="207" t="s">
        <v>236</v>
      </c>
      <c r="E321" s="208" t="s">
        <v>514</v>
      </c>
      <c r="F321" s="209" t="s">
        <v>802</v>
      </c>
      <c r="G321" s="210" t="s">
        <v>358</v>
      </c>
      <c r="H321" s="211">
        <v>1</v>
      </c>
      <c r="I321" s="212"/>
      <c r="J321" s="213">
        <f>ROUND(I321*H321,2)</f>
        <v>0</v>
      </c>
      <c r="K321" s="214"/>
      <c r="L321" s="35"/>
      <c r="M321" s="215" t="s">
        <v>1</v>
      </c>
      <c r="N321" s="216" t="s">
        <v>40</v>
      </c>
      <c r="O321" s="69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219" t="s">
        <v>240</v>
      </c>
      <c r="AT321" s="219" t="s">
        <v>236</v>
      </c>
      <c r="AU321" s="219" t="s">
        <v>82</v>
      </c>
      <c r="AY321" s="14" t="s">
        <v>233</v>
      </c>
      <c r="BE321" s="112">
        <f>IF(N321="základní",J321,0)</f>
        <v>0</v>
      </c>
      <c r="BF321" s="112">
        <f>IF(N321="snížená",J321,0)</f>
        <v>0</v>
      </c>
      <c r="BG321" s="112">
        <f>IF(N321="zákl. přenesená",J321,0)</f>
        <v>0</v>
      </c>
      <c r="BH321" s="112">
        <f>IF(N321="sníž. přenesená",J321,0)</f>
        <v>0</v>
      </c>
      <c r="BI321" s="112">
        <f>IF(N321="nulová",J321,0)</f>
        <v>0</v>
      </c>
      <c r="BJ321" s="14" t="s">
        <v>82</v>
      </c>
      <c r="BK321" s="112">
        <f>ROUND(I321*H321,2)</f>
        <v>0</v>
      </c>
      <c r="BL321" s="14" t="s">
        <v>240</v>
      </c>
      <c r="BM321" s="219" t="s">
        <v>510</v>
      </c>
    </row>
    <row r="322" spans="1:65" s="2" customFormat="1" ht="11.25">
      <c r="A322" s="32"/>
      <c r="B322" s="33"/>
      <c r="C322" s="34"/>
      <c r="D322" s="220" t="s">
        <v>241</v>
      </c>
      <c r="E322" s="34"/>
      <c r="F322" s="221" t="s">
        <v>802</v>
      </c>
      <c r="G322" s="34"/>
      <c r="H322" s="34"/>
      <c r="I322" s="176"/>
      <c r="J322" s="34"/>
      <c r="K322" s="34"/>
      <c r="L322" s="35"/>
      <c r="M322" s="222"/>
      <c r="N322" s="223"/>
      <c r="O322" s="69"/>
      <c r="P322" s="69"/>
      <c r="Q322" s="69"/>
      <c r="R322" s="69"/>
      <c r="S322" s="69"/>
      <c r="T322" s="70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4" t="s">
        <v>241</v>
      </c>
      <c r="AU322" s="14" t="s">
        <v>82</v>
      </c>
    </row>
    <row r="323" spans="1:65" s="2" customFormat="1" ht="66.75" customHeight="1">
      <c r="A323" s="32"/>
      <c r="B323" s="33"/>
      <c r="C323" s="207" t="s">
        <v>380</v>
      </c>
      <c r="D323" s="207" t="s">
        <v>236</v>
      </c>
      <c r="E323" s="208" t="s">
        <v>520</v>
      </c>
      <c r="F323" s="209" t="s">
        <v>1514</v>
      </c>
      <c r="G323" s="210" t="s">
        <v>358</v>
      </c>
      <c r="H323" s="211">
        <v>1</v>
      </c>
      <c r="I323" s="212"/>
      <c r="J323" s="213">
        <f>ROUND(I323*H323,2)</f>
        <v>0</v>
      </c>
      <c r="K323" s="214"/>
      <c r="L323" s="35"/>
      <c r="M323" s="215" t="s">
        <v>1</v>
      </c>
      <c r="N323" s="216" t="s">
        <v>40</v>
      </c>
      <c r="O323" s="69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219" t="s">
        <v>240</v>
      </c>
      <c r="AT323" s="219" t="s">
        <v>236</v>
      </c>
      <c r="AU323" s="219" t="s">
        <v>82</v>
      </c>
      <c r="AY323" s="14" t="s">
        <v>233</v>
      </c>
      <c r="BE323" s="112">
        <f>IF(N323="základní",J323,0)</f>
        <v>0</v>
      </c>
      <c r="BF323" s="112">
        <f>IF(N323="snížená",J323,0)</f>
        <v>0</v>
      </c>
      <c r="BG323" s="112">
        <f>IF(N323="zákl. přenesená",J323,0)</f>
        <v>0</v>
      </c>
      <c r="BH323" s="112">
        <f>IF(N323="sníž. přenesená",J323,0)</f>
        <v>0</v>
      </c>
      <c r="BI323" s="112">
        <f>IF(N323="nulová",J323,0)</f>
        <v>0</v>
      </c>
      <c r="BJ323" s="14" t="s">
        <v>82</v>
      </c>
      <c r="BK323" s="112">
        <f>ROUND(I323*H323,2)</f>
        <v>0</v>
      </c>
      <c r="BL323" s="14" t="s">
        <v>240</v>
      </c>
      <c r="BM323" s="219" t="s">
        <v>512</v>
      </c>
    </row>
    <row r="324" spans="1:65" s="2" customFormat="1" ht="39">
      <c r="A324" s="32"/>
      <c r="B324" s="33"/>
      <c r="C324" s="34"/>
      <c r="D324" s="220" t="s">
        <v>241</v>
      </c>
      <c r="E324" s="34"/>
      <c r="F324" s="221" t="s">
        <v>1514</v>
      </c>
      <c r="G324" s="34"/>
      <c r="H324" s="34"/>
      <c r="I324" s="176"/>
      <c r="J324" s="34"/>
      <c r="K324" s="34"/>
      <c r="L324" s="35"/>
      <c r="M324" s="222"/>
      <c r="N324" s="223"/>
      <c r="O324" s="69"/>
      <c r="P324" s="69"/>
      <c r="Q324" s="69"/>
      <c r="R324" s="69"/>
      <c r="S324" s="69"/>
      <c r="T324" s="70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4" t="s">
        <v>241</v>
      </c>
      <c r="AU324" s="14" t="s">
        <v>82</v>
      </c>
    </row>
    <row r="325" spans="1:65" s="2" customFormat="1" ht="16.5" customHeight="1">
      <c r="A325" s="32"/>
      <c r="B325" s="33"/>
      <c r="C325" s="207" t="s">
        <v>523</v>
      </c>
      <c r="D325" s="207" t="s">
        <v>236</v>
      </c>
      <c r="E325" s="208" t="s">
        <v>524</v>
      </c>
      <c r="F325" s="209" t="s">
        <v>1515</v>
      </c>
      <c r="G325" s="210" t="s">
        <v>358</v>
      </c>
      <c r="H325" s="211">
        <v>1</v>
      </c>
      <c r="I325" s="212"/>
      <c r="J325" s="213">
        <f>ROUND(I325*H325,2)</f>
        <v>0</v>
      </c>
      <c r="K325" s="214"/>
      <c r="L325" s="35"/>
      <c r="M325" s="215" t="s">
        <v>1</v>
      </c>
      <c r="N325" s="216" t="s">
        <v>40</v>
      </c>
      <c r="O325" s="69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219" t="s">
        <v>240</v>
      </c>
      <c r="AT325" s="219" t="s">
        <v>236</v>
      </c>
      <c r="AU325" s="219" t="s">
        <v>82</v>
      </c>
      <c r="AY325" s="14" t="s">
        <v>233</v>
      </c>
      <c r="BE325" s="112">
        <f>IF(N325="základní",J325,0)</f>
        <v>0</v>
      </c>
      <c r="BF325" s="112">
        <f>IF(N325="snížená",J325,0)</f>
        <v>0</v>
      </c>
      <c r="BG325" s="112">
        <f>IF(N325="zákl. přenesená",J325,0)</f>
        <v>0</v>
      </c>
      <c r="BH325" s="112">
        <f>IF(N325="sníž. přenesená",J325,0)</f>
        <v>0</v>
      </c>
      <c r="BI325" s="112">
        <f>IF(N325="nulová",J325,0)</f>
        <v>0</v>
      </c>
      <c r="BJ325" s="14" t="s">
        <v>82</v>
      </c>
      <c r="BK325" s="112">
        <f>ROUND(I325*H325,2)</f>
        <v>0</v>
      </c>
      <c r="BL325" s="14" t="s">
        <v>240</v>
      </c>
      <c r="BM325" s="219" t="s">
        <v>515</v>
      </c>
    </row>
    <row r="326" spans="1:65" s="2" customFormat="1" ht="11.25">
      <c r="A326" s="32"/>
      <c r="B326" s="33"/>
      <c r="C326" s="34"/>
      <c r="D326" s="220" t="s">
        <v>241</v>
      </c>
      <c r="E326" s="34"/>
      <c r="F326" s="221" t="s">
        <v>1515</v>
      </c>
      <c r="G326" s="34"/>
      <c r="H326" s="34"/>
      <c r="I326" s="176"/>
      <c r="J326" s="34"/>
      <c r="K326" s="34"/>
      <c r="L326" s="35"/>
      <c r="M326" s="222"/>
      <c r="N326" s="223"/>
      <c r="O326" s="69"/>
      <c r="P326" s="69"/>
      <c r="Q326" s="69"/>
      <c r="R326" s="69"/>
      <c r="S326" s="69"/>
      <c r="T326" s="70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T326" s="14" t="s">
        <v>241</v>
      </c>
      <c r="AU326" s="14" t="s">
        <v>82</v>
      </c>
    </row>
    <row r="327" spans="1:65" s="2" customFormat="1" ht="66.75" customHeight="1">
      <c r="A327" s="32"/>
      <c r="B327" s="33"/>
      <c r="C327" s="207" t="s">
        <v>383</v>
      </c>
      <c r="D327" s="207" t="s">
        <v>236</v>
      </c>
      <c r="E327" s="208" t="s">
        <v>529</v>
      </c>
      <c r="F327" s="209" t="s">
        <v>1516</v>
      </c>
      <c r="G327" s="210" t="s">
        <v>358</v>
      </c>
      <c r="H327" s="211">
        <v>1</v>
      </c>
      <c r="I327" s="212"/>
      <c r="J327" s="213">
        <f>ROUND(I327*H327,2)</f>
        <v>0</v>
      </c>
      <c r="K327" s="214"/>
      <c r="L327" s="35"/>
      <c r="M327" s="215" t="s">
        <v>1</v>
      </c>
      <c r="N327" s="216" t="s">
        <v>40</v>
      </c>
      <c r="O327" s="69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219" t="s">
        <v>240</v>
      </c>
      <c r="AT327" s="219" t="s">
        <v>236</v>
      </c>
      <c r="AU327" s="219" t="s">
        <v>82</v>
      </c>
      <c r="AY327" s="14" t="s">
        <v>233</v>
      </c>
      <c r="BE327" s="112">
        <f>IF(N327="základní",J327,0)</f>
        <v>0</v>
      </c>
      <c r="BF327" s="112">
        <f>IF(N327="snížená",J327,0)</f>
        <v>0</v>
      </c>
      <c r="BG327" s="112">
        <f>IF(N327="zákl. přenesená",J327,0)</f>
        <v>0</v>
      </c>
      <c r="BH327" s="112">
        <f>IF(N327="sníž. přenesená",J327,0)</f>
        <v>0</v>
      </c>
      <c r="BI327" s="112">
        <f>IF(N327="nulová",J327,0)</f>
        <v>0</v>
      </c>
      <c r="BJ327" s="14" t="s">
        <v>82</v>
      </c>
      <c r="BK327" s="112">
        <f>ROUND(I327*H327,2)</f>
        <v>0</v>
      </c>
      <c r="BL327" s="14" t="s">
        <v>240</v>
      </c>
      <c r="BM327" s="219" t="s">
        <v>522</v>
      </c>
    </row>
    <row r="328" spans="1:65" s="2" customFormat="1" ht="39">
      <c r="A328" s="32"/>
      <c r="B328" s="33"/>
      <c r="C328" s="34"/>
      <c r="D328" s="220" t="s">
        <v>241</v>
      </c>
      <c r="E328" s="34"/>
      <c r="F328" s="221" t="s">
        <v>1516</v>
      </c>
      <c r="G328" s="34"/>
      <c r="H328" s="34"/>
      <c r="I328" s="176"/>
      <c r="J328" s="34"/>
      <c r="K328" s="34"/>
      <c r="L328" s="35"/>
      <c r="M328" s="222"/>
      <c r="N328" s="223"/>
      <c r="O328" s="69"/>
      <c r="P328" s="69"/>
      <c r="Q328" s="69"/>
      <c r="R328" s="69"/>
      <c r="S328" s="69"/>
      <c r="T328" s="70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4" t="s">
        <v>241</v>
      </c>
      <c r="AU328" s="14" t="s">
        <v>82</v>
      </c>
    </row>
    <row r="329" spans="1:65" s="2" customFormat="1" ht="49.15" customHeight="1">
      <c r="A329" s="32"/>
      <c r="B329" s="33"/>
      <c r="C329" s="207" t="s">
        <v>531</v>
      </c>
      <c r="D329" s="207" t="s">
        <v>236</v>
      </c>
      <c r="E329" s="208" t="s">
        <v>532</v>
      </c>
      <c r="F329" s="209" t="s">
        <v>1297</v>
      </c>
      <c r="G329" s="210" t="s">
        <v>358</v>
      </c>
      <c r="H329" s="211">
        <v>1</v>
      </c>
      <c r="I329" s="212"/>
      <c r="J329" s="213">
        <f>ROUND(I329*H329,2)</f>
        <v>0</v>
      </c>
      <c r="K329" s="214"/>
      <c r="L329" s="35"/>
      <c r="M329" s="215" t="s">
        <v>1</v>
      </c>
      <c r="N329" s="216" t="s">
        <v>40</v>
      </c>
      <c r="O329" s="69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219" t="s">
        <v>240</v>
      </c>
      <c r="AT329" s="219" t="s">
        <v>236</v>
      </c>
      <c r="AU329" s="219" t="s">
        <v>82</v>
      </c>
      <c r="AY329" s="14" t="s">
        <v>233</v>
      </c>
      <c r="BE329" s="112">
        <f>IF(N329="základní",J329,0)</f>
        <v>0</v>
      </c>
      <c r="BF329" s="112">
        <f>IF(N329="snížená",J329,0)</f>
        <v>0</v>
      </c>
      <c r="BG329" s="112">
        <f>IF(N329="zákl. přenesená",J329,0)</f>
        <v>0</v>
      </c>
      <c r="BH329" s="112">
        <f>IF(N329="sníž. přenesená",J329,0)</f>
        <v>0</v>
      </c>
      <c r="BI329" s="112">
        <f>IF(N329="nulová",J329,0)</f>
        <v>0</v>
      </c>
      <c r="BJ329" s="14" t="s">
        <v>82</v>
      </c>
      <c r="BK329" s="112">
        <f>ROUND(I329*H329,2)</f>
        <v>0</v>
      </c>
      <c r="BL329" s="14" t="s">
        <v>240</v>
      </c>
      <c r="BM329" s="219" t="s">
        <v>526</v>
      </c>
    </row>
    <row r="330" spans="1:65" s="2" customFormat="1" ht="29.25">
      <c r="A330" s="32"/>
      <c r="B330" s="33"/>
      <c r="C330" s="34"/>
      <c r="D330" s="220" t="s">
        <v>241</v>
      </c>
      <c r="E330" s="34"/>
      <c r="F330" s="221" t="s">
        <v>1297</v>
      </c>
      <c r="G330" s="34"/>
      <c r="H330" s="34"/>
      <c r="I330" s="176"/>
      <c r="J330" s="34"/>
      <c r="K330" s="34"/>
      <c r="L330" s="35"/>
      <c r="M330" s="222"/>
      <c r="N330" s="223"/>
      <c r="O330" s="69"/>
      <c r="P330" s="69"/>
      <c r="Q330" s="69"/>
      <c r="R330" s="69"/>
      <c r="S330" s="69"/>
      <c r="T330" s="70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4" t="s">
        <v>241</v>
      </c>
      <c r="AU330" s="14" t="s">
        <v>82</v>
      </c>
    </row>
    <row r="331" spans="1:65" s="2" customFormat="1" ht="24.2" customHeight="1">
      <c r="A331" s="32"/>
      <c r="B331" s="33"/>
      <c r="C331" s="207" t="s">
        <v>387</v>
      </c>
      <c r="D331" s="207" t="s">
        <v>236</v>
      </c>
      <c r="E331" s="208" t="s">
        <v>536</v>
      </c>
      <c r="F331" s="209" t="s">
        <v>1299</v>
      </c>
      <c r="G331" s="210" t="s">
        <v>358</v>
      </c>
      <c r="H331" s="211">
        <v>1</v>
      </c>
      <c r="I331" s="212"/>
      <c r="J331" s="213">
        <f>ROUND(I331*H331,2)</f>
        <v>0</v>
      </c>
      <c r="K331" s="214"/>
      <c r="L331" s="35"/>
      <c r="M331" s="215" t="s">
        <v>1</v>
      </c>
      <c r="N331" s="216" t="s">
        <v>40</v>
      </c>
      <c r="O331" s="69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219" t="s">
        <v>240</v>
      </c>
      <c r="AT331" s="219" t="s">
        <v>236</v>
      </c>
      <c r="AU331" s="219" t="s">
        <v>82</v>
      </c>
      <c r="AY331" s="14" t="s">
        <v>233</v>
      </c>
      <c r="BE331" s="112">
        <f>IF(N331="základní",J331,0)</f>
        <v>0</v>
      </c>
      <c r="BF331" s="112">
        <f>IF(N331="snížená",J331,0)</f>
        <v>0</v>
      </c>
      <c r="BG331" s="112">
        <f>IF(N331="zákl. přenesená",J331,0)</f>
        <v>0</v>
      </c>
      <c r="BH331" s="112">
        <f>IF(N331="sníž. přenesená",J331,0)</f>
        <v>0</v>
      </c>
      <c r="BI331" s="112">
        <f>IF(N331="nulová",J331,0)</f>
        <v>0</v>
      </c>
      <c r="BJ331" s="14" t="s">
        <v>82</v>
      </c>
      <c r="BK331" s="112">
        <f>ROUND(I331*H331,2)</f>
        <v>0</v>
      </c>
      <c r="BL331" s="14" t="s">
        <v>240</v>
      </c>
      <c r="BM331" s="219" t="s">
        <v>530</v>
      </c>
    </row>
    <row r="332" spans="1:65" s="2" customFormat="1" ht="11.25">
      <c r="A332" s="32"/>
      <c r="B332" s="33"/>
      <c r="C332" s="34"/>
      <c r="D332" s="220" t="s">
        <v>241</v>
      </c>
      <c r="E332" s="34"/>
      <c r="F332" s="221" t="s">
        <v>1299</v>
      </c>
      <c r="G332" s="34"/>
      <c r="H332" s="34"/>
      <c r="I332" s="176"/>
      <c r="J332" s="34"/>
      <c r="K332" s="34"/>
      <c r="L332" s="35"/>
      <c r="M332" s="222"/>
      <c r="N332" s="223"/>
      <c r="O332" s="69"/>
      <c r="P332" s="69"/>
      <c r="Q332" s="69"/>
      <c r="R332" s="69"/>
      <c r="S332" s="69"/>
      <c r="T332" s="70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4" t="s">
        <v>241</v>
      </c>
      <c r="AU332" s="14" t="s">
        <v>82</v>
      </c>
    </row>
    <row r="333" spans="1:65" s="2" customFormat="1" ht="37.9" customHeight="1">
      <c r="A333" s="32"/>
      <c r="B333" s="33"/>
      <c r="C333" s="207" t="s">
        <v>538</v>
      </c>
      <c r="D333" s="207" t="s">
        <v>236</v>
      </c>
      <c r="E333" s="208" t="s">
        <v>539</v>
      </c>
      <c r="F333" s="209" t="s">
        <v>805</v>
      </c>
      <c r="G333" s="210" t="s">
        <v>358</v>
      </c>
      <c r="H333" s="211">
        <v>1</v>
      </c>
      <c r="I333" s="212"/>
      <c r="J333" s="213">
        <f>ROUND(I333*H333,2)</f>
        <v>0</v>
      </c>
      <c r="K333" s="214"/>
      <c r="L333" s="35"/>
      <c r="M333" s="215" t="s">
        <v>1</v>
      </c>
      <c r="N333" s="216" t="s">
        <v>40</v>
      </c>
      <c r="O333" s="69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219" t="s">
        <v>240</v>
      </c>
      <c r="AT333" s="219" t="s">
        <v>236</v>
      </c>
      <c r="AU333" s="219" t="s">
        <v>82</v>
      </c>
      <c r="AY333" s="14" t="s">
        <v>233</v>
      </c>
      <c r="BE333" s="112">
        <f>IF(N333="základní",J333,0)</f>
        <v>0</v>
      </c>
      <c r="BF333" s="112">
        <f>IF(N333="snížená",J333,0)</f>
        <v>0</v>
      </c>
      <c r="BG333" s="112">
        <f>IF(N333="zákl. přenesená",J333,0)</f>
        <v>0</v>
      </c>
      <c r="BH333" s="112">
        <f>IF(N333="sníž. přenesená",J333,0)</f>
        <v>0</v>
      </c>
      <c r="BI333" s="112">
        <f>IF(N333="nulová",J333,0)</f>
        <v>0</v>
      </c>
      <c r="BJ333" s="14" t="s">
        <v>82</v>
      </c>
      <c r="BK333" s="112">
        <f>ROUND(I333*H333,2)</f>
        <v>0</v>
      </c>
      <c r="BL333" s="14" t="s">
        <v>240</v>
      </c>
      <c r="BM333" s="219" t="s">
        <v>533</v>
      </c>
    </row>
    <row r="334" spans="1:65" s="2" customFormat="1" ht="19.5">
      <c r="A334" s="32"/>
      <c r="B334" s="33"/>
      <c r="C334" s="34"/>
      <c r="D334" s="220" t="s">
        <v>241</v>
      </c>
      <c r="E334" s="34"/>
      <c r="F334" s="221" t="s">
        <v>805</v>
      </c>
      <c r="G334" s="34"/>
      <c r="H334" s="34"/>
      <c r="I334" s="176"/>
      <c r="J334" s="34"/>
      <c r="K334" s="34"/>
      <c r="L334" s="35"/>
      <c r="M334" s="222"/>
      <c r="N334" s="223"/>
      <c r="O334" s="69"/>
      <c r="P334" s="69"/>
      <c r="Q334" s="69"/>
      <c r="R334" s="69"/>
      <c r="S334" s="69"/>
      <c r="T334" s="70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T334" s="14" t="s">
        <v>241</v>
      </c>
      <c r="AU334" s="14" t="s">
        <v>82</v>
      </c>
    </row>
    <row r="335" spans="1:65" s="2" customFormat="1" ht="24.2" customHeight="1">
      <c r="A335" s="32"/>
      <c r="B335" s="33"/>
      <c r="C335" s="207" t="s">
        <v>390</v>
      </c>
      <c r="D335" s="207" t="s">
        <v>236</v>
      </c>
      <c r="E335" s="208" t="s">
        <v>543</v>
      </c>
      <c r="F335" s="209" t="s">
        <v>809</v>
      </c>
      <c r="G335" s="210" t="s">
        <v>358</v>
      </c>
      <c r="H335" s="211">
        <v>1</v>
      </c>
      <c r="I335" s="212"/>
      <c r="J335" s="213">
        <f>ROUND(I335*H335,2)</f>
        <v>0</v>
      </c>
      <c r="K335" s="214"/>
      <c r="L335" s="35"/>
      <c r="M335" s="215" t="s">
        <v>1</v>
      </c>
      <c r="N335" s="216" t="s">
        <v>40</v>
      </c>
      <c r="O335" s="69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219" t="s">
        <v>240</v>
      </c>
      <c r="AT335" s="219" t="s">
        <v>236</v>
      </c>
      <c r="AU335" s="219" t="s">
        <v>82</v>
      </c>
      <c r="AY335" s="14" t="s">
        <v>233</v>
      </c>
      <c r="BE335" s="112">
        <f>IF(N335="základní",J335,0)</f>
        <v>0</v>
      </c>
      <c r="BF335" s="112">
        <f>IF(N335="snížená",J335,0)</f>
        <v>0</v>
      </c>
      <c r="BG335" s="112">
        <f>IF(N335="zákl. přenesená",J335,0)</f>
        <v>0</v>
      </c>
      <c r="BH335" s="112">
        <f>IF(N335="sníž. přenesená",J335,0)</f>
        <v>0</v>
      </c>
      <c r="BI335" s="112">
        <f>IF(N335="nulová",J335,0)</f>
        <v>0</v>
      </c>
      <c r="BJ335" s="14" t="s">
        <v>82</v>
      </c>
      <c r="BK335" s="112">
        <f>ROUND(I335*H335,2)</f>
        <v>0</v>
      </c>
      <c r="BL335" s="14" t="s">
        <v>240</v>
      </c>
      <c r="BM335" s="219" t="s">
        <v>537</v>
      </c>
    </row>
    <row r="336" spans="1:65" s="2" customFormat="1" ht="19.5">
      <c r="A336" s="32"/>
      <c r="B336" s="33"/>
      <c r="C336" s="34"/>
      <c r="D336" s="220" t="s">
        <v>241</v>
      </c>
      <c r="E336" s="34"/>
      <c r="F336" s="221" t="s">
        <v>809</v>
      </c>
      <c r="G336" s="34"/>
      <c r="H336" s="34"/>
      <c r="I336" s="176"/>
      <c r="J336" s="34"/>
      <c r="K336" s="34"/>
      <c r="L336" s="35"/>
      <c r="M336" s="222"/>
      <c r="N336" s="223"/>
      <c r="O336" s="69"/>
      <c r="P336" s="69"/>
      <c r="Q336" s="69"/>
      <c r="R336" s="69"/>
      <c r="S336" s="69"/>
      <c r="T336" s="70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4" t="s">
        <v>241</v>
      </c>
      <c r="AU336" s="14" t="s">
        <v>82</v>
      </c>
    </row>
    <row r="337" spans="1:65" s="2" customFormat="1" ht="16.5" customHeight="1">
      <c r="A337" s="32"/>
      <c r="B337" s="33"/>
      <c r="C337" s="207" t="s">
        <v>545</v>
      </c>
      <c r="D337" s="207" t="s">
        <v>236</v>
      </c>
      <c r="E337" s="208" t="s">
        <v>546</v>
      </c>
      <c r="F337" s="209" t="s">
        <v>820</v>
      </c>
      <c r="G337" s="210" t="s">
        <v>358</v>
      </c>
      <c r="H337" s="211">
        <v>1</v>
      </c>
      <c r="I337" s="212"/>
      <c r="J337" s="213">
        <f>ROUND(I337*H337,2)</f>
        <v>0</v>
      </c>
      <c r="K337" s="214"/>
      <c r="L337" s="35"/>
      <c r="M337" s="215" t="s">
        <v>1</v>
      </c>
      <c r="N337" s="216" t="s">
        <v>40</v>
      </c>
      <c r="O337" s="69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219" t="s">
        <v>240</v>
      </c>
      <c r="AT337" s="219" t="s">
        <v>236</v>
      </c>
      <c r="AU337" s="219" t="s">
        <v>82</v>
      </c>
      <c r="AY337" s="14" t="s">
        <v>233</v>
      </c>
      <c r="BE337" s="112">
        <f>IF(N337="základní",J337,0)</f>
        <v>0</v>
      </c>
      <c r="BF337" s="112">
        <f>IF(N337="snížená",J337,0)</f>
        <v>0</v>
      </c>
      <c r="BG337" s="112">
        <f>IF(N337="zákl. přenesená",J337,0)</f>
        <v>0</v>
      </c>
      <c r="BH337" s="112">
        <f>IF(N337="sníž. přenesená",J337,0)</f>
        <v>0</v>
      </c>
      <c r="BI337" s="112">
        <f>IF(N337="nulová",J337,0)</f>
        <v>0</v>
      </c>
      <c r="BJ337" s="14" t="s">
        <v>82</v>
      </c>
      <c r="BK337" s="112">
        <f>ROUND(I337*H337,2)</f>
        <v>0</v>
      </c>
      <c r="BL337" s="14" t="s">
        <v>240</v>
      </c>
      <c r="BM337" s="219" t="s">
        <v>540</v>
      </c>
    </row>
    <row r="338" spans="1:65" s="2" customFormat="1" ht="11.25">
      <c r="A338" s="32"/>
      <c r="B338" s="33"/>
      <c r="C338" s="34"/>
      <c r="D338" s="220" t="s">
        <v>241</v>
      </c>
      <c r="E338" s="34"/>
      <c r="F338" s="221" t="s">
        <v>820</v>
      </c>
      <c r="G338" s="34"/>
      <c r="H338" s="34"/>
      <c r="I338" s="176"/>
      <c r="J338" s="34"/>
      <c r="K338" s="34"/>
      <c r="L338" s="35"/>
      <c r="M338" s="224"/>
      <c r="N338" s="225"/>
      <c r="O338" s="226"/>
      <c r="P338" s="226"/>
      <c r="Q338" s="226"/>
      <c r="R338" s="226"/>
      <c r="S338" s="226"/>
      <c r="T338" s="227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4" t="s">
        <v>241</v>
      </c>
      <c r="AU338" s="14" t="s">
        <v>82</v>
      </c>
    </row>
    <row r="339" spans="1:65" s="2" customFormat="1" ht="6.95" customHeight="1">
      <c r="A339" s="32"/>
      <c r="B339" s="52"/>
      <c r="C339" s="53"/>
      <c r="D339" s="53"/>
      <c r="E339" s="53"/>
      <c r="F339" s="53"/>
      <c r="G339" s="53"/>
      <c r="H339" s="53"/>
      <c r="I339" s="53"/>
      <c r="J339" s="53"/>
      <c r="K339" s="53"/>
      <c r="L339" s="35"/>
      <c r="M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</row>
  </sheetData>
  <sheetProtection algorithmName="SHA-512" hashValue="K9xgRKuBpUGkmIPnT7BM3GTwUdxilHqjS/cxOy+I5/lUpZtti/bnq7Dxw0r5rf4O6vVHvsISE69ouxDLzT7rhA==" saltValue="8VpA3akDnprTdfEmxbYxtTaBCTE+CjN6HsvKmKHIxSDHoG+ZgFFZU5m//sx4YR7oBAri9486pP+LkIN5ogjvRw==" spinCount="100000" sheet="1" objects="1" scenarios="1" formatColumns="0" formatRows="0" autoFilter="0"/>
  <autoFilter ref="C134:K338" xr:uid="{00000000-0009-0000-0000-000008000000}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108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1517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J110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ROUND((SUM(BE110:BE117) + SUM(BE137:BE200)),  2)</f>
        <v>0</v>
      </c>
      <c r="G35" s="32"/>
      <c r="H35" s="32"/>
      <c r="I35" s="137">
        <v>0.21</v>
      </c>
      <c r="J35" s="136">
        <f>ROUND(((SUM(BE110:BE117) + SUM(BE137:BE200))*I35),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ROUND((SUM(BF110:BF117) + SUM(BF137:BF200)),  2)</f>
        <v>0</v>
      </c>
      <c r="G36" s="32"/>
      <c r="H36" s="32"/>
      <c r="I36" s="137">
        <v>0.12</v>
      </c>
      <c r="J36" s="136">
        <f>ROUND(((SUM(BF110:BF117) + SUM(BF137:BF200))*I36),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ROUND((SUM(BG110:BG117) + SUM(BG137:BG200)),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ROUND((SUM(BH110:BH117) + SUM(BH137:BH200)),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ROUND((SUM(BI110:BI117) + SUM(BI137:BI200)),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 xml:space="preserve">SO 03 D.1.1 -  Architektonicko-stavební řešení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J137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65" s="9" customFormat="1" ht="24.95" customHeight="1">
      <c r="B97" s="159"/>
      <c r="C97" s="160"/>
      <c r="D97" s="161" t="s">
        <v>1518</v>
      </c>
      <c r="E97" s="162"/>
      <c r="F97" s="162"/>
      <c r="G97" s="162"/>
      <c r="H97" s="162"/>
      <c r="I97" s="162"/>
      <c r="J97" s="163">
        <f>J138</f>
        <v>0</v>
      </c>
      <c r="K97" s="160"/>
      <c r="L97" s="164"/>
    </row>
    <row r="98" spans="1:65" s="9" customFormat="1" ht="24.95" customHeight="1">
      <c r="B98" s="159"/>
      <c r="C98" s="160"/>
      <c r="D98" s="161" t="s">
        <v>1305</v>
      </c>
      <c r="E98" s="162"/>
      <c r="F98" s="162"/>
      <c r="G98" s="162"/>
      <c r="H98" s="162"/>
      <c r="I98" s="162"/>
      <c r="J98" s="163">
        <f>J141</f>
        <v>0</v>
      </c>
      <c r="K98" s="160"/>
      <c r="L98" s="164"/>
    </row>
    <row r="99" spans="1:65" s="9" customFormat="1" ht="24.95" customHeight="1">
      <c r="B99" s="159"/>
      <c r="C99" s="160"/>
      <c r="D99" s="161" t="s">
        <v>1519</v>
      </c>
      <c r="E99" s="162"/>
      <c r="F99" s="162"/>
      <c r="G99" s="162"/>
      <c r="H99" s="162"/>
      <c r="I99" s="162"/>
      <c r="J99" s="163">
        <f>J144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1520</v>
      </c>
      <c r="E100" s="162"/>
      <c r="F100" s="162"/>
      <c r="G100" s="162"/>
      <c r="H100" s="162"/>
      <c r="I100" s="162"/>
      <c r="J100" s="163">
        <f>J147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1313</v>
      </c>
      <c r="E101" s="162"/>
      <c r="F101" s="162"/>
      <c r="G101" s="162"/>
      <c r="H101" s="162"/>
      <c r="I101" s="162"/>
      <c r="J101" s="163">
        <f>J150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1521</v>
      </c>
      <c r="E102" s="162"/>
      <c r="F102" s="162"/>
      <c r="G102" s="162"/>
      <c r="H102" s="162"/>
      <c r="I102" s="162"/>
      <c r="J102" s="163">
        <f>J155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1308</v>
      </c>
      <c r="E103" s="162"/>
      <c r="F103" s="162"/>
      <c r="G103" s="162"/>
      <c r="H103" s="162"/>
      <c r="I103" s="162"/>
      <c r="J103" s="163">
        <f>J158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1309</v>
      </c>
      <c r="E104" s="162"/>
      <c r="F104" s="162"/>
      <c r="G104" s="162"/>
      <c r="H104" s="162"/>
      <c r="I104" s="162"/>
      <c r="J104" s="163">
        <f>J161</f>
        <v>0</v>
      </c>
      <c r="K104" s="160"/>
      <c r="L104" s="164"/>
    </row>
    <row r="105" spans="1:65" s="9" customFormat="1" ht="24.95" customHeight="1">
      <c r="B105" s="159"/>
      <c r="C105" s="160"/>
      <c r="D105" s="161" t="s">
        <v>1522</v>
      </c>
      <c r="E105" s="162"/>
      <c r="F105" s="162"/>
      <c r="G105" s="162"/>
      <c r="H105" s="162"/>
      <c r="I105" s="162"/>
      <c r="J105" s="163">
        <f>J180</f>
        <v>0</v>
      </c>
      <c r="K105" s="160"/>
      <c r="L105" s="164"/>
    </row>
    <row r="106" spans="1:65" s="9" customFormat="1" ht="24.95" customHeight="1">
      <c r="B106" s="159"/>
      <c r="C106" s="160"/>
      <c r="D106" s="161" t="s">
        <v>1523</v>
      </c>
      <c r="E106" s="162"/>
      <c r="F106" s="162"/>
      <c r="G106" s="162"/>
      <c r="H106" s="162"/>
      <c r="I106" s="162"/>
      <c r="J106" s="163">
        <f>J183</f>
        <v>0</v>
      </c>
      <c r="K106" s="160"/>
      <c r="L106" s="164"/>
    </row>
    <row r="107" spans="1:65" s="9" customFormat="1" ht="24.95" customHeight="1">
      <c r="B107" s="159"/>
      <c r="C107" s="160"/>
      <c r="D107" s="161" t="s">
        <v>1311</v>
      </c>
      <c r="E107" s="162"/>
      <c r="F107" s="162"/>
      <c r="G107" s="162"/>
      <c r="H107" s="162"/>
      <c r="I107" s="162"/>
      <c r="J107" s="163">
        <f>J188</f>
        <v>0</v>
      </c>
      <c r="K107" s="160"/>
      <c r="L107" s="164"/>
    </row>
    <row r="108" spans="1:65" s="2" customFormat="1" ht="21.7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29.25" customHeight="1">
      <c r="A110" s="32"/>
      <c r="B110" s="33"/>
      <c r="C110" s="158" t="s">
        <v>209</v>
      </c>
      <c r="D110" s="34"/>
      <c r="E110" s="34"/>
      <c r="F110" s="34"/>
      <c r="G110" s="34"/>
      <c r="H110" s="34"/>
      <c r="I110" s="34"/>
      <c r="J110" s="171">
        <f>ROUND(J111 + J112 + J113 + J114 + J115 + J116,2)</f>
        <v>0</v>
      </c>
      <c r="K110" s="34"/>
      <c r="L110" s="49"/>
      <c r="N110" s="172" t="s">
        <v>39</v>
      </c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18" customHeight="1">
      <c r="A111" s="32"/>
      <c r="B111" s="33"/>
      <c r="C111" s="34"/>
      <c r="D111" s="248" t="s">
        <v>210</v>
      </c>
      <c r="E111" s="247"/>
      <c r="F111" s="247"/>
      <c r="G111" s="34"/>
      <c r="H111" s="34"/>
      <c r="I111" s="34"/>
      <c r="J111" s="108">
        <v>0</v>
      </c>
      <c r="K111" s="34"/>
      <c r="L111" s="173"/>
      <c r="M111" s="174"/>
      <c r="N111" s="175" t="s">
        <v>40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211</v>
      </c>
      <c r="AZ111" s="174"/>
      <c r="BA111" s="174"/>
      <c r="BB111" s="174"/>
      <c r="BC111" s="174"/>
      <c r="BD111" s="174"/>
      <c r="BE111" s="178">
        <f t="shared" ref="BE111:BE116" si="0">IF(N111="základní",J111,0)</f>
        <v>0</v>
      </c>
      <c r="BF111" s="178">
        <f t="shared" ref="BF111:BF116" si="1">IF(N111="snížená",J111,0)</f>
        <v>0</v>
      </c>
      <c r="BG111" s="178">
        <f t="shared" ref="BG111:BG116" si="2">IF(N111="zákl. přenesená",J111,0)</f>
        <v>0</v>
      </c>
      <c r="BH111" s="178">
        <f t="shared" ref="BH111:BH116" si="3">IF(N111="sníž. přenesená",J111,0)</f>
        <v>0</v>
      </c>
      <c r="BI111" s="178">
        <f t="shared" ref="BI111:BI116" si="4">IF(N111="nulová",J111,0)</f>
        <v>0</v>
      </c>
      <c r="BJ111" s="177" t="s">
        <v>82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8" t="s">
        <v>212</v>
      </c>
      <c r="E112" s="247"/>
      <c r="F112" s="247"/>
      <c r="G112" s="34"/>
      <c r="H112" s="34"/>
      <c r="I112" s="34"/>
      <c r="J112" s="108">
        <v>0</v>
      </c>
      <c r="K112" s="34"/>
      <c r="L112" s="173"/>
      <c r="M112" s="174"/>
      <c r="N112" s="175" t="s">
        <v>40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211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82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8" t="s">
        <v>213</v>
      </c>
      <c r="E113" s="247"/>
      <c r="F113" s="247"/>
      <c r="G113" s="34"/>
      <c r="H113" s="34"/>
      <c r="I113" s="34"/>
      <c r="J113" s="108">
        <v>0</v>
      </c>
      <c r="K113" s="34"/>
      <c r="L113" s="173"/>
      <c r="M113" s="174"/>
      <c r="N113" s="175" t="s">
        <v>40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211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82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8" t="s">
        <v>214</v>
      </c>
      <c r="E114" s="247"/>
      <c r="F114" s="247"/>
      <c r="G114" s="34"/>
      <c r="H114" s="34"/>
      <c r="I114" s="34"/>
      <c r="J114" s="108">
        <v>0</v>
      </c>
      <c r="K114" s="34"/>
      <c r="L114" s="173"/>
      <c r="M114" s="174"/>
      <c r="N114" s="175" t="s">
        <v>40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211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82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248" t="s">
        <v>215</v>
      </c>
      <c r="E115" s="247"/>
      <c r="F115" s="247"/>
      <c r="G115" s="34"/>
      <c r="H115" s="34"/>
      <c r="I115" s="34"/>
      <c r="J115" s="108">
        <v>0</v>
      </c>
      <c r="K115" s="34"/>
      <c r="L115" s="173"/>
      <c r="M115" s="174"/>
      <c r="N115" s="175" t="s">
        <v>40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211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82</v>
      </c>
      <c r="BK115" s="174"/>
      <c r="BL115" s="174"/>
      <c r="BM115" s="174"/>
    </row>
    <row r="116" spans="1:65" s="2" customFormat="1" ht="18" customHeight="1">
      <c r="A116" s="32"/>
      <c r="B116" s="33"/>
      <c r="C116" s="34"/>
      <c r="D116" s="107" t="s">
        <v>216</v>
      </c>
      <c r="E116" s="34"/>
      <c r="F116" s="34"/>
      <c r="G116" s="34"/>
      <c r="H116" s="34"/>
      <c r="I116" s="34"/>
      <c r="J116" s="108">
        <f>ROUND(J30*T116,2)</f>
        <v>0</v>
      </c>
      <c r="K116" s="34"/>
      <c r="L116" s="173"/>
      <c r="M116" s="174"/>
      <c r="N116" s="175" t="s">
        <v>40</v>
      </c>
      <c r="O116" s="174"/>
      <c r="P116" s="174"/>
      <c r="Q116" s="174"/>
      <c r="R116" s="174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7" t="s">
        <v>217</v>
      </c>
      <c r="AZ116" s="174"/>
      <c r="BA116" s="174"/>
      <c r="BB116" s="174"/>
      <c r="BC116" s="174"/>
      <c r="BD116" s="174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82</v>
      </c>
      <c r="BK116" s="174"/>
      <c r="BL116" s="174"/>
      <c r="BM116" s="174"/>
    </row>
    <row r="117" spans="1:65" s="2" customFormat="1" ht="11.25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9.25" customHeight="1">
      <c r="A118" s="32"/>
      <c r="B118" s="33"/>
      <c r="C118" s="116" t="s">
        <v>151</v>
      </c>
      <c r="D118" s="117"/>
      <c r="E118" s="117"/>
      <c r="F118" s="117"/>
      <c r="G118" s="117"/>
      <c r="H118" s="117"/>
      <c r="I118" s="117"/>
      <c r="J118" s="118">
        <f>ROUND(J96+J110,2)</f>
        <v>0</v>
      </c>
      <c r="K118" s="117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3" spans="1:65" s="2" customFormat="1" ht="6.95" customHeight="1">
      <c r="A123" s="32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24.95" customHeight="1">
      <c r="A124" s="32"/>
      <c r="B124" s="33"/>
      <c r="C124" s="20" t="s">
        <v>218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2" customHeight="1">
      <c r="A126" s="32"/>
      <c r="B126" s="33"/>
      <c r="C126" s="26" t="s">
        <v>16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26.25" customHeight="1">
      <c r="A127" s="32"/>
      <c r="B127" s="33"/>
      <c r="C127" s="34"/>
      <c r="D127" s="34"/>
      <c r="E127" s="294" t="str">
        <f>E7</f>
        <v>Snížení energetické náročnosti budov v areálu Slezské nemocnice Opava využitím OZE a KVET  u hlavních budov V,N</v>
      </c>
      <c r="F127" s="295"/>
      <c r="G127" s="295"/>
      <c r="H127" s="295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>
      <c r="A128" s="32"/>
      <c r="B128" s="33"/>
      <c r="C128" s="26" t="s">
        <v>153</v>
      </c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6.5" customHeight="1">
      <c r="A129" s="32"/>
      <c r="B129" s="33"/>
      <c r="C129" s="34"/>
      <c r="D129" s="34"/>
      <c r="E129" s="249" t="str">
        <f>E9</f>
        <v xml:space="preserve">SO 03 D.1.1 -  Architektonicko-stavební řešení   </v>
      </c>
      <c r="F129" s="296"/>
      <c r="G129" s="296"/>
      <c r="H129" s="296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6" t="s">
        <v>20</v>
      </c>
      <c r="D131" s="34"/>
      <c r="E131" s="34"/>
      <c r="F131" s="24" t="str">
        <f>F12</f>
        <v xml:space="preserve"> </v>
      </c>
      <c r="G131" s="34"/>
      <c r="H131" s="34"/>
      <c r="I131" s="26" t="s">
        <v>22</v>
      </c>
      <c r="J131" s="64" t="str">
        <f>IF(J12="","",J12)</f>
        <v>10. 3. 2025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6" t="s">
        <v>24</v>
      </c>
      <c r="D133" s="34"/>
      <c r="E133" s="34"/>
      <c r="F133" s="24" t="str">
        <f>E15</f>
        <v xml:space="preserve"> </v>
      </c>
      <c r="G133" s="34"/>
      <c r="H133" s="34"/>
      <c r="I133" s="26" t="s">
        <v>29</v>
      </c>
      <c r="J133" s="29" t="str">
        <f>E21</f>
        <v xml:space="preserve"> 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6" t="s">
        <v>27</v>
      </c>
      <c r="D134" s="34"/>
      <c r="E134" s="34"/>
      <c r="F134" s="24" t="str">
        <f>IF(E18="","",E18)</f>
        <v>Vyplň údaj</v>
      </c>
      <c r="G134" s="34"/>
      <c r="H134" s="34"/>
      <c r="I134" s="26" t="s">
        <v>31</v>
      </c>
      <c r="J134" s="29" t="str">
        <f>E24</f>
        <v xml:space="preserve"> </v>
      </c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0.35" customHeight="1">
      <c r="A135" s="32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11" customFormat="1" ht="29.25" customHeight="1">
      <c r="A136" s="179"/>
      <c r="B136" s="180"/>
      <c r="C136" s="181" t="s">
        <v>219</v>
      </c>
      <c r="D136" s="182" t="s">
        <v>60</v>
      </c>
      <c r="E136" s="182" t="s">
        <v>56</v>
      </c>
      <c r="F136" s="182" t="s">
        <v>57</v>
      </c>
      <c r="G136" s="182" t="s">
        <v>220</v>
      </c>
      <c r="H136" s="182" t="s">
        <v>221</v>
      </c>
      <c r="I136" s="182" t="s">
        <v>222</v>
      </c>
      <c r="J136" s="183" t="s">
        <v>158</v>
      </c>
      <c r="K136" s="184" t="s">
        <v>223</v>
      </c>
      <c r="L136" s="185"/>
      <c r="M136" s="73" t="s">
        <v>1</v>
      </c>
      <c r="N136" s="74" t="s">
        <v>39</v>
      </c>
      <c r="O136" s="74" t="s">
        <v>224</v>
      </c>
      <c r="P136" s="74" t="s">
        <v>225</v>
      </c>
      <c r="Q136" s="74" t="s">
        <v>226</v>
      </c>
      <c r="R136" s="74" t="s">
        <v>227</v>
      </c>
      <c r="S136" s="74" t="s">
        <v>228</v>
      </c>
      <c r="T136" s="75" t="s">
        <v>229</v>
      </c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</row>
    <row r="137" spans="1:65" s="2" customFormat="1" ht="22.9" customHeight="1">
      <c r="A137" s="32"/>
      <c r="B137" s="33"/>
      <c r="C137" s="80" t="s">
        <v>230</v>
      </c>
      <c r="D137" s="34"/>
      <c r="E137" s="34"/>
      <c r="F137" s="34"/>
      <c r="G137" s="34"/>
      <c r="H137" s="34"/>
      <c r="I137" s="34"/>
      <c r="J137" s="186">
        <f>BK137</f>
        <v>0</v>
      </c>
      <c r="K137" s="34"/>
      <c r="L137" s="35"/>
      <c r="M137" s="76"/>
      <c r="N137" s="187"/>
      <c r="O137" s="77"/>
      <c r="P137" s="188">
        <f>P138+P141+P144+P147+P150+P155+P158+P161+P180+P183+P188</f>
        <v>0</v>
      </c>
      <c r="Q137" s="77"/>
      <c r="R137" s="188">
        <f>R138+R141+R144+R147+R150+R155+R158+R161+R180+R183+R188</f>
        <v>0</v>
      </c>
      <c r="S137" s="77"/>
      <c r="T137" s="189">
        <f>T138+T141+T144+T147+T150+T155+T158+T161+T180+T183+T188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74</v>
      </c>
      <c r="AU137" s="14" t="s">
        <v>160</v>
      </c>
      <c r="BK137" s="190">
        <f>BK138+BK141+BK144+BK147+BK150+BK155+BK158+BK161+BK180+BK183+BK188</f>
        <v>0</v>
      </c>
    </row>
    <row r="138" spans="1:65" s="12" customFormat="1" ht="25.9" customHeight="1">
      <c r="B138" s="191"/>
      <c r="C138" s="192"/>
      <c r="D138" s="193" t="s">
        <v>74</v>
      </c>
      <c r="E138" s="194" t="s">
        <v>304</v>
      </c>
      <c r="F138" s="194" t="s">
        <v>1524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SUM(P139:P140)</f>
        <v>0</v>
      </c>
      <c r="Q138" s="199"/>
      <c r="R138" s="200">
        <f>SUM(R139:R140)</f>
        <v>0</v>
      </c>
      <c r="S138" s="199"/>
      <c r="T138" s="201">
        <f>SUM(T139:T140)</f>
        <v>0</v>
      </c>
      <c r="AR138" s="202" t="s">
        <v>82</v>
      </c>
      <c r="AT138" s="203" t="s">
        <v>74</v>
      </c>
      <c r="AU138" s="203" t="s">
        <v>75</v>
      </c>
      <c r="AY138" s="202" t="s">
        <v>233</v>
      </c>
      <c r="BK138" s="204">
        <f>SUM(BK139:BK140)</f>
        <v>0</v>
      </c>
    </row>
    <row r="139" spans="1:65" s="2" customFormat="1" ht="16.5" customHeight="1">
      <c r="A139" s="32"/>
      <c r="B139" s="33"/>
      <c r="C139" s="207" t="s">
        <v>75</v>
      </c>
      <c r="D139" s="207" t="s">
        <v>236</v>
      </c>
      <c r="E139" s="208" t="s">
        <v>1525</v>
      </c>
      <c r="F139" s="209" t="s">
        <v>1526</v>
      </c>
      <c r="G139" s="210" t="s">
        <v>244</v>
      </c>
      <c r="H139" s="211">
        <v>6</v>
      </c>
      <c r="I139" s="212"/>
      <c r="J139" s="213">
        <f>ROUND(I139*H139,2)</f>
        <v>0</v>
      </c>
      <c r="K139" s="214"/>
      <c r="L139" s="35"/>
      <c r="M139" s="215" t="s">
        <v>1</v>
      </c>
      <c r="N139" s="216" t="s">
        <v>40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240</v>
      </c>
      <c r="AT139" s="219" t="s">
        <v>236</v>
      </c>
      <c r="AU139" s="219" t="s">
        <v>82</v>
      </c>
      <c r="AY139" s="14" t="s">
        <v>233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82</v>
      </c>
      <c r="BK139" s="112">
        <f>ROUND(I139*H139,2)</f>
        <v>0</v>
      </c>
      <c r="BL139" s="14" t="s">
        <v>240</v>
      </c>
      <c r="BM139" s="219" t="s">
        <v>84</v>
      </c>
    </row>
    <row r="140" spans="1:65" s="2" customFormat="1" ht="11.25">
      <c r="A140" s="32"/>
      <c r="B140" s="33"/>
      <c r="C140" s="34"/>
      <c r="D140" s="220" t="s">
        <v>241</v>
      </c>
      <c r="E140" s="34"/>
      <c r="F140" s="221" t="s">
        <v>1526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241</v>
      </c>
      <c r="AU140" s="14" t="s">
        <v>82</v>
      </c>
    </row>
    <row r="141" spans="1:65" s="12" customFormat="1" ht="25.9" customHeight="1">
      <c r="B141" s="191"/>
      <c r="C141" s="192"/>
      <c r="D141" s="193" t="s">
        <v>74</v>
      </c>
      <c r="E141" s="194" t="s">
        <v>316</v>
      </c>
      <c r="F141" s="194" t="s">
        <v>1319</v>
      </c>
      <c r="G141" s="192"/>
      <c r="H141" s="192"/>
      <c r="I141" s="195"/>
      <c r="J141" s="196">
        <f>BK141</f>
        <v>0</v>
      </c>
      <c r="K141" s="192"/>
      <c r="L141" s="197"/>
      <c r="M141" s="198"/>
      <c r="N141" s="199"/>
      <c r="O141" s="199"/>
      <c r="P141" s="200">
        <f>SUM(P142:P143)</f>
        <v>0</v>
      </c>
      <c r="Q141" s="199"/>
      <c r="R141" s="200">
        <f>SUM(R142:R143)</f>
        <v>0</v>
      </c>
      <c r="S141" s="199"/>
      <c r="T141" s="201">
        <f>SUM(T142:T143)</f>
        <v>0</v>
      </c>
      <c r="AR141" s="202" t="s">
        <v>82</v>
      </c>
      <c r="AT141" s="203" t="s">
        <v>74</v>
      </c>
      <c r="AU141" s="203" t="s">
        <v>75</v>
      </c>
      <c r="AY141" s="202" t="s">
        <v>233</v>
      </c>
      <c r="BK141" s="204">
        <f>SUM(BK142:BK143)</f>
        <v>0</v>
      </c>
    </row>
    <row r="142" spans="1:65" s="2" customFormat="1" ht="21.75" customHeight="1">
      <c r="A142" s="32"/>
      <c r="B142" s="33"/>
      <c r="C142" s="207" t="s">
        <v>75</v>
      </c>
      <c r="D142" s="207" t="s">
        <v>236</v>
      </c>
      <c r="E142" s="208" t="s">
        <v>1327</v>
      </c>
      <c r="F142" s="209" t="s">
        <v>1328</v>
      </c>
      <c r="G142" s="210" t="s">
        <v>982</v>
      </c>
      <c r="H142" s="211">
        <v>0.26800000000000002</v>
      </c>
      <c r="I142" s="212"/>
      <c r="J142" s="213">
        <f>ROUND(I142*H142,2)</f>
        <v>0</v>
      </c>
      <c r="K142" s="214"/>
      <c r="L142" s="35"/>
      <c r="M142" s="215" t="s">
        <v>1</v>
      </c>
      <c r="N142" s="216" t="s">
        <v>40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240</v>
      </c>
      <c r="AT142" s="219" t="s">
        <v>236</v>
      </c>
      <c r="AU142" s="219" t="s">
        <v>82</v>
      </c>
      <c r="AY142" s="14" t="s">
        <v>233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82</v>
      </c>
      <c r="BK142" s="112">
        <f>ROUND(I142*H142,2)</f>
        <v>0</v>
      </c>
      <c r="BL142" s="14" t="s">
        <v>240</v>
      </c>
      <c r="BM142" s="219" t="s">
        <v>240</v>
      </c>
    </row>
    <row r="143" spans="1:65" s="2" customFormat="1" ht="11.25">
      <c r="A143" s="32"/>
      <c r="B143" s="33"/>
      <c r="C143" s="34"/>
      <c r="D143" s="220" t="s">
        <v>241</v>
      </c>
      <c r="E143" s="34"/>
      <c r="F143" s="221" t="s">
        <v>1328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241</v>
      </c>
      <c r="AU143" s="14" t="s">
        <v>82</v>
      </c>
    </row>
    <row r="144" spans="1:65" s="12" customFormat="1" ht="25.9" customHeight="1">
      <c r="B144" s="191"/>
      <c r="C144" s="192"/>
      <c r="D144" s="193" t="s">
        <v>74</v>
      </c>
      <c r="E144" s="194" t="s">
        <v>364</v>
      </c>
      <c r="F144" s="194" t="s">
        <v>1527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SUM(P145:P146)</f>
        <v>0</v>
      </c>
      <c r="Q144" s="199"/>
      <c r="R144" s="200">
        <f>SUM(R145:R146)</f>
        <v>0</v>
      </c>
      <c r="S144" s="199"/>
      <c r="T144" s="201">
        <f>SUM(T145:T146)</f>
        <v>0</v>
      </c>
      <c r="AR144" s="202" t="s">
        <v>82</v>
      </c>
      <c r="AT144" s="203" t="s">
        <v>74</v>
      </c>
      <c r="AU144" s="203" t="s">
        <v>75</v>
      </c>
      <c r="AY144" s="202" t="s">
        <v>233</v>
      </c>
      <c r="BK144" s="204">
        <f>SUM(BK145:BK146)</f>
        <v>0</v>
      </c>
    </row>
    <row r="145" spans="1:65" s="2" customFormat="1" ht="16.5" customHeight="1">
      <c r="A145" s="32"/>
      <c r="B145" s="33"/>
      <c r="C145" s="207" t="s">
        <v>75</v>
      </c>
      <c r="D145" s="207" t="s">
        <v>236</v>
      </c>
      <c r="E145" s="208" t="s">
        <v>1528</v>
      </c>
      <c r="F145" s="209" t="s">
        <v>1529</v>
      </c>
      <c r="G145" s="210" t="s">
        <v>1322</v>
      </c>
      <c r="H145" s="211">
        <v>3.681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40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240</v>
      </c>
      <c r="AT145" s="219" t="s">
        <v>236</v>
      </c>
      <c r="AU145" s="219" t="s">
        <v>82</v>
      </c>
      <c r="AY145" s="14" t="s">
        <v>233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82</v>
      </c>
      <c r="BK145" s="112">
        <f>ROUND(I145*H145,2)</f>
        <v>0</v>
      </c>
      <c r="BL145" s="14" t="s">
        <v>240</v>
      </c>
      <c r="BM145" s="219" t="s">
        <v>248</v>
      </c>
    </row>
    <row r="146" spans="1:65" s="2" customFormat="1" ht="11.25">
      <c r="A146" s="32"/>
      <c r="B146" s="33"/>
      <c r="C146" s="34"/>
      <c r="D146" s="220" t="s">
        <v>241</v>
      </c>
      <c r="E146" s="34"/>
      <c r="F146" s="221" t="s">
        <v>1529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241</v>
      </c>
      <c r="AU146" s="14" t="s">
        <v>82</v>
      </c>
    </row>
    <row r="147" spans="1:65" s="12" customFormat="1" ht="25.9" customHeight="1">
      <c r="B147" s="191"/>
      <c r="C147" s="192"/>
      <c r="D147" s="193" t="s">
        <v>74</v>
      </c>
      <c r="E147" s="194" t="s">
        <v>429</v>
      </c>
      <c r="F147" s="194" t="s">
        <v>1530</v>
      </c>
      <c r="G147" s="192"/>
      <c r="H147" s="192"/>
      <c r="I147" s="195"/>
      <c r="J147" s="196">
        <f>BK147</f>
        <v>0</v>
      </c>
      <c r="K147" s="192"/>
      <c r="L147" s="197"/>
      <c r="M147" s="198"/>
      <c r="N147" s="199"/>
      <c r="O147" s="199"/>
      <c r="P147" s="200">
        <f>SUM(P148:P149)</f>
        <v>0</v>
      </c>
      <c r="Q147" s="199"/>
      <c r="R147" s="200">
        <f>SUM(R148:R149)</f>
        <v>0</v>
      </c>
      <c r="S147" s="199"/>
      <c r="T147" s="201">
        <f>SUM(T148:T149)</f>
        <v>0</v>
      </c>
      <c r="AR147" s="202" t="s">
        <v>82</v>
      </c>
      <c r="AT147" s="203" t="s">
        <v>74</v>
      </c>
      <c r="AU147" s="203" t="s">
        <v>75</v>
      </c>
      <c r="AY147" s="202" t="s">
        <v>233</v>
      </c>
      <c r="BK147" s="204">
        <f>SUM(BK148:BK149)</f>
        <v>0</v>
      </c>
    </row>
    <row r="148" spans="1:65" s="2" customFormat="1" ht="16.5" customHeight="1">
      <c r="A148" s="32"/>
      <c r="B148" s="33"/>
      <c r="C148" s="207" t="s">
        <v>75</v>
      </c>
      <c r="D148" s="207" t="s">
        <v>236</v>
      </c>
      <c r="E148" s="208" t="s">
        <v>1531</v>
      </c>
      <c r="F148" s="209" t="s">
        <v>1532</v>
      </c>
      <c r="G148" s="210" t="s">
        <v>813</v>
      </c>
      <c r="H148" s="211">
        <v>36.814</v>
      </c>
      <c r="I148" s="212"/>
      <c r="J148" s="213">
        <f>ROUND(I148*H148,2)</f>
        <v>0</v>
      </c>
      <c r="K148" s="214"/>
      <c r="L148" s="35"/>
      <c r="M148" s="215" t="s">
        <v>1</v>
      </c>
      <c r="N148" s="216" t="s">
        <v>40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240</v>
      </c>
      <c r="AT148" s="219" t="s">
        <v>236</v>
      </c>
      <c r="AU148" s="219" t="s">
        <v>82</v>
      </c>
      <c r="AY148" s="14" t="s">
        <v>233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82</v>
      </c>
      <c r="BK148" s="112">
        <f>ROUND(I148*H148,2)</f>
        <v>0</v>
      </c>
      <c r="BL148" s="14" t="s">
        <v>240</v>
      </c>
      <c r="BM148" s="219" t="s">
        <v>251</v>
      </c>
    </row>
    <row r="149" spans="1:65" s="2" customFormat="1" ht="11.25">
      <c r="A149" s="32"/>
      <c r="B149" s="33"/>
      <c r="C149" s="34"/>
      <c r="D149" s="220" t="s">
        <v>241</v>
      </c>
      <c r="E149" s="34"/>
      <c r="F149" s="221" t="s">
        <v>1532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241</v>
      </c>
      <c r="AU149" s="14" t="s">
        <v>82</v>
      </c>
    </row>
    <row r="150" spans="1:65" s="12" customFormat="1" ht="25.9" customHeight="1">
      <c r="B150" s="191"/>
      <c r="C150" s="192"/>
      <c r="D150" s="193" t="s">
        <v>74</v>
      </c>
      <c r="E150" s="194" t="s">
        <v>969</v>
      </c>
      <c r="F150" s="194" t="s">
        <v>970</v>
      </c>
      <c r="G150" s="192"/>
      <c r="H150" s="192"/>
      <c r="I150" s="195"/>
      <c r="J150" s="196">
        <f>BK150</f>
        <v>0</v>
      </c>
      <c r="K150" s="192"/>
      <c r="L150" s="197"/>
      <c r="M150" s="198"/>
      <c r="N150" s="199"/>
      <c r="O150" s="199"/>
      <c r="P150" s="200">
        <f>SUM(P151:P154)</f>
        <v>0</v>
      </c>
      <c r="Q150" s="199"/>
      <c r="R150" s="200">
        <f>SUM(R151:R154)</f>
        <v>0</v>
      </c>
      <c r="S150" s="199"/>
      <c r="T150" s="201">
        <f>SUM(T151:T154)</f>
        <v>0</v>
      </c>
      <c r="AR150" s="202" t="s">
        <v>84</v>
      </c>
      <c r="AT150" s="203" t="s">
        <v>74</v>
      </c>
      <c r="AU150" s="203" t="s">
        <v>75</v>
      </c>
      <c r="AY150" s="202" t="s">
        <v>233</v>
      </c>
      <c r="BK150" s="204">
        <f>SUM(BK151:BK154)</f>
        <v>0</v>
      </c>
    </row>
    <row r="151" spans="1:65" s="2" customFormat="1" ht="16.5" customHeight="1">
      <c r="A151" s="32"/>
      <c r="B151" s="33"/>
      <c r="C151" s="207" t="s">
        <v>75</v>
      </c>
      <c r="D151" s="207" t="s">
        <v>236</v>
      </c>
      <c r="E151" s="208" t="s">
        <v>1533</v>
      </c>
      <c r="F151" s="209" t="s">
        <v>1534</v>
      </c>
      <c r="G151" s="210" t="s">
        <v>813</v>
      </c>
      <c r="H151" s="211">
        <v>36.814</v>
      </c>
      <c r="I151" s="212"/>
      <c r="J151" s="213">
        <f>ROUND(I151*H151,2)</f>
        <v>0</v>
      </c>
      <c r="K151" s="214"/>
      <c r="L151" s="35"/>
      <c r="M151" s="215" t="s">
        <v>1</v>
      </c>
      <c r="N151" s="216" t="s">
        <v>40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263</v>
      </c>
      <c r="AT151" s="219" t="s">
        <v>236</v>
      </c>
      <c r="AU151" s="219" t="s">
        <v>82</v>
      </c>
      <c r="AY151" s="14" t="s">
        <v>233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82</v>
      </c>
      <c r="BK151" s="112">
        <f>ROUND(I151*H151,2)</f>
        <v>0</v>
      </c>
      <c r="BL151" s="14" t="s">
        <v>263</v>
      </c>
      <c r="BM151" s="219" t="s">
        <v>255</v>
      </c>
    </row>
    <row r="152" spans="1:65" s="2" customFormat="1" ht="11.25">
      <c r="A152" s="32"/>
      <c r="B152" s="33"/>
      <c r="C152" s="34"/>
      <c r="D152" s="220" t="s">
        <v>241</v>
      </c>
      <c r="E152" s="34"/>
      <c r="F152" s="221" t="s">
        <v>1534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241</v>
      </c>
      <c r="AU152" s="14" t="s">
        <v>82</v>
      </c>
    </row>
    <row r="153" spans="1:65" s="2" customFormat="1" ht="16.5" customHeight="1">
      <c r="A153" s="32"/>
      <c r="B153" s="33"/>
      <c r="C153" s="207" t="s">
        <v>75</v>
      </c>
      <c r="D153" s="207" t="s">
        <v>236</v>
      </c>
      <c r="E153" s="208" t="s">
        <v>1535</v>
      </c>
      <c r="F153" s="209" t="s">
        <v>1536</v>
      </c>
      <c r="G153" s="210" t="s">
        <v>813</v>
      </c>
      <c r="H153" s="211">
        <v>36.814</v>
      </c>
      <c r="I153" s="212"/>
      <c r="J153" s="213">
        <f>ROUND(I153*H153,2)</f>
        <v>0</v>
      </c>
      <c r="K153" s="214"/>
      <c r="L153" s="35"/>
      <c r="M153" s="215" t="s">
        <v>1</v>
      </c>
      <c r="N153" s="216" t="s">
        <v>40</v>
      </c>
      <c r="O153" s="6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9" t="s">
        <v>263</v>
      </c>
      <c r="AT153" s="219" t="s">
        <v>236</v>
      </c>
      <c r="AU153" s="219" t="s">
        <v>82</v>
      </c>
      <c r="AY153" s="14" t="s">
        <v>233</v>
      </c>
      <c r="BE153" s="112">
        <f>IF(N153="základní",J153,0)</f>
        <v>0</v>
      </c>
      <c r="BF153" s="112">
        <f>IF(N153="snížená",J153,0)</f>
        <v>0</v>
      </c>
      <c r="BG153" s="112">
        <f>IF(N153="zákl. přenesená",J153,0)</f>
        <v>0</v>
      </c>
      <c r="BH153" s="112">
        <f>IF(N153="sníž. přenesená",J153,0)</f>
        <v>0</v>
      </c>
      <c r="BI153" s="112">
        <f>IF(N153="nulová",J153,0)</f>
        <v>0</v>
      </c>
      <c r="BJ153" s="14" t="s">
        <v>82</v>
      </c>
      <c r="BK153" s="112">
        <f>ROUND(I153*H153,2)</f>
        <v>0</v>
      </c>
      <c r="BL153" s="14" t="s">
        <v>263</v>
      </c>
      <c r="BM153" s="219" t="s">
        <v>8</v>
      </c>
    </row>
    <row r="154" spans="1:65" s="2" customFormat="1" ht="11.25">
      <c r="A154" s="32"/>
      <c r="B154" s="33"/>
      <c r="C154" s="34"/>
      <c r="D154" s="220" t="s">
        <v>241</v>
      </c>
      <c r="E154" s="34"/>
      <c r="F154" s="221" t="s">
        <v>1536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241</v>
      </c>
      <c r="AU154" s="14" t="s">
        <v>82</v>
      </c>
    </row>
    <row r="155" spans="1:65" s="12" customFormat="1" ht="25.9" customHeight="1">
      <c r="B155" s="191"/>
      <c r="C155" s="192"/>
      <c r="D155" s="193" t="s">
        <v>74</v>
      </c>
      <c r="E155" s="194" t="s">
        <v>1131</v>
      </c>
      <c r="F155" s="194" t="s">
        <v>1537</v>
      </c>
      <c r="G155" s="192"/>
      <c r="H155" s="192"/>
      <c r="I155" s="195"/>
      <c r="J155" s="196">
        <f>BK155</f>
        <v>0</v>
      </c>
      <c r="K155" s="192"/>
      <c r="L155" s="197"/>
      <c r="M155" s="198"/>
      <c r="N155" s="199"/>
      <c r="O155" s="199"/>
      <c r="P155" s="200">
        <f>SUM(P156:P157)</f>
        <v>0</v>
      </c>
      <c r="Q155" s="199"/>
      <c r="R155" s="200">
        <f>SUM(R156:R157)</f>
        <v>0</v>
      </c>
      <c r="S155" s="199"/>
      <c r="T155" s="201">
        <f>SUM(T156:T157)</f>
        <v>0</v>
      </c>
      <c r="AR155" s="202" t="s">
        <v>84</v>
      </c>
      <c r="AT155" s="203" t="s">
        <v>74</v>
      </c>
      <c r="AU155" s="203" t="s">
        <v>75</v>
      </c>
      <c r="AY155" s="202" t="s">
        <v>233</v>
      </c>
      <c r="BK155" s="204">
        <f>SUM(BK156:BK157)</f>
        <v>0</v>
      </c>
    </row>
    <row r="156" spans="1:65" s="2" customFormat="1" ht="16.5" customHeight="1">
      <c r="A156" s="32"/>
      <c r="B156" s="33"/>
      <c r="C156" s="207" t="s">
        <v>75</v>
      </c>
      <c r="D156" s="207" t="s">
        <v>236</v>
      </c>
      <c r="E156" s="208" t="s">
        <v>1538</v>
      </c>
      <c r="F156" s="209" t="s">
        <v>1539</v>
      </c>
      <c r="G156" s="210" t="s">
        <v>813</v>
      </c>
      <c r="H156" s="211">
        <v>40.255000000000003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40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263</v>
      </c>
      <c r="AT156" s="219" t="s">
        <v>236</v>
      </c>
      <c r="AU156" s="219" t="s">
        <v>82</v>
      </c>
      <c r="AY156" s="14" t="s">
        <v>233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82</v>
      </c>
      <c r="BK156" s="112">
        <f>ROUND(I156*H156,2)</f>
        <v>0</v>
      </c>
      <c r="BL156" s="14" t="s">
        <v>263</v>
      </c>
      <c r="BM156" s="219" t="s">
        <v>261</v>
      </c>
    </row>
    <row r="157" spans="1:65" s="2" customFormat="1" ht="11.25">
      <c r="A157" s="32"/>
      <c r="B157" s="33"/>
      <c r="C157" s="34"/>
      <c r="D157" s="220" t="s">
        <v>241</v>
      </c>
      <c r="E157" s="34"/>
      <c r="F157" s="221" t="s">
        <v>1539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241</v>
      </c>
      <c r="AU157" s="14" t="s">
        <v>82</v>
      </c>
    </row>
    <row r="158" spans="1:65" s="12" customFormat="1" ht="25.9" customHeight="1">
      <c r="B158" s="191"/>
      <c r="C158" s="192"/>
      <c r="D158" s="193" t="s">
        <v>74</v>
      </c>
      <c r="E158" s="194" t="s">
        <v>531</v>
      </c>
      <c r="F158" s="194" t="s">
        <v>1341</v>
      </c>
      <c r="G158" s="192"/>
      <c r="H158" s="192"/>
      <c r="I158" s="195"/>
      <c r="J158" s="196">
        <f>BK158</f>
        <v>0</v>
      </c>
      <c r="K158" s="192"/>
      <c r="L158" s="197"/>
      <c r="M158" s="198"/>
      <c r="N158" s="199"/>
      <c r="O158" s="199"/>
      <c r="P158" s="200">
        <f>SUM(P159:P160)</f>
        <v>0</v>
      </c>
      <c r="Q158" s="199"/>
      <c r="R158" s="200">
        <f>SUM(R159:R160)</f>
        <v>0</v>
      </c>
      <c r="S158" s="199"/>
      <c r="T158" s="201">
        <f>SUM(T159:T160)</f>
        <v>0</v>
      </c>
      <c r="AR158" s="202" t="s">
        <v>82</v>
      </c>
      <c r="AT158" s="203" t="s">
        <v>74</v>
      </c>
      <c r="AU158" s="203" t="s">
        <v>75</v>
      </c>
      <c r="AY158" s="202" t="s">
        <v>233</v>
      </c>
      <c r="BK158" s="204">
        <f>SUM(BK159:BK160)</f>
        <v>0</v>
      </c>
    </row>
    <row r="159" spans="1:65" s="2" customFormat="1" ht="16.5" customHeight="1">
      <c r="A159" s="32"/>
      <c r="B159" s="33"/>
      <c r="C159" s="207" t="s">
        <v>75</v>
      </c>
      <c r="D159" s="207" t="s">
        <v>236</v>
      </c>
      <c r="E159" s="208" t="s">
        <v>1342</v>
      </c>
      <c r="F159" s="209" t="s">
        <v>1343</v>
      </c>
      <c r="G159" s="210" t="s">
        <v>813</v>
      </c>
      <c r="H159" s="211">
        <v>79.73</v>
      </c>
      <c r="I159" s="212"/>
      <c r="J159" s="213">
        <f>ROUND(I159*H159,2)</f>
        <v>0</v>
      </c>
      <c r="K159" s="214"/>
      <c r="L159" s="35"/>
      <c r="M159" s="215" t="s">
        <v>1</v>
      </c>
      <c r="N159" s="216" t="s">
        <v>40</v>
      </c>
      <c r="O159" s="69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9" t="s">
        <v>240</v>
      </c>
      <c r="AT159" s="219" t="s">
        <v>236</v>
      </c>
      <c r="AU159" s="219" t="s">
        <v>82</v>
      </c>
      <c r="AY159" s="14" t="s">
        <v>233</v>
      </c>
      <c r="BE159" s="112">
        <f>IF(N159="základní",J159,0)</f>
        <v>0</v>
      </c>
      <c r="BF159" s="112">
        <f>IF(N159="snížená",J159,0)</f>
        <v>0</v>
      </c>
      <c r="BG159" s="112">
        <f>IF(N159="zákl. přenesená",J159,0)</f>
        <v>0</v>
      </c>
      <c r="BH159" s="112">
        <f>IF(N159="sníž. přenesená",J159,0)</f>
        <v>0</v>
      </c>
      <c r="BI159" s="112">
        <f>IF(N159="nulová",J159,0)</f>
        <v>0</v>
      </c>
      <c r="BJ159" s="14" t="s">
        <v>82</v>
      </c>
      <c r="BK159" s="112">
        <f>ROUND(I159*H159,2)</f>
        <v>0</v>
      </c>
      <c r="BL159" s="14" t="s">
        <v>240</v>
      </c>
      <c r="BM159" s="219" t="s">
        <v>263</v>
      </c>
    </row>
    <row r="160" spans="1:65" s="2" customFormat="1" ht="11.25">
      <c r="A160" s="32"/>
      <c r="B160" s="33"/>
      <c r="C160" s="34"/>
      <c r="D160" s="220" t="s">
        <v>241</v>
      </c>
      <c r="E160" s="34"/>
      <c r="F160" s="221" t="s">
        <v>1343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241</v>
      </c>
      <c r="AU160" s="14" t="s">
        <v>82</v>
      </c>
    </row>
    <row r="161" spans="1:65" s="12" customFormat="1" ht="25.9" customHeight="1">
      <c r="B161" s="191"/>
      <c r="C161" s="192"/>
      <c r="D161" s="193" t="s">
        <v>74</v>
      </c>
      <c r="E161" s="194" t="s">
        <v>387</v>
      </c>
      <c r="F161" s="194" t="s">
        <v>1344</v>
      </c>
      <c r="G161" s="192"/>
      <c r="H161" s="192"/>
      <c r="I161" s="195"/>
      <c r="J161" s="196">
        <f>BK161</f>
        <v>0</v>
      </c>
      <c r="K161" s="192"/>
      <c r="L161" s="197"/>
      <c r="M161" s="198"/>
      <c r="N161" s="199"/>
      <c r="O161" s="199"/>
      <c r="P161" s="200">
        <f>SUM(P162:P179)</f>
        <v>0</v>
      </c>
      <c r="Q161" s="199"/>
      <c r="R161" s="200">
        <f>SUM(R162:R179)</f>
        <v>0</v>
      </c>
      <c r="S161" s="199"/>
      <c r="T161" s="201">
        <f>SUM(T162:T179)</f>
        <v>0</v>
      </c>
      <c r="AR161" s="202" t="s">
        <v>82</v>
      </c>
      <c r="AT161" s="203" t="s">
        <v>74</v>
      </c>
      <c r="AU161" s="203" t="s">
        <v>75</v>
      </c>
      <c r="AY161" s="202" t="s">
        <v>233</v>
      </c>
      <c r="BK161" s="204">
        <f>SUM(BK162:BK179)</f>
        <v>0</v>
      </c>
    </row>
    <row r="162" spans="1:65" s="2" customFormat="1" ht="16.5" customHeight="1">
      <c r="A162" s="32"/>
      <c r="B162" s="33"/>
      <c r="C162" s="207" t="s">
        <v>75</v>
      </c>
      <c r="D162" s="207" t="s">
        <v>236</v>
      </c>
      <c r="E162" s="208" t="s">
        <v>1540</v>
      </c>
      <c r="F162" s="209" t="s">
        <v>1541</v>
      </c>
      <c r="G162" s="210" t="s">
        <v>995</v>
      </c>
      <c r="H162" s="211">
        <v>22</v>
      </c>
      <c r="I162" s="212"/>
      <c r="J162" s="213">
        <f>ROUND(I162*H162,2)</f>
        <v>0</v>
      </c>
      <c r="K162" s="214"/>
      <c r="L162" s="35"/>
      <c r="M162" s="215" t="s">
        <v>1</v>
      </c>
      <c r="N162" s="216" t="s">
        <v>40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240</v>
      </c>
      <c r="AT162" s="219" t="s">
        <v>236</v>
      </c>
      <c r="AU162" s="219" t="s">
        <v>82</v>
      </c>
      <c r="AY162" s="14" t="s">
        <v>233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82</v>
      </c>
      <c r="BK162" s="112">
        <f>ROUND(I162*H162,2)</f>
        <v>0</v>
      </c>
      <c r="BL162" s="14" t="s">
        <v>240</v>
      </c>
      <c r="BM162" s="219" t="s">
        <v>266</v>
      </c>
    </row>
    <row r="163" spans="1:65" s="2" customFormat="1" ht="11.25">
      <c r="A163" s="32"/>
      <c r="B163" s="33"/>
      <c r="C163" s="34"/>
      <c r="D163" s="220" t="s">
        <v>241</v>
      </c>
      <c r="E163" s="34"/>
      <c r="F163" s="221" t="s">
        <v>1541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241</v>
      </c>
      <c r="AU163" s="14" t="s">
        <v>82</v>
      </c>
    </row>
    <row r="164" spans="1:65" s="2" customFormat="1" ht="16.5" customHeight="1">
      <c r="A164" s="32"/>
      <c r="B164" s="33"/>
      <c r="C164" s="207" t="s">
        <v>75</v>
      </c>
      <c r="D164" s="207" t="s">
        <v>236</v>
      </c>
      <c r="E164" s="208" t="s">
        <v>1542</v>
      </c>
      <c r="F164" s="209" t="s">
        <v>1543</v>
      </c>
      <c r="G164" s="210" t="s">
        <v>1322</v>
      </c>
      <c r="H164" s="211">
        <v>0.878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40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240</v>
      </c>
      <c r="AT164" s="219" t="s">
        <v>236</v>
      </c>
      <c r="AU164" s="219" t="s">
        <v>82</v>
      </c>
      <c r="AY164" s="14" t="s">
        <v>233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82</v>
      </c>
      <c r="BK164" s="112">
        <f>ROUND(I164*H164,2)</f>
        <v>0</v>
      </c>
      <c r="BL164" s="14" t="s">
        <v>240</v>
      </c>
      <c r="BM164" s="219" t="s">
        <v>268</v>
      </c>
    </row>
    <row r="165" spans="1:65" s="2" customFormat="1" ht="11.25">
      <c r="A165" s="32"/>
      <c r="B165" s="33"/>
      <c r="C165" s="34"/>
      <c r="D165" s="220" t="s">
        <v>241</v>
      </c>
      <c r="E165" s="34"/>
      <c r="F165" s="221" t="s">
        <v>1543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241</v>
      </c>
      <c r="AU165" s="14" t="s">
        <v>82</v>
      </c>
    </row>
    <row r="166" spans="1:65" s="2" customFormat="1" ht="16.5" customHeight="1">
      <c r="A166" s="32"/>
      <c r="B166" s="33"/>
      <c r="C166" s="207" t="s">
        <v>75</v>
      </c>
      <c r="D166" s="207" t="s">
        <v>236</v>
      </c>
      <c r="E166" s="208" t="s">
        <v>1362</v>
      </c>
      <c r="F166" s="209" t="s">
        <v>1363</v>
      </c>
      <c r="G166" s="210" t="s">
        <v>982</v>
      </c>
      <c r="H166" s="211">
        <v>2.1080000000000001</v>
      </c>
      <c r="I166" s="212"/>
      <c r="J166" s="213">
        <f>ROUND(I166*H166,2)</f>
        <v>0</v>
      </c>
      <c r="K166" s="214"/>
      <c r="L166" s="35"/>
      <c r="M166" s="215" t="s">
        <v>1</v>
      </c>
      <c r="N166" s="216" t="s">
        <v>40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240</v>
      </c>
      <c r="AT166" s="219" t="s">
        <v>236</v>
      </c>
      <c r="AU166" s="219" t="s">
        <v>82</v>
      </c>
      <c r="AY166" s="14" t="s">
        <v>233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82</v>
      </c>
      <c r="BK166" s="112">
        <f>ROUND(I166*H166,2)</f>
        <v>0</v>
      </c>
      <c r="BL166" s="14" t="s">
        <v>240</v>
      </c>
      <c r="BM166" s="219" t="s">
        <v>273</v>
      </c>
    </row>
    <row r="167" spans="1:65" s="2" customFormat="1" ht="11.25">
      <c r="A167" s="32"/>
      <c r="B167" s="33"/>
      <c r="C167" s="34"/>
      <c r="D167" s="220" t="s">
        <v>241</v>
      </c>
      <c r="E167" s="34"/>
      <c r="F167" s="221" t="s">
        <v>1363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241</v>
      </c>
      <c r="AU167" s="14" t="s">
        <v>82</v>
      </c>
    </row>
    <row r="168" spans="1:65" s="2" customFormat="1" ht="24.2" customHeight="1">
      <c r="A168" s="32"/>
      <c r="B168" s="33"/>
      <c r="C168" s="207" t="s">
        <v>75</v>
      </c>
      <c r="D168" s="207" t="s">
        <v>236</v>
      </c>
      <c r="E168" s="208" t="s">
        <v>1544</v>
      </c>
      <c r="F168" s="209" t="s">
        <v>1545</v>
      </c>
      <c r="G168" s="210" t="s">
        <v>982</v>
      </c>
      <c r="H168" s="211">
        <v>2.1080000000000001</v>
      </c>
      <c r="I168" s="212"/>
      <c r="J168" s="213">
        <f>ROUND(I168*H168,2)</f>
        <v>0</v>
      </c>
      <c r="K168" s="214"/>
      <c r="L168" s="35"/>
      <c r="M168" s="215" t="s">
        <v>1</v>
      </c>
      <c r="N168" s="216" t="s">
        <v>40</v>
      </c>
      <c r="O168" s="69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9" t="s">
        <v>240</v>
      </c>
      <c r="AT168" s="219" t="s">
        <v>236</v>
      </c>
      <c r="AU168" s="219" t="s">
        <v>82</v>
      </c>
      <c r="AY168" s="14" t="s">
        <v>233</v>
      </c>
      <c r="BE168" s="112">
        <f>IF(N168="základní",J168,0)</f>
        <v>0</v>
      </c>
      <c r="BF168" s="112">
        <f>IF(N168="snížená",J168,0)</f>
        <v>0</v>
      </c>
      <c r="BG168" s="112">
        <f>IF(N168="zákl. přenesená",J168,0)</f>
        <v>0</v>
      </c>
      <c r="BH168" s="112">
        <f>IF(N168="sníž. přenesená",J168,0)</f>
        <v>0</v>
      </c>
      <c r="BI168" s="112">
        <f>IF(N168="nulová",J168,0)</f>
        <v>0</v>
      </c>
      <c r="BJ168" s="14" t="s">
        <v>82</v>
      </c>
      <c r="BK168" s="112">
        <f>ROUND(I168*H168,2)</f>
        <v>0</v>
      </c>
      <c r="BL168" s="14" t="s">
        <v>240</v>
      </c>
      <c r="BM168" s="219" t="s">
        <v>275</v>
      </c>
    </row>
    <row r="169" spans="1:65" s="2" customFormat="1" ht="11.25">
      <c r="A169" s="32"/>
      <c r="B169" s="33"/>
      <c r="C169" s="34"/>
      <c r="D169" s="220" t="s">
        <v>241</v>
      </c>
      <c r="E169" s="34"/>
      <c r="F169" s="221" t="s">
        <v>1545</v>
      </c>
      <c r="G169" s="34"/>
      <c r="H169" s="34"/>
      <c r="I169" s="176"/>
      <c r="J169" s="34"/>
      <c r="K169" s="34"/>
      <c r="L169" s="35"/>
      <c r="M169" s="222"/>
      <c r="N169" s="223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241</v>
      </c>
      <c r="AU169" s="14" t="s">
        <v>82</v>
      </c>
    </row>
    <row r="170" spans="1:65" s="2" customFormat="1" ht="16.5" customHeight="1">
      <c r="A170" s="32"/>
      <c r="B170" s="33"/>
      <c r="C170" s="207" t="s">
        <v>75</v>
      </c>
      <c r="D170" s="207" t="s">
        <v>236</v>
      </c>
      <c r="E170" s="208" t="s">
        <v>1358</v>
      </c>
      <c r="F170" s="209" t="s">
        <v>1359</v>
      </c>
      <c r="G170" s="210" t="s">
        <v>982</v>
      </c>
      <c r="H170" s="211">
        <v>8.4329999999999998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40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240</v>
      </c>
      <c r="AT170" s="219" t="s">
        <v>236</v>
      </c>
      <c r="AU170" s="219" t="s">
        <v>82</v>
      </c>
      <c r="AY170" s="14" t="s">
        <v>233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82</v>
      </c>
      <c r="BK170" s="112">
        <f>ROUND(I170*H170,2)</f>
        <v>0</v>
      </c>
      <c r="BL170" s="14" t="s">
        <v>240</v>
      </c>
      <c r="BM170" s="219" t="s">
        <v>278</v>
      </c>
    </row>
    <row r="171" spans="1:65" s="2" customFormat="1" ht="11.25">
      <c r="A171" s="32"/>
      <c r="B171" s="33"/>
      <c r="C171" s="34"/>
      <c r="D171" s="220" t="s">
        <v>241</v>
      </c>
      <c r="E171" s="34"/>
      <c r="F171" s="221" t="s">
        <v>1359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241</v>
      </c>
      <c r="AU171" s="14" t="s">
        <v>82</v>
      </c>
    </row>
    <row r="172" spans="1:65" s="2" customFormat="1" ht="21.75" customHeight="1">
      <c r="A172" s="32"/>
      <c r="B172" s="33"/>
      <c r="C172" s="207" t="s">
        <v>75</v>
      </c>
      <c r="D172" s="207" t="s">
        <v>236</v>
      </c>
      <c r="E172" s="208" t="s">
        <v>1356</v>
      </c>
      <c r="F172" s="209" t="s">
        <v>1357</v>
      </c>
      <c r="G172" s="210" t="s">
        <v>982</v>
      </c>
      <c r="H172" s="211">
        <v>2.1080000000000001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40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240</v>
      </c>
      <c r="AT172" s="219" t="s">
        <v>236</v>
      </c>
      <c r="AU172" s="219" t="s">
        <v>82</v>
      </c>
      <c r="AY172" s="14" t="s">
        <v>233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82</v>
      </c>
      <c r="BK172" s="112">
        <f>ROUND(I172*H172,2)</f>
        <v>0</v>
      </c>
      <c r="BL172" s="14" t="s">
        <v>240</v>
      </c>
      <c r="BM172" s="219" t="s">
        <v>280</v>
      </c>
    </row>
    <row r="173" spans="1:65" s="2" customFormat="1" ht="11.25">
      <c r="A173" s="32"/>
      <c r="B173" s="33"/>
      <c r="C173" s="34"/>
      <c r="D173" s="220" t="s">
        <v>241</v>
      </c>
      <c r="E173" s="34"/>
      <c r="F173" s="221" t="s">
        <v>1357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241</v>
      </c>
      <c r="AU173" s="14" t="s">
        <v>82</v>
      </c>
    </row>
    <row r="174" spans="1:65" s="2" customFormat="1" ht="16.5" customHeight="1">
      <c r="A174" s="32"/>
      <c r="B174" s="33"/>
      <c r="C174" s="207" t="s">
        <v>75</v>
      </c>
      <c r="D174" s="207" t="s">
        <v>236</v>
      </c>
      <c r="E174" s="208" t="s">
        <v>1360</v>
      </c>
      <c r="F174" s="209" t="s">
        <v>1361</v>
      </c>
      <c r="G174" s="210" t="s">
        <v>982</v>
      </c>
      <c r="H174" s="211">
        <v>2.1080000000000001</v>
      </c>
      <c r="I174" s="212"/>
      <c r="J174" s="213">
        <f>ROUND(I174*H174,2)</f>
        <v>0</v>
      </c>
      <c r="K174" s="214"/>
      <c r="L174" s="35"/>
      <c r="M174" s="215" t="s">
        <v>1</v>
      </c>
      <c r="N174" s="216" t="s">
        <v>40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240</v>
      </c>
      <c r="AT174" s="219" t="s">
        <v>236</v>
      </c>
      <c r="AU174" s="219" t="s">
        <v>82</v>
      </c>
      <c r="AY174" s="14" t="s">
        <v>233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82</v>
      </c>
      <c r="BK174" s="112">
        <f>ROUND(I174*H174,2)</f>
        <v>0</v>
      </c>
      <c r="BL174" s="14" t="s">
        <v>240</v>
      </c>
      <c r="BM174" s="219" t="s">
        <v>283</v>
      </c>
    </row>
    <row r="175" spans="1:65" s="2" customFormat="1" ht="11.25">
      <c r="A175" s="32"/>
      <c r="B175" s="33"/>
      <c r="C175" s="34"/>
      <c r="D175" s="220" t="s">
        <v>241</v>
      </c>
      <c r="E175" s="34"/>
      <c r="F175" s="221" t="s">
        <v>1361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241</v>
      </c>
      <c r="AU175" s="14" t="s">
        <v>82</v>
      </c>
    </row>
    <row r="176" spans="1:65" s="2" customFormat="1" ht="16.5" customHeight="1">
      <c r="A176" s="32"/>
      <c r="B176" s="33"/>
      <c r="C176" s="207" t="s">
        <v>75</v>
      </c>
      <c r="D176" s="207" t="s">
        <v>236</v>
      </c>
      <c r="E176" s="208" t="s">
        <v>1546</v>
      </c>
      <c r="F176" s="209" t="s">
        <v>1547</v>
      </c>
      <c r="G176" s="210" t="s">
        <v>982</v>
      </c>
      <c r="H176" s="211">
        <v>6.3250000000000002</v>
      </c>
      <c r="I176" s="212"/>
      <c r="J176" s="213">
        <f>ROUND(I176*H176,2)</f>
        <v>0</v>
      </c>
      <c r="K176" s="214"/>
      <c r="L176" s="35"/>
      <c r="M176" s="215" t="s">
        <v>1</v>
      </c>
      <c r="N176" s="216" t="s">
        <v>40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240</v>
      </c>
      <c r="AT176" s="219" t="s">
        <v>236</v>
      </c>
      <c r="AU176" s="219" t="s">
        <v>82</v>
      </c>
      <c r="AY176" s="14" t="s">
        <v>233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82</v>
      </c>
      <c r="BK176" s="112">
        <f>ROUND(I176*H176,2)</f>
        <v>0</v>
      </c>
      <c r="BL176" s="14" t="s">
        <v>240</v>
      </c>
      <c r="BM176" s="219" t="s">
        <v>287</v>
      </c>
    </row>
    <row r="177" spans="1:65" s="2" customFormat="1" ht="11.25">
      <c r="A177" s="32"/>
      <c r="B177" s="33"/>
      <c r="C177" s="34"/>
      <c r="D177" s="220" t="s">
        <v>241</v>
      </c>
      <c r="E177" s="34"/>
      <c r="F177" s="221" t="s">
        <v>1547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241</v>
      </c>
      <c r="AU177" s="14" t="s">
        <v>82</v>
      </c>
    </row>
    <row r="178" spans="1:65" s="2" customFormat="1" ht="21.75" customHeight="1">
      <c r="A178" s="32"/>
      <c r="B178" s="33"/>
      <c r="C178" s="207" t="s">
        <v>75</v>
      </c>
      <c r="D178" s="207" t="s">
        <v>236</v>
      </c>
      <c r="E178" s="208" t="s">
        <v>1548</v>
      </c>
      <c r="F178" s="209" t="s">
        <v>1549</v>
      </c>
      <c r="G178" s="210" t="s">
        <v>982</v>
      </c>
      <c r="H178" s="211">
        <v>2.1080000000000001</v>
      </c>
      <c r="I178" s="212"/>
      <c r="J178" s="213">
        <f>ROUND(I178*H178,2)</f>
        <v>0</v>
      </c>
      <c r="K178" s="214"/>
      <c r="L178" s="35"/>
      <c r="M178" s="215" t="s">
        <v>1</v>
      </c>
      <c r="N178" s="216" t="s">
        <v>40</v>
      </c>
      <c r="O178" s="69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9" t="s">
        <v>240</v>
      </c>
      <c r="AT178" s="219" t="s">
        <v>236</v>
      </c>
      <c r="AU178" s="219" t="s">
        <v>82</v>
      </c>
      <c r="AY178" s="14" t="s">
        <v>233</v>
      </c>
      <c r="BE178" s="112">
        <f>IF(N178="základní",J178,0)</f>
        <v>0</v>
      </c>
      <c r="BF178" s="112">
        <f>IF(N178="snížená",J178,0)</f>
        <v>0</v>
      </c>
      <c r="BG178" s="112">
        <f>IF(N178="zákl. přenesená",J178,0)</f>
        <v>0</v>
      </c>
      <c r="BH178" s="112">
        <f>IF(N178="sníž. přenesená",J178,0)</f>
        <v>0</v>
      </c>
      <c r="BI178" s="112">
        <f>IF(N178="nulová",J178,0)</f>
        <v>0</v>
      </c>
      <c r="BJ178" s="14" t="s">
        <v>82</v>
      </c>
      <c r="BK178" s="112">
        <f>ROUND(I178*H178,2)</f>
        <v>0</v>
      </c>
      <c r="BL178" s="14" t="s">
        <v>240</v>
      </c>
      <c r="BM178" s="219" t="s">
        <v>290</v>
      </c>
    </row>
    <row r="179" spans="1:65" s="2" customFormat="1" ht="11.25">
      <c r="A179" s="32"/>
      <c r="B179" s="33"/>
      <c r="C179" s="34"/>
      <c r="D179" s="220" t="s">
        <v>241</v>
      </c>
      <c r="E179" s="34"/>
      <c r="F179" s="221" t="s">
        <v>1549</v>
      </c>
      <c r="G179" s="34"/>
      <c r="H179" s="34"/>
      <c r="I179" s="176"/>
      <c r="J179" s="34"/>
      <c r="K179" s="34"/>
      <c r="L179" s="35"/>
      <c r="M179" s="222"/>
      <c r="N179" s="223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4" t="s">
        <v>241</v>
      </c>
      <c r="AU179" s="14" t="s">
        <v>82</v>
      </c>
    </row>
    <row r="180" spans="1:65" s="12" customFormat="1" ht="25.9" customHeight="1">
      <c r="B180" s="191"/>
      <c r="C180" s="192"/>
      <c r="D180" s="193" t="s">
        <v>74</v>
      </c>
      <c r="E180" s="194" t="s">
        <v>1550</v>
      </c>
      <c r="F180" s="194" t="s">
        <v>1551</v>
      </c>
      <c r="G180" s="192"/>
      <c r="H180" s="192"/>
      <c r="I180" s="195"/>
      <c r="J180" s="196">
        <f>BK180</f>
        <v>0</v>
      </c>
      <c r="K180" s="192"/>
      <c r="L180" s="197"/>
      <c r="M180" s="198"/>
      <c r="N180" s="199"/>
      <c r="O180" s="199"/>
      <c r="P180" s="200">
        <f>SUM(P181:P182)</f>
        <v>0</v>
      </c>
      <c r="Q180" s="199"/>
      <c r="R180" s="200">
        <f>SUM(R181:R182)</f>
        <v>0</v>
      </c>
      <c r="S180" s="199"/>
      <c r="T180" s="201">
        <f>SUM(T181:T182)</f>
        <v>0</v>
      </c>
      <c r="AR180" s="202" t="s">
        <v>82</v>
      </c>
      <c r="AT180" s="203" t="s">
        <v>74</v>
      </c>
      <c r="AU180" s="203" t="s">
        <v>75</v>
      </c>
      <c r="AY180" s="202" t="s">
        <v>233</v>
      </c>
      <c r="BK180" s="204">
        <f>SUM(BK181:BK182)</f>
        <v>0</v>
      </c>
    </row>
    <row r="181" spans="1:65" s="2" customFormat="1" ht="16.5" customHeight="1">
      <c r="A181" s="32"/>
      <c r="B181" s="33"/>
      <c r="C181" s="207" t="s">
        <v>75</v>
      </c>
      <c r="D181" s="207" t="s">
        <v>236</v>
      </c>
      <c r="E181" s="208" t="s">
        <v>1552</v>
      </c>
      <c r="F181" s="209" t="s">
        <v>1553</v>
      </c>
      <c r="G181" s="210" t="s">
        <v>1000</v>
      </c>
      <c r="H181" s="211">
        <v>2862.1819999999998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40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240</v>
      </c>
      <c r="AT181" s="219" t="s">
        <v>236</v>
      </c>
      <c r="AU181" s="219" t="s">
        <v>82</v>
      </c>
      <c r="AY181" s="14" t="s">
        <v>233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82</v>
      </c>
      <c r="BK181" s="112">
        <f>ROUND(I181*H181,2)</f>
        <v>0</v>
      </c>
      <c r="BL181" s="14" t="s">
        <v>240</v>
      </c>
      <c r="BM181" s="219" t="s">
        <v>292</v>
      </c>
    </row>
    <row r="182" spans="1:65" s="2" customFormat="1" ht="11.25">
      <c r="A182" s="32"/>
      <c r="B182" s="33"/>
      <c r="C182" s="34"/>
      <c r="D182" s="220" t="s">
        <v>241</v>
      </c>
      <c r="E182" s="34"/>
      <c r="F182" s="221" t="s">
        <v>1553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241</v>
      </c>
      <c r="AU182" s="14" t="s">
        <v>82</v>
      </c>
    </row>
    <row r="183" spans="1:65" s="12" customFormat="1" ht="25.9" customHeight="1">
      <c r="B183" s="191"/>
      <c r="C183" s="192"/>
      <c r="D183" s="193" t="s">
        <v>74</v>
      </c>
      <c r="E183" s="194" t="s">
        <v>1554</v>
      </c>
      <c r="F183" s="194" t="s">
        <v>1555</v>
      </c>
      <c r="G183" s="192"/>
      <c r="H183" s="192"/>
      <c r="I183" s="195"/>
      <c r="J183" s="196">
        <f>BK183</f>
        <v>0</v>
      </c>
      <c r="K183" s="192"/>
      <c r="L183" s="197"/>
      <c r="M183" s="198"/>
      <c r="N183" s="199"/>
      <c r="O183" s="199"/>
      <c r="P183" s="200">
        <f>SUM(P184:P187)</f>
        <v>0</v>
      </c>
      <c r="Q183" s="199"/>
      <c r="R183" s="200">
        <f>SUM(R184:R187)</f>
        <v>0</v>
      </c>
      <c r="S183" s="199"/>
      <c r="T183" s="201">
        <f>SUM(T184:T187)</f>
        <v>0</v>
      </c>
      <c r="AR183" s="202" t="s">
        <v>82</v>
      </c>
      <c r="AT183" s="203" t="s">
        <v>74</v>
      </c>
      <c r="AU183" s="203" t="s">
        <v>75</v>
      </c>
      <c r="AY183" s="202" t="s">
        <v>233</v>
      </c>
      <c r="BK183" s="204">
        <f>SUM(BK184:BK187)</f>
        <v>0</v>
      </c>
    </row>
    <row r="184" spans="1:65" s="2" customFormat="1" ht="16.5" customHeight="1">
      <c r="A184" s="32"/>
      <c r="B184" s="33"/>
      <c r="C184" s="207" t="s">
        <v>75</v>
      </c>
      <c r="D184" s="207" t="s">
        <v>236</v>
      </c>
      <c r="E184" s="208" t="s">
        <v>1556</v>
      </c>
      <c r="F184" s="209" t="s">
        <v>1557</v>
      </c>
      <c r="G184" s="210" t="s">
        <v>995</v>
      </c>
      <c r="H184" s="211">
        <v>1</v>
      </c>
      <c r="I184" s="212"/>
      <c r="J184" s="213">
        <f>ROUND(I184*H184,2)</f>
        <v>0</v>
      </c>
      <c r="K184" s="214"/>
      <c r="L184" s="35"/>
      <c r="M184" s="215" t="s">
        <v>1</v>
      </c>
      <c r="N184" s="216" t="s">
        <v>40</v>
      </c>
      <c r="O184" s="69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9" t="s">
        <v>240</v>
      </c>
      <c r="AT184" s="219" t="s">
        <v>236</v>
      </c>
      <c r="AU184" s="219" t="s">
        <v>82</v>
      </c>
      <c r="AY184" s="14" t="s">
        <v>233</v>
      </c>
      <c r="BE184" s="112">
        <f>IF(N184="základní",J184,0)</f>
        <v>0</v>
      </c>
      <c r="BF184" s="112">
        <f>IF(N184="snížená",J184,0)</f>
        <v>0</v>
      </c>
      <c r="BG184" s="112">
        <f>IF(N184="zákl. přenesená",J184,0)</f>
        <v>0</v>
      </c>
      <c r="BH184" s="112">
        <f>IF(N184="sníž. přenesená",J184,0)</f>
        <v>0</v>
      </c>
      <c r="BI184" s="112">
        <f>IF(N184="nulová",J184,0)</f>
        <v>0</v>
      </c>
      <c r="BJ184" s="14" t="s">
        <v>82</v>
      </c>
      <c r="BK184" s="112">
        <f>ROUND(I184*H184,2)</f>
        <v>0</v>
      </c>
      <c r="BL184" s="14" t="s">
        <v>240</v>
      </c>
      <c r="BM184" s="219" t="s">
        <v>295</v>
      </c>
    </row>
    <row r="185" spans="1:65" s="2" customFormat="1" ht="11.25">
      <c r="A185" s="32"/>
      <c r="B185" s="33"/>
      <c r="C185" s="34"/>
      <c r="D185" s="220" t="s">
        <v>241</v>
      </c>
      <c r="E185" s="34"/>
      <c r="F185" s="221" t="s">
        <v>1557</v>
      </c>
      <c r="G185" s="34"/>
      <c r="H185" s="34"/>
      <c r="I185" s="176"/>
      <c r="J185" s="34"/>
      <c r="K185" s="34"/>
      <c r="L185" s="35"/>
      <c r="M185" s="222"/>
      <c r="N185" s="223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4" t="s">
        <v>241</v>
      </c>
      <c r="AU185" s="14" t="s">
        <v>82</v>
      </c>
    </row>
    <row r="186" spans="1:65" s="2" customFormat="1" ht="16.5" customHeight="1">
      <c r="A186" s="32"/>
      <c r="B186" s="33"/>
      <c r="C186" s="207" t="s">
        <v>75</v>
      </c>
      <c r="D186" s="207" t="s">
        <v>236</v>
      </c>
      <c r="E186" s="208" t="s">
        <v>1558</v>
      </c>
      <c r="F186" s="209" t="s">
        <v>1559</v>
      </c>
      <c r="G186" s="210" t="s">
        <v>995</v>
      </c>
      <c r="H186" s="211">
        <v>1</v>
      </c>
      <c r="I186" s="212"/>
      <c r="J186" s="213">
        <f>ROUND(I186*H186,2)</f>
        <v>0</v>
      </c>
      <c r="K186" s="214"/>
      <c r="L186" s="35"/>
      <c r="M186" s="215" t="s">
        <v>1</v>
      </c>
      <c r="N186" s="216" t="s">
        <v>40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240</v>
      </c>
      <c r="AT186" s="219" t="s">
        <v>236</v>
      </c>
      <c r="AU186" s="219" t="s">
        <v>82</v>
      </c>
      <c r="AY186" s="14" t="s">
        <v>233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82</v>
      </c>
      <c r="BK186" s="112">
        <f>ROUND(I186*H186,2)</f>
        <v>0</v>
      </c>
      <c r="BL186" s="14" t="s">
        <v>240</v>
      </c>
      <c r="BM186" s="219" t="s">
        <v>297</v>
      </c>
    </row>
    <row r="187" spans="1:65" s="2" customFormat="1" ht="11.25">
      <c r="A187" s="32"/>
      <c r="B187" s="33"/>
      <c r="C187" s="34"/>
      <c r="D187" s="220" t="s">
        <v>241</v>
      </c>
      <c r="E187" s="34"/>
      <c r="F187" s="221" t="s">
        <v>1559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241</v>
      </c>
      <c r="AU187" s="14" t="s">
        <v>82</v>
      </c>
    </row>
    <row r="188" spans="1:65" s="12" customFormat="1" ht="25.9" customHeight="1">
      <c r="B188" s="191"/>
      <c r="C188" s="192"/>
      <c r="D188" s="193" t="s">
        <v>74</v>
      </c>
      <c r="E188" s="194" t="s">
        <v>231</v>
      </c>
      <c r="F188" s="194" t="s">
        <v>1366</v>
      </c>
      <c r="G188" s="192"/>
      <c r="H188" s="192"/>
      <c r="I188" s="195"/>
      <c r="J188" s="196">
        <f>BK188</f>
        <v>0</v>
      </c>
      <c r="K188" s="192"/>
      <c r="L188" s="197"/>
      <c r="M188" s="198"/>
      <c r="N188" s="199"/>
      <c r="O188" s="199"/>
      <c r="P188" s="200">
        <f>SUM(P189:P200)</f>
        <v>0</v>
      </c>
      <c r="Q188" s="199"/>
      <c r="R188" s="200">
        <f>SUM(R189:R200)</f>
        <v>0</v>
      </c>
      <c r="S188" s="199"/>
      <c r="T188" s="201">
        <f>SUM(T189:T200)</f>
        <v>0</v>
      </c>
      <c r="AR188" s="202" t="s">
        <v>82</v>
      </c>
      <c r="AT188" s="203" t="s">
        <v>74</v>
      </c>
      <c r="AU188" s="203" t="s">
        <v>75</v>
      </c>
      <c r="AY188" s="202" t="s">
        <v>233</v>
      </c>
      <c r="BK188" s="204">
        <f>SUM(BK189:BK200)</f>
        <v>0</v>
      </c>
    </row>
    <row r="189" spans="1:65" s="2" customFormat="1" ht="21.75" customHeight="1">
      <c r="A189" s="32"/>
      <c r="B189" s="33"/>
      <c r="C189" s="207" t="s">
        <v>75</v>
      </c>
      <c r="D189" s="207" t="s">
        <v>236</v>
      </c>
      <c r="E189" s="208" t="s">
        <v>1560</v>
      </c>
      <c r="F189" s="209" t="s">
        <v>1561</v>
      </c>
      <c r="G189" s="210" t="s">
        <v>1322</v>
      </c>
      <c r="H189" s="211">
        <v>22.506</v>
      </c>
      <c r="I189" s="212"/>
      <c r="J189" s="213">
        <f>ROUND(I189*H189,2)</f>
        <v>0</v>
      </c>
      <c r="K189" s="214"/>
      <c r="L189" s="35"/>
      <c r="M189" s="215" t="s">
        <v>1</v>
      </c>
      <c r="N189" s="216" t="s">
        <v>40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240</v>
      </c>
      <c r="AT189" s="219" t="s">
        <v>236</v>
      </c>
      <c r="AU189" s="219" t="s">
        <v>82</v>
      </c>
      <c r="AY189" s="14" t="s">
        <v>233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82</v>
      </c>
      <c r="BK189" s="112">
        <f>ROUND(I189*H189,2)</f>
        <v>0</v>
      </c>
      <c r="BL189" s="14" t="s">
        <v>240</v>
      </c>
      <c r="BM189" s="219" t="s">
        <v>301</v>
      </c>
    </row>
    <row r="190" spans="1:65" s="2" customFormat="1" ht="11.25">
      <c r="A190" s="32"/>
      <c r="B190" s="33"/>
      <c r="C190" s="34"/>
      <c r="D190" s="220" t="s">
        <v>241</v>
      </c>
      <c r="E190" s="34"/>
      <c r="F190" s="221" t="s">
        <v>1561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241</v>
      </c>
      <c r="AU190" s="14" t="s">
        <v>82</v>
      </c>
    </row>
    <row r="191" spans="1:65" s="2" customFormat="1" ht="16.5" customHeight="1">
      <c r="A191" s="32"/>
      <c r="B191" s="33"/>
      <c r="C191" s="207" t="s">
        <v>75</v>
      </c>
      <c r="D191" s="207" t="s">
        <v>236</v>
      </c>
      <c r="E191" s="208" t="s">
        <v>1562</v>
      </c>
      <c r="F191" s="209" t="s">
        <v>1563</v>
      </c>
      <c r="G191" s="210" t="s">
        <v>982</v>
      </c>
      <c r="H191" s="211">
        <v>0.443</v>
      </c>
      <c r="I191" s="212"/>
      <c r="J191" s="213">
        <f>ROUND(I191*H191,2)</f>
        <v>0</v>
      </c>
      <c r="K191" s="214"/>
      <c r="L191" s="35"/>
      <c r="M191" s="215" t="s">
        <v>1</v>
      </c>
      <c r="N191" s="216" t="s">
        <v>40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240</v>
      </c>
      <c r="AT191" s="219" t="s">
        <v>236</v>
      </c>
      <c r="AU191" s="219" t="s">
        <v>82</v>
      </c>
      <c r="AY191" s="14" t="s">
        <v>233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82</v>
      </c>
      <c r="BK191" s="112">
        <f>ROUND(I191*H191,2)</f>
        <v>0</v>
      </c>
      <c r="BL191" s="14" t="s">
        <v>240</v>
      </c>
      <c r="BM191" s="219" t="s">
        <v>303</v>
      </c>
    </row>
    <row r="192" spans="1:65" s="2" customFormat="1" ht="11.25">
      <c r="A192" s="32"/>
      <c r="B192" s="33"/>
      <c r="C192" s="34"/>
      <c r="D192" s="220" t="s">
        <v>241</v>
      </c>
      <c r="E192" s="34"/>
      <c r="F192" s="221" t="s">
        <v>1563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241</v>
      </c>
      <c r="AU192" s="14" t="s">
        <v>82</v>
      </c>
    </row>
    <row r="193" spans="1:65" s="2" customFormat="1" ht="16.5" customHeight="1">
      <c r="A193" s="32"/>
      <c r="B193" s="33"/>
      <c r="C193" s="207" t="s">
        <v>75</v>
      </c>
      <c r="D193" s="207" t="s">
        <v>236</v>
      </c>
      <c r="E193" s="208" t="s">
        <v>1564</v>
      </c>
      <c r="F193" s="209" t="s">
        <v>1565</v>
      </c>
      <c r="G193" s="210" t="s">
        <v>982</v>
      </c>
      <c r="H193" s="211">
        <v>0.80700000000000005</v>
      </c>
      <c r="I193" s="212"/>
      <c r="J193" s="213">
        <f>ROUND(I193*H193,2)</f>
        <v>0</v>
      </c>
      <c r="K193" s="214"/>
      <c r="L193" s="35"/>
      <c r="M193" s="215" t="s">
        <v>1</v>
      </c>
      <c r="N193" s="216" t="s">
        <v>40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240</v>
      </c>
      <c r="AT193" s="219" t="s">
        <v>236</v>
      </c>
      <c r="AU193" s="219" t="s">
        <v>82</v>
      </c>
      <c r="AY193" s="14" t="s">
        <v>233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82</v>
      </c>
      <c r="BK193" s="112">
        <f>ROUND(I193*H193,2)</f>
        <v>0</v>
      </c>
      <c r="BL193" s="14" t="s">
        <v>240</v>
      </c>
      <c r="BM193" s="219" t="s">
        <v>306</v>
      </c>
    </row>
    <row r="194" spans="1:65" s="2" customFormat="1" ht="11.25">
      <c r="A194" s="32"/>
      <c r="B194" s="33"/>
      <c r="C194" s="34"/>
      <c r="D194" s="220" t="s">
        <v>241</v>
      </c>
      <c r="E194" s="34"/>
      <c r="F194" s="221" t="s">
        <v>1565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241</v>
      </c>
      <c r="AU194" s="14" t="s">
        <v>82</v>
      </c>
    </row>
    <row r="195" spans="1:65" s="2" customFormat="1" ht="16.5" customHeight="1">
      <c r="A195" s="32"/>
      <c r="B195" s="33"/>
      <c r="C195" s="207" t="s">
        <v>75</v>
      </c>
      <c r="D195" s="207" t="s">
        <v>236</v>
      </c>
      <c r="E195" s="208" t="s">
        <v>1566</v>
      </c>
      <c r="F195" s="209" t="s">
        <v>1567</v>
      </c>
      <c r="G195" s="210" t="s">
        <v>982</v>
      </c>
      <c r="H195" s="211">
        <v>1.5940000000000001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40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240</v>
      </c>
      <c r="AT195" s="219" t="s">
        <v>236</v>
      </c>
      <c r="AU195" s="219" t="s">
        <v>82</v>
      </c>
      <c r="AY195" s="14" t="s">
        <v>233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82</v>
      </c>
      <c r="BK195" s="112">
        <f>ROUND(I195*H195,2)</f>
        <v>0</v>
      </c>
      <c r="BL195" s="14" t="s">
        <v>240</v>
      </c>
      <c r="BM195" s="219" t="s">
        <v>308</v>
      </c>
    </row>
    <row r="196" spans="1:65" s="2" customFormat="1" ht="11.25">
      <c r="A196" s="32"/>
      <c r="B196" s="33"/>
      <c r="C196" s="34"/>
      <c r="D196" s="220" t="s">
        <v>241</v>
      </c>
      <c r="E196" s="34"/>
      <c r="F196" s="221" t="s">
        <v>1567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241</v>
      </c>
      <c r="AU196" s="14" t="s">
        <v>82</v>
      </c>
    </row>
    <row r="197" spans="1:65" s="2" customFormat="1" ht="16.5" customHeight="1">
      <c r="A197" s="32"/>
      <c r="B197" s="33"/>
      <c r="C197" s="207" t="s">
        <v>75</v>
      </c>
      <c r="D197" s="207" t="s">
        <v>236</v>
      </c>
      <c r="E197" s="208" t="s">
        <v>1568</v>
      </c>
      <c r="F197" s="209" t="s">
        <v>1569</v>
      </c>
      <c r="G197" s="210" t="s">
        <v>995</v>
      </c>
      <c r="H197" s="211">
        <v>1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40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240</v>
      </c>
      <c r="AT197" s="219" t="s">
        <v>236</v>
      </c>
      <c r="AU197" s="219" t="s">
        <v>82</v>
      </c>
      <c r="AY197" s="14" t="s">
        <v>233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82</v>
      </c>
      <c r="BK197" s="112">
        <f>ROUND(I197*H197,2)</f>
        <v>0</v>
      </c>
      <c r="BL197" s="14" t="s">
        <v>240</v>
      </c>
      <c r="BM197" s="219" t="s">
        <v>311</v>
      </c>
    </row>
    <row r="198" spans="1:65" s="2" customFormat="1" ht="11.25">
      <c r="A198" s="32"/>
      <c r="B198" s="33"/>
      <c r="C198" s="34"/>
      <c r="D198" s="220" t="s">
        <v>241</v>
      </c>
      <c r="E198" s="34"/>
      <c r="F198" s="221" t="s">
        <v>1569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241</v>
      </c>
      <c r="AU198" s="14" t="s">
        <v>82</v>
      </c>
    </row>
    <row r="199" spans="1:65" s="2" customFormat="1" ht="21.75" customHeight="1">
      <c r="A199" s="32"/>
      <c r="B199" s="33"/>
      <c r="C199" s="207" t="s">
        <v>75</v>
      </c>
      <c r="D199" s="207" t="s">
        <v>236</v>
      </c>
      <c r="E199" s="208" t="s">
        <v>1570</v>
      </c>
      <c r="F199" s="209" t="s">
        <v>1571</v>
      </c>
      <c r="G199" s="210" t="s">
        <v>982</v>
      </c>
      <c r="H199" s="211">
        <v>2.8439999999999999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40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240</v>
      </c>
      <c r="AT199" s="219" t="s">
        <v>236</v>
      </c>
      <c r="AU199" s="219" t="s">
        <v>82</v>
      </c>
      <c r="AY199" s="14" t="s">
        <v>233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82</v>
      </c>
      <c r="BK199" s="112">
        <f>ROUND(I199*H199,2)</f>
        <v>0</v>
      </c>
      <c r="BL199" s="14" t="s">
        <v>240</v>
      </c>
      <c r="BM199" s="219" t="s">
        <v>315</v>
      </c>
    </row>
    <row r="200" spans="1:65" s="2" customFormat="1" ht="11.25">
      <c r="A200" s="32"/>
      <c r="B200" s="33"/>
      <c r="C200" s="34"/>
      <c r="D200" s="220" t="s">
        <v>241</v>
      </c>
      <c r="E200" s="34"/>
      <c r="F200" s="221" t="s">
        <v>1571</v>
      </c>
      <c r="G200" s="34"/>
      <c r="H200" s="34"/>
      <c r="I200" s="176"/>
      <c r="J200" s="34"/>
      <c r="K200" s="34"/>
      <c r="L200" s="35"/>
      <c r="M200" s="224"/>
      <c r="N200" s="225"/>
      <c r="O200" s="226"/>
      <c r="P200" s="226"/>
      <c r="Q200" s="226"/>
      <c r="R200" s="226"/>
      <c r="S200" s="226"/>
      <c r="T200" s="227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241</v>
      </c>
      <c r="AU200" s="14" t="s">
        <v>82</v>
      </c>
    </row>
    <row r="201" spans="1:65" s="2" customFormat="1" ht="6.95" customHeight="1">
      <c r="A201" s="32"/>
      <c r="B201" s="52"/>
      <c r="C201" s="53"/>
      <c r="D201" s="53"/>
      <c r="E201" s="53"/>
      <c r="F201" s="53"/>
      <c r="G201" s="53"/>
      <c r="H201" s="53"/>
      <c r="I201" s="53"/>
      <c r="J201" s="53"/>
      <c r="K201" s="53"/>
      <c r="L201" s="35"/>
      <c r="M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</row>
  </sheetData>
  <sheetProtection algorithmName="SHA-512" hashValue="RpX31kgY2qVzIhg090bK86D0JqyfaKgjujQp1uOEaEbXWAgRhZHM7xdRSw49Brw/6U1Au9YZVHtEUPWAS6WTDQ==" saltValue="Fj/8pWEqL27vUNiVRiDAfvIwrhGEtPSBkNcE6vHjfrkE8rGspcJGlbg0uhoEuTTtyJP34tk/eoTPspZ67dbkdA==" spinCount="100000" sheet="1" objects="1" scenarios="1" formatColumns="0" formatRows="0" autoFilter="0"/>
  <autoFilter ref="C136:K200" xr:uid="{00000000-0009-0000-0000-000009000000}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3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111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5"/>
      <c r="C9" s="32"/>
      <c r="D9" s="32"/>
      <c r="E9" s="289" t="s">
        <v>1572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J110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ROUND((SUM(BE110:BE117) + SUM(BE137:BE319)),  2)</f>
        <v>0</v>
      </c>
      <c r="G35" s="32"/>
      <c r="H35" s="32"/>
      <c r="I35" s="137">
        <v>0.21</v>
      </c>
      <c r="J35" s="136">
        <f>ROUND(((SUM(BE110:BE117) + SUM(BE137:BE319))*I35),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ROUND((SUM(BF110:BF117) + SUM(BF137:BF319)),  2)</f>
        <v>0</v>
      </c>
      <c r="G36" s="32"/>
      <c r="H36" s="32"/>
      <c r="I36" s="137">
        <v>0.12</v>
      </c>
      <c r="J36" s="136">
        <f>ROUND(((SUM(BF110:BF117) + SUM(BF137:BF319))*I36),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ROUND((SUM(BG110:BG117) + SUM(BG137:BG319)),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ROUND((SUM(BH110:BH117) + SUM(BH137:BH319)),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ROUND((SUM(BI110:BI117) + SUM(BI137:BI319)),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49" t="str">
        <f>E9</f>
        <v xml:space="preserve">SO 04 D.1.4.1 - Instalace fotovoltaického systému v pavilonu N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J137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65" s="9" customFormat="1" ht="24.95" customHeight="1">
      <c r="B97" s="159"/>
      <c r="C97" s="160"/>
      <c r="D97" s="161" t="s">
        <v>1573</v>
      </c>
      <c r="E97" s="162"/>
      <c r="F97" s="162"/>
      <c r="G97" s="162"/>
      <c r="H97" s="162"/>
      <c r="I97" s="162"/>
      <c r="J97" s="163">
        <f>J138</f>
        <v>0</v>
      </c>
      <c r="K97" s="160"/>
      <c r="L97" s="164"/>
    </row>
    <row r="98" spans="1:65" s="9" customFormat="1" ht="24.95" customHeight="1">
      <c r="B98" s="159"/>
      <c r="C98" s="160"/>
      <c r="D98" s="161" t="s">
        <v>1573</v>
      </c>
      <c r="E98" s="162"/>
      <c r="F98" s="162"/>
      <c r="G98" s="162"/>
      <c r="H98" s="162"/>
      <c r="I98" s="162"/>
      <c r="J98" s="163">
        <f>J145</f>
        <v>0</v>
      </c>
      <c r="K98" s="160"/>
      <c r="L98" s="164"/>
    </row>
    <row r="99" spans="1:65" s="9" customFormat="1" ht="24.95" customHeight="1">
      <c r="B99" s="159"/>
      <c r="C99" s="160"/>
      <c r="D99" s="161" t="s">
        <v>1573</v>
      </c>
      <c r="E99" s="162"/>
      <c r="F99" s="162"/>
      <c r="G99" s="162"/>
      <c r="H99" s="162"/>
      <c r="I99" s="162"/>
      <c r="J99" s="163">
        <f>J149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1175</v>
      </c>
      <c r="E100" s="162"/>
      <c r="F100" s="162"/>
      <c r="G100" s="162"/>
      <c r="H100" s="162"/>
      <c r="I100" s="162"/>
      <c r="J100" s="163">
        <f>J156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1574</v>
      </c>
      <c r="E101" s="162"/>
      <c r="F101" s="162"/>
      <c r="G101" s="162"/>
      <c r="H101" s="162"/>
      <c r="I101" s="162"/>
      <c r="J101" s="163">
        <f>J172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1575</v>
      </c>
      <c r="E102" s="162"/>
      <c r="F102" s="162"/>
      <c r="G102" s="162"/>
      <c r="H102" s="162"/>
      <c r="I102" s="162"/>
      <c r="J102" s="163">
        <f>J195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1576</v>
      </c>
      <c r="E103" s="162"/>
      <c r="F103" s="162"/>
      <c r="G103" s="162"/>
      <c r="H103" s="162"/>
      <c r="I103" s="162"/>
      <c r="J103" s="163">
        <f>J212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1573</v>
      </c>
      <c r="E104" s="162"/>
      <c r="F104" s="162"/>
      <c r="G104" s="162"/>
      <c r="H104" s="162"/>
      <c r="I104" s="162"/>
      <c r="J104" s="163">
        <f>J221</f>
        <v>0</v>
      </c>
      <c r="K104" s="160"/>
      <c r="L104" s="164"/>
    </row>
    <row r="105" spans="1:65" s="9" customFormat="1" ht="24.95" customHeight="1">
      <c r="B105" s="159"/>
      <c r="C105" s="160"/>
      <c r="D105" s="161" t="s">
        <v>1577</v>
      </c>
      <c r="E105" s="162"/>
      <c r="F105" s="162"/>
      <c r="G105" s="162"/>
      <c r="H105" s="162"/>
      <c r="I105" s="162"/>
      <c r="J105" s="163">
        <f>J225</f>
        <v>0</v>
      </c>
      <c r="K105" s="160"/>
      <c r="L105" s="164"/>
    </row>
    <row r="106" spans="1:65" s="9" customFormat="1" ht="24.95" customHeight="1">
      <c r="B106" s="159"/>
      <c r="C106" s="160"/>
      <c r="D106" s="161" t="s">
        <v>1578</v>
      </c>
      <c r="E106" s="162"/>
      <c r="F106" s="162"/>
      <c r="G106" s="162"/>
      <c r="H106" s="162"/>
      <c r="I106" s="162"/>
      <c r="J106" s="163">
        <f>J262</f>
        <v>0</v>
      </c>
      <c r="K106" s="160"/>
      <c r="L106" s="164"/>
    </row>
    <row r="107" spans="1:65" s="9" customFormat="1" ht="24.95" customHeight="1">
      <c r="B107" s="159"/>
      <c r="C107" s="160"/>
      <c r="D107" s="161" t="s">
        <v>1579</v>
      </c>
      <c r="E107" s="162"/>
      <c r="F107" s="162"/>
      <c r="G107" s="162"/>
      <c r="H107" s="162"/>
      <c r="I107" s="162"/>
      <c r="J107" s="163">
        <f>J299</f>
        <v>0</v>
      </c>
      <c r="K107" s="160"/>
      <c r="L107" s="164"/>
    </row>
    <row r="108" spans="1:65" s="2" customFormat="1" ht="21.7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29.25" customHeight="1">
      <c r="A110" s="32"/>
      <c r="B110" s="33"/>
      <c r="C110" s="158" t="s">
        <v>209</v>
      </c>
      <c r="D110" s="34"/>
      <c r="E110" s="34"/>
      <c r="F110" s="34"/>
      <c r="G110" s="34"/>
      <c r="H110" s="34"/>
      <c r="I110" s="34"/>
      <c r="J110" s="171">
        <f>ROUND(J111 + J112 + J113 + J114 + J115 + J116,2)</f>
        <v>0</v>
      </c>
      <c r="K110" s="34"/>
      <c r="L110" s="49"/>
      <c r="N110" s="172" t="s">
        <v>39</v>
      </c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18" customHeight="1">
      <c r="A111" s="32"/>
      <c r="B111" s="33"/>
      <c r="C111" s="34"/>
      <c r="D111" s="248" t="s">
        <v>210</v>
      </c>
      <c r="E111" s="247"/>
      <c r="F111" s="247"/>
      <c r="G111" s="34"/>
      <c r="H111" s="34"/>
      <c r="I111" s="34"/>
      <c r="J111" s="108">
        <v>0</v>
      </c>
      <c r="K111" s="34"/>
      <c r="L111" s="173"/>
      <c r="M111" s="174"/>
      <c r="N111" s="175" t="s">
        <v>40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211</v>
      </c>
      <c r="AZ111" s="174"/>
      <c r="BA111" s="174"/>
      <c r="BB111" s="174"/>
      <c r="BC111" s="174"/>
      <c r="BD111" s="174"/>
      <c r="BE111" s="178">
        <f t="shared" ref="BE111:BE116" si="0">IF(N111="základní",J111,0)</f>
        <v>0</v>
      </c>
      <c r="BF111" s="178">
        <f t="shared" ref="BF111:BF116" si="1">IF(N111="snížená",J111,0)</f>
        <v>0</v>
      </c>
      <c r="BG111" s="178">
        <f t="shared" ref="BG111:BG116" si="2">IF(N111="zákl. přenesená",J111,0)</f>
        <v>0</v>
      </c>
      <c r="BH111" s="178">
        <f t="shared" ref="BH111:BH116" si="3">IF(N111="sníž. přenesená",J111,0)</f>
        <v>0</v>
      </c>
      <c r="BI111" s="178">
        <f t="shared" ref="BI111:BI116" si="4">IF(N111="nulová",J111,0)</f>
        <v>0</v>
      </c>
      <c r="BJ111" s="177" t="s">
        <v>82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8" t="s">
        <v>212</v>
      </c>
      <c r="E112" s="247"/>
      <c r="F112" s="247"/>
      <c r="G112" s="34"/>
      <c r="H112" s="34"/>
      <c r="I112" s="34"/>
      <c r="J112" s="108">
        <v>0</v>
      </c>
      <c r="K112" s="34"/>
      <c r="L112" s="173"/>
      <c r="M112" s="174"/>
      <c r="N112" s="175" t="s">
        <v>40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211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82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8" t="s">
        <v>213</v>
      </c>
      <c r="E113" s="247"/>
      <c r="F113" s="247"/>
      <c r="G113" s="34"/>
      <c r="H113" s="34"/>
      <c r="I113" s="34"/>
      <c r="J113" s="108">
        <v>0</v>
      </c>
      <c r="K113" s="34"/>
      <c r="L113" s="173"/>
      <c r="M113" s="174"/>
      <c r="N113" s="175" t="s">
        <v>40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211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82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8" t="s">
        <v>214</v>
      </c>
      <c r="E114" s="247"/>
      <c r="F114" s="247"/>
      <c r="G114" s="34"/>
      <c r="H114" s="34"/>
      <c r="I114" s="34"/>
      <c r="J114" s="108">
        <v>0</v>
      </c>
      <c r="K114" s="34"/>
      <c r="L114" s="173"/>
      <c r="M114" s="174"/>
      <c r="N114" s="175" t="s">
        <v>40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211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82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248" t="s">
        <v>215</v>
      </c>
      <c r="E115" s="247"/>
      <c r="F115" s="247"/>
      <c r="G115" s="34"/>
      <c r="H115" s="34"/>
      <c r="I115" s="34"/>
      <c r="J115" s="108">
        <v>0</v>
      </c>
      <c r="K115" s="34"/>
      <c r="L115" s="173"/>
      <c r="M115" s="174"/>
      <c r="N115" s="175" t="s">
        <v>40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211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82</v>
      </c>
      <c r="BK115" s="174"/>
      <c r="BL115" s="174"/>
      <c r="BM115" s="174"/>
    </row>
    <row r="116" spans="1:65" s="2" customFormat="1" ht="18" customHeight="1">
      <c r="A116" s="32"/>
      <c r="B116" s="33"/>
      <c r="C116" s="34"/>
      <c r="D116" s="107" t="s">
        <v>216</v>
      </c>
      <c r="E116" s="34"/>
      <c r="F116" s="34"/>
      <c r="G116" s="34"/>
      <c r="H116" s="34"/>
      <c r="I116" s="34"/>
      <c r="J116" s="108">
        <f>ROUND(J30*T116,2)</f>
        <v>0</v>
      </c>
      <c r="K116" s="34"/>
      <c r="L116" s="173"/>
      <c r="M116" s="174"/>
      <c r="N116" s="175" t="s">
        <v>40</v>
      </c>
      <c r="O116" s="174"/>
      <c r="P116" s="174"/>
      <c r="Q116" s="174"/>
      <c r="R116" s="174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7" t="s">
        <v>217</v>
      </c>
      <c r="AZ116" s="174"/>
      <c r="BA116" s="174"/>
      <c r="BB116" s="174"/>
      <c r="BC116" s="174"/>
      <c r="BD116" s="174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82</v>
      </c>
      <c r="BK116" s="174"/>
      <c r="BL116" s="174"/>
      <c r="BM116" s="174"/>
    </row>
    <row r="117" spans="1:65" s="2" customFormat="1" ht="11.25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9.25" customHeight="1">
      <c r="A118" s="32"/>
      <c r="B118" s="33"/>
      <c r="C118" s="116" t="s">
        <v>151</v>
      </c>
      <c r="D118" s="117"/>
      <c r="E118" s="117"/>
      <c r="F118" s="117"/>
      <c r="G118" s="117"/>
      <c r="H118" s="117"/>
      <c r="I118" s="117"/>
      <c r="J118" s="118">
        <f>ROUND(J96+J110,2)</f>
        <v>0</v>
      </c>
      <c r="K118" s="117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3" spans="1:65" s="2" customFormat="1" ht="6.95" customHeight="1">
      <c r="A123" s="32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24.95" customHeight="1">
      <c r="A124" s="32"/>
      <c r="B124" s="33"/>
      <c r="C124" s="20" t="s">
        <v>218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2" customHeight="1">
      <c r="A126" s="32"/>
      <c r="B126" s="33"/>
      <c r="C126" s="26" t="s">
        <v>16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26.25" customHeight="1">
      <c r="A127" s="32"/>
      <c r="B127" s="33"/>
      <c r="C127" s="34"/>
      <c r="D127" s="34"/>
      <c r="E127" s="294" t="str">
        <f>E7</f>
        <v>Snížení energetické náročnosti budov v areálu Slezské nemocnice Opava využitím OZE a KVET  u hlavních budov V,N</v>
      </c>
      <c r="F127" s="295"/>
      <c r="G127" s="295"/>
      <c r="H127" s="295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>
      <c r="A128" s="32"/>
      <c r="B128" s="33"/>
      <c r="C128" s="26" t="s">
        <v>153</v>
      </c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30" customHeight="1">
      <c r="A129" s="32"/>
      <c r="B129" s="33"/>
      <c r="C129" s="34"/>
      <c r="D129" s="34"/>
      <c r="E129" s="249" t="str">
        <f>E9</f>
        <v xml:space="preserve">SO 04 D.1.4.1 - Instalace fotovoltaického systému v pavilonu N   </v>
      </c>
      <c r="F129" s="296"/>
      <c r="G129" s="296"/>
      <c r="H129" s="296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6" t="s">
        <v>20</v>
      </c>
      <c r="D131" s="34"/>
      <c r="E131" s="34"/>
      <c r="F131" s="24" t="str">
        <f>F12</f>
        <v xml:space="preserve"> </v>
      </c>
      <c r="G131" s="34"/>
      <c r="H131" s="34"/>
      <c r="I131" s="26" t="s">
        <v>22</v>
      </c>
      <c r="J131" s="64" t="str">
        <f>IF(J12="","",J12)</f>
        <v>10. 3. 2025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6" t="s">
        <v>24</v>
      </c>
      <c r="D133" s="34"/>
      <c r="E133" s="34"/>
      <c r="F133" s="24" t="str">
        <f>E15</f>
        <v xml:space="preserve"> </v>
      </c>
      <c r="G133" s="34"/>
      <c r="H133" s="34"/>
      <c r="I133" s="26" t="s">
        <v>29</v>
      </c>
      <c r="J133" s="29" t="str">
        <f>E21</f>
        <v xml:space="preserve"> 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6" t="s">
        <v>27</v>
      </c>
      <c r="D134" s="34"/>
      <c r="E134" s="34"/>
      <c r="F134" s="24" t="str">
        <f>IF(E18="","",E18)</f>
        <v>Vyplň údaj</v>
      </c>
      <c r="G134" s="34"/>
      <c r="H134" s="34"/>
      <c r="I134" s="26" t="s">
        <v>31</v>
      </c>
      <c r="J134" s="29" t="str">
        <f>E24</f>
        <v xml:space="preserve"> </v>
      </c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0.35" customHeight="1">
      <c r="A135" s="32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11" customFormat="1" ht="29.25" customHeight="1">
      <c r="A136" s="179"/>
      <c r="B136" s="180"/>
      <c r="C136" s="181" t="s">
        <v>219</v>
      </c>
      <c r="D136" s="182" t="s">
        <v>60</v>
      </c>
      <c r="E136" s="182" t="s">
        <v>56</v>
      </c>
      <c r="F136" s="182" t="s">
        <v>57</v>
      </c>
      <c r="G136" s="182" t="s">
        <v>220</v>
      </c>
      <c r="H136" s="182" t="s">
        <v>221</v>
      </c>
      <c r="I136" s="182" t="s">
        <v>222</v>
      </c>
      <c r="J136" s="183" t="s">
        <v>158</v>
      </c>
      <c r="K136" s="184" t="s">
        <v>223</v>
      </c>
      <c r="L136" s="185"/>
      <c r="M136" s="73" t="s">
        <v>1</v>
      </c>
      <c r="N136" s="74" t="s">
        <v>39</v>
      </c>
      <c r="O136" s="74" t="s">
        <v>224</v>
      </c>
      <c r="P136" s="74" t="s">
        <v>225</v>
      </c>
      <c r="Q136" s="74" t="s">
        <v>226</v>
      </c>
      <c r="R136" s="74" t="s">
        <v>227</v>
      </c>
      <c r="S136" s="74" t="s">
        <v>228</v>
      </c>
      <c r="T136" s="75" t="s">
        <v>229</v>
      </c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</row>
    <row r="137" spans="1:65" s="2" customFormat="1" ht="22.9" customHeight="1">
      <c r="A137" s="32"/>
      <c r="B137" s="33"/>
      <c r="C137" s="80" t="s">
        <v>230</v>
      </c>
      <c r="D137" s="34"/>
      <c r="E137" s="34"/>
      <c r="F137" s="34"/>
      <c r="G137" s="34"/>
      <c r="H137" s="34"/>
      <c r="I137" s="34"/>
      <c r="J137" s="186">
        <f>BK137</f>
        <v>0</v>
      </c>
      <c r="K137" s="34"/>
      <c r="L137" s="35"/>
      <c r="M137" s="76"/>
      <c r="N137" s="187"/>
      <c r="O137" s="77"/>
      <c r="P137" s="188">
        <f>P138+P145+P149+P156+P172+P195+P212+P221+P225+P262+P299</f>
        <v>0</v>
      </c>
      <c r="Q137" s="77"/>
      <c r="R137" s="188">
        <f>R138+R145+R149+R156+R172+R195+R212+R221+R225+R262+R299</f>
        <v>0</v>
      </c>
      <c r="S137" s="77"/>
      <c r="T137" s="189">
        <f>T138+T145+T149+T156+T172+T195+T212+T221+T225+T262+T299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74</v>
      </c>
      <c r="AU137" s="14" t="s">
        <v>160</v>
      </c>
      <c r="BK137" s="190">
        <f>BK138+BK145+BK149+BK156+BK172+BK195+BK212+BK221+BK225+BK262+BK299</f>
        <v>0</v>
      </c>
    </row>
    <row r="138" spans="1:65" s="12" customFormat="1" ht="25.9" customHeight="1">
      <c r="B138" s="191"/>
      <c r="C138" s="192"/>
      <c r="D138" s="193" t="s">
        <v>74</v>
      </c>
      <c r="E138" s="194" t="s">
        <v>231</v>
      </c>
      <c r="F138" s="194" t="s">
        <v>1276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SUM(P139:P144)</f>
        <v>0</v>
      </c>
      <c r="Q138" s="199"/>
      <c r="R138" s="200">
        <f>SUM(R139:R144)</f>
        <v>0</v>
      </c>
      <c r="S138" s="199"/>
      <c r="T138" s="201">
        <f>SUM(T139:T144)</f>
        <v>0</v>
      </c>
      <c r="AR138" s="202" t="s">
        <v>82</v>
      </c>
      <c r="AT138" s="203" t="s">
        <v>74</v>
      </c>
      <c r="AU138" s="203" t="s">
        <v>75</v>
      </c>
      <c r="AY138" s="202" t="s">
        <v>233</v>
      </c>
      <c r="BK138" s="204">
        <f>SUM(BK139:BK144)</f>
        <v>0</v>
      </c>
    </row>
    <row r="139" spans="1:65" s="2" customFormat="1" ht="16.5" customHeight="1">
      <c r="A139" s="32"/>
      <c r="B139" s="33"/>
      <c r="C139" s="228" t="s">
        <v>82</v>
      </c>
      <c r="D139" s="228" t="s">
        <v>973</v>
      </c>
      <c r="E139" s="229" t="s">
        <v>237</v>
      </c>
      <c r="F139" s="230" t="s">
        <v>1580</v>
      </c>
      <c r="G139" s="231" t="s">
        <v>239</v>
      </c>
      <c r="H139" s="232">
        <v>148</v>
      </c>
      <c r="I139" s="233"/>
      <c r="J139" s="234">
        <f>ROUND(I139*H139,2)</f>
        <v>0</v>
      </c>
      <c r="K139" s="235"/>
      <c r="L139" s="236"/>
      <c r="M139" s="237" t="s">
        <v>1</v>
      </c>
      <c r="N139" s="238" t="s">
        <v>40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251</v>
      </c>
      <c r="AT139" s="219" t="s">
        <v>973</v>
      </c>
      <c r="AU139" s="219" t="s">
        <v>82</v>
      </c>
      <c r="AY139" s="14" t="s">
        <v>233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82</v>
      </c>
      <c r="BK139" s="112">
        <f>ROUND(I139*H139,2)</f>
        <v>0</v>
      </c>
      <c r="BL139" s="14" t="s">
        <v>240</v>
      </c>
      <c r="BM139" s="219" t="s">
        <v>84</v>
      </c>
    </row>
    <row r="140" spans="1:65" s="2" customFormat="1" ht="11.25">
      <c r="A140" s="32"/>
      <c r="B140" s="33"/>
      <c r="C140" s="34"/>
      <c r="D140" s="220" t="s">
        <v>241</v>
      </c>
      <c r="E140" s="34"/>
      <c r="F140" s="221" t="s">
        <v>1580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241</v>
      </c>
      <c r="AU140" s="14" t="s">
        <v>82</v>
      </c>
    </row>
    <row r="141" spans="1:65" s="2" customFormat="1" ht="29.25">
      <c r="A141" s="32"/>
      <c r="B141" s="33"/>
      <c r="C141" s="34"/>
      <c r="D141" s="220" t="s">
        <v>1255</v>
      </c>
      <c r="E141" s="34"/>
      <c r="F141" s="239" t="s">
        <v>1581</v>
      </c>
      <c r="G141" s="34"/>
      <c r="H141" s="34"/>
      <c r="I141" s="176"/>
      <c r="J141" s="34"/>
      <c r="K141" s="34"/>
      <c r="L141" s="35"/>
      <c r="M141" s="222"/>
      <c r="N141" s="22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1255</v>
      </c>
      <c r="AU141" s="14" t="s">
        <v>82</v>
      </c>
    </row>
    <row r="142" spans="1:65" s="2" customFormat="1" ht="24.2" customHeight="1">
      <c r="A142" s="32"/>
      <c r="B142" s="33"/>
      <c r="C142" s="228" t="s">
        <v>84</v>
      </c>
      <c r="D142" s="228" t="s">
        <v>973</v>
      </c>
      <c r="E142" s="229" t="s">
        <v>242</v>
      </c>
      <c r="F142" s="230" t="s">
        <v>1582</v>
      </c>
      <c r="G142" s="231" t="s">
        <v>239</v>
      </c>
      <c r="H142" s="232">
        <v>148</v>
      </c>
      <c r="I142" s="233"/>
      <c r="J142" s="234">
        <f>ROUND(I142*H142,2)</f>
        <v>0</v>
      </c>
      <c r="K142" s="235"/>
      <c r="L142" s="236"/>
      <c r="M142" s="237" t="s">
        <v>1</v>
      </c>
      <c r="N142" s="238" t="s">
        <v>40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251</v>
      </c>
      <c r="AT142" s="219" t="s">
        <v>973</v>
      </c>
      <c r="AU142" s="219" t="s">
        <v>82</v>
      </c>
      <c r="AY142" s="14" t="s">
        <v>233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82</v>
      </c>
      <c r="BK142" s="112">
        <f>ROUND(I142*H142,2)</f>
        <v>0</v>
      </c>
      <c r="BL142" s="14" t="s">
        <v>240</v>
      </c>
      <c r="BM142" s="219" t="s">
        <v>240</v>
      </c>
    </row>
    <row r="143" spans="1:65" s="2" customFormat="1" ht="11.25">
      <c r="A143" s="32"/>
      <c r="B143" s="33"/>
      <c r="C143" s="34"/>
      <c r="D143" s="220" t="s">
        <v>241</v>
      </c>
      <c r="E143" s="34"/>
      <c r="F143" s="221" t="s">
        <v>1582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241</v>
      </c>
      <c r="AU143" s="14" t="s">
        <v>82</v>
      </c>
    </row>
    <row r="144" spans="1:65" s="2" customFormat="1" ht="19.5">
      <c r="A144" s="32"/>
      <c r="B144" s="33"/>
      <c r="C144" s="34"/>
      <c r="D144" s="220" t="s">
        <v>1255</v>
      </c>
      <c r="E144" s="34"/>
      <c r="F144" s="239" t="s">
        <v>1583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1255</v>
      </c>
      <c r="AU144" s="14" t="s">
        <v>82</v>
      </c>
    </row>
    <row r="145" spans="1:65" s="12" customFormat="1" ht="25.9" customHeight="1">
      <c r="B145" s="191"/>
      <c r="C145" s="192"/>
      <c r="D145" s="193" t="s">
        <v>74</v>
      </c>
      <c r="E145" s="194" t="s">
        <v>231</v>
      </c>
      <c r="F145" s="194" t="s">
        <v>1276</v>
      </c>
      <c r="G145" s="192"/>
      <c r="H145" s="192"/>
      <c r="I145" s="195"/>
      <c r="J145" s="196">
        <f>BK145</f>
        <v>0</v>
      </c>
      <c r="K145" s="192"/>
      <c r="L145" s="197"/>
      <c r="M145" s="198"/>
      <c r="N145" s="199"/>
      <c r="O145" s="199"/>
      <c r="P145" s="200">
        <f>SUM(P146:P148)</f>
        <v>0</v>
      </c>
      <c r="Q145" s="199"/>
      <c r="R145" s="200">
        <f>SUM(R146:R148)</f>
        <v>0</v>
      </c>
      <c r="S145" s="199"/>
      <c r="T145" s="201">
        <f>SUM(T146:T148)</f>
        <v>0</v>
      </c>
      <c r="AR145" s="202" t="s">
        <v>82</v>
      </c>
      <c r="AT145" s="203" t="s">
        <v>74</v>
      </c>
      <c r="AU145" s="203" t="s">
        <v>75</v>
      </c>
      <c r="AY145" s="202" t="s">
        <v>233</v>
      </c>
      <c r="BK145" s="204">
        <f>SUM(BK146:BK148)</f>
        <v>0</v>
      </c>
    </row>
    <row r="146" spans="1:65" s="2" customFormat="1" ht="24.2" customHeight="1">
      <c r="A146" s="32"/>
      <c r="B146" s="33"/>
      <c r="C146" s="207" t="s">
        <v>245</v>
      </c>
      <c r="D146" s="207" t="s">
        <v>236</v>
      </c>
      <c r="E146" s="208" t="s">
        <v>246</v>
      </c>
      <c r="F146" s="209" t="s">
        <v>1584</v>
      </c>
      <c r="G146" s="210" t="s">
        <v>358</v>
      </c>
      <c r="H146" s="211">
        <v>1</v>
      </c>
      <c r="I146" s="212"/>
      <c r="J146" s="213">
        <f>ROUND(I146*H146,2)</f>
        <v>0</v>
      </c>
      <c r="K146" s="214"/>
      <c r="L146" s="35"/>
      <c r="M146" s="215" t="s">
        <v>1</v>
      </c>
      <c r="N146" s="216" t="s">
        <v>40</v>
      </c>
      <c r="O146" s="6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9" t="s">
        <v>240</v>
      </c>
      <c r="AT146" s="219" t="s">
        <v>236</v>
      </c>
      <c r="AU146" s="219" t="s">
        <v>82</v>
      </c>
      <c r="AY146" s="14" t="s">
        <v>233</v>
      </c>
      <c r="BE146" s="112">
        <f>IF(N146="základní",J146,0)</f>
        <v>0</v>
      </c>
      <c r="BF146" s="112">
        <f>IF(N146="snížená",J146,0)</f>
        <v>0</v>
      </c>
      <c r="BG146" s="112">
        <f>IF(N146="zákl. přenesená",J146,0)</f>
        <v>0</v>
      </c>
      <c r="BH146" s="112">
        <f>IF(N146="sníž. přenesená",J146,0)</f>
        <v>0</v>
      </c>
      <c r="BI146" s="112">
        <f>IF(N146="nulová",J146,0)</f>
        <v>0</v>
      </c>
      <c r="BJ146" s="14" t="s">
        <v>82</v>
      </c>
      <c r="BK146" s="112">
        <f>ROUND(I146*H146,2)</f>
        <v>0</v>
      </c>
      <c r="BL146" s="14" t="s">
        <v>240</v>
      </c>
      <c r="BM146" s="219" t="s">
        <v>248</v>
      </c>
    </row>
    <row r="147" spans="1:65" s="2" customFormat="1" ht="19.5">
      <c r="A147" s="32"/>
      <c r="B147" s="33"/>
      <c r="C147" s="34"/>
      <c r="D147" s="220" t="s">
        <v>241</v>
      </c>
      <c r="E147" s="34"/>
      <c r="F147" s="221" t="s">
        <v>1584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241</v>
      </c>
      <c r="AU147" s="14" t="s">
        <v>82</v>
      </c>
    </row>
    <row r="148" spans="1:65" s="2" customFormat="1" ht="29.25">
      <c r="A148" s="32"/>
      <c r="B148" s="33"/>
      <c r="C148" s="34"/>
      <c r="D148" s="220" t="s">
        <v>1255</v>
      </c>
      <c r="E148" s="34"/>
      <c r="F148" s="239" t="s">
        <v>1585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1255</v>
      </c>
      <c r="AU148" s="14" t="s">
        <v>82</v>
      </c>
    </row>
    <row r="149" spans="1:65" s="12" customFormat="1" ht="25.9" customHeight="1">
      <c r="B149" s="191"/>
      <c r="C149" s="192"/>
      <c r="D149" s="193" t="s">
        <v>74</v>
      </c>
      <c r="E149" s="194" t="s">
        <v>231</v>
      </c>
      <c r="F149" s="194" t="s">
        <v>1276</v>
      </c>
      <c r="G149" s="192"/>
      <c r="H149" s="192"/>
      <c r="I149" s="195"/>
      <c r="J149" s="196">
        <f>BK149</f>
        <v>0</v>
      </c>
      <c r="K149" s="192"/>
      <c r="L149" s="197"/>
      <c r="M149" s="198"/>
      <c r="N149" s="199"/>
      <c r="O149" s="199"/>
      <c r="P149" s="200">
        <f>SUM(P150:P155)</f>
        <v>0</v>
      </c>
      <c r="Q149" s="199"/>
      <c r="R149" s="200">
        <f>SUM(R150:R155)</f>
        <v>0</v>
      </c>
      <c r="S149" s="199"/>
      <c r="T149" s="201">
        <f>SUM(T150:T155)</f>
        <v>0</v>
      </c>
      <c r="AR149" s="202" t="s">
        <v>82</v>
      </c>
      <c r="AT149" s="203" t="s">
        <v>74</v>
      </c>
      <c r="AU149" s="203" t="s">
        <v>75</v>
      </c>
      <c r="AY149" s="202" t="s">
        <v>233</v>
      </c>
      <c r="BK149" s="204">
        <f>SUM(BK150:BK155)</f>
        <v>0</v>
      </c>
    </row>
    <row r="150" spans="1:65" s="2" customFormat="1" ht="24.2" customHeight="1">
      <c r="A150" s="32"/>
      <c r="B150" s="33"/>
      <c r="C150" s="207" t="s">
        <v>240</v>
      </c>
      <c r="D150" s="207" t="s">
        <v>236</v>
      </c>
      <c r="E150" s="208" t="s">
        <v>249</v>
      </c>
      <c r="F150" s="209" t="s">
        <v>1586</v>
      </c>
      <c r="G150" s="210" t="s">
        <v>358</v>
      </c>
      <c r="H150" s="211">
        <v>1</v>
      </c>
      <c r="I150" s="212"/>
      <c r="J150" s="213">
        <f>ROUND(I150*H150,2)</f>
        <v>0</v>
      </c>
      <c r="K150" s="214"/>
      <c r="L150" s="35"/>
      <c r="M150" s="215" t="s">
        <v>1</v>
      </c>
      <c r="N150" s="216" t="s">
        <v>40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240</v>
      </c>
      <c r="AT150" s="219" t="s">
        <v>236</v>
      </c>
      <c r="AU150" s="219" t="s">
        <v>82</v>
      </c>
      <c r="AY150" s="14" t="s">
        <v>233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82</v>
      </c>
      <c r="BK150" s="112">
        <f>ROUND(I150*H150,2)</f>
        <v>0</v>
      </c>
      <c r="BL150" s="14" t="s">
        <v>240</v>
      </c>
      <c r="BM150" s="219" t="s">
        <v>251</v>
      </c>
    </row>
    <row r="151" spans="1:65" s="2" customFormat="1" ht="19.5">
      <c r="A151" s="32"/>
      <c r="B151" s="33"/>
      <c r="C151" s="34"/>
      <c r="D151" s="220" t="s">
        <v>241</v>
      </c>
      <c r="E151" s="34"/>
      <c r="F151" s="221" t="s">
        <v>1586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241</v>
      </c>
      <c r="AU151" s="14" t="s">
        <v>82</v>
      </c>
    </row>
    <row r="152" spans="1:65" s="2" customFormat="1" ht="19.5">
      <c r="A152" s="32"/>
      <c r="B152" s="33"/>
      <c r="C152" s="34"/>
      <c r="D152" s="220" t="s">
        <v>1255</v>
      </c>
      <c r="E152" s="34"/>
      <c r="F152" s="239" t="s">
        <v>1587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1255</v>
      </c>
      <c r="AU152" s="14" t="s">
        <v>82</v>
      </c>
    </row>
    <row r="153" spans="1:65" s="2" customFormat="1" ht="24.2" customHeight="1">
      <c r="A153" s="32"/>
      <c r="B153" s="33"/>
      <c r="C153" s="207" t="s">
        <v>252</v>
      </c>
      <c r="D153" s="207" t="s">
        <v>236</v>
      </c>
      <c r="E153" s="208" t="s">
        <v>253</v>
      </c>
      <c r="F153" s="209" t="s">
        <v>1588</v>
      </c>
      <c r="G153" s="210" t="s">
        <v>358</v>
      </c>
      <c r="H153" s="211">
        <v>1</v>
      </c>
      <c r="I153" s="212"/>
      <c r="J153" s="213">
        <f>ROUND(I153*H153,2)</f>
        <v>0</v>
      </c>
      <c r="K153" s="214"/>
      <c r="L153" s="35"/>
      <c r="M153" s="215" t="s">
        <v>1</v>
      </c>
      <c r="N153" s="216" t="s">
        <v>40</v>
      </c>
      <c r="O153" s="6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9" t="s">
        <v>240</v>
      </c>
      <c r="AT153" s="219" t="s">
        <v>236</v>
      </c>
      <c r="AU153" s="219" t="s">
        <v>82</v>
      </c>
      <c r="AY153" s="14" t="s">
        <v>233</v>
      </c>
      <c r="BE153" s="112">
        <f>IF(N153="základní",J153,0)</f>
        <v>0</v>
      </c>
      <c r="BF153" s="112">
        <f>IF(N153="snížená",J153,0)</f>
        <v>0</v>
      </c>
      <c r="BG153" s="112">
        <f>IF(N153="zákl. přenesená",J153,0)</f>
        <v>0</v>
      </c>
      <c r="BH153" s="112">
        <f>IF(N153="sníž. přenesená",J153,0)</f>
        <v>0</v>
      </c>
      <c r="BI153" s="112">
        <f>IF(N153="nulová",J153,0)</f>
        <v>0</v>
      </c>
      <c r="BJ153" s="14" t="s">
        <v>82</v>
      </c>
      <c r="BK153" s="112">
        <f>ROUND(I153*H153,2)</f>
        <v>0</v>
      </c>
      <c r="BL153" s="14" t="s">
        <v>240</v>
      </c>
      <c r="BM153" s="219" t="s">
        <v>255</v>
      </c>
    </row>
    <row r="154" spans="1:65" s="2" customFormat="1" ht="11.25">
      <c r="A154" s="32"/>
      <c r="B154" s="33"/>
      <c r="C154" s="34"/>
      <c r="D154" s="220" t="s">
        <v>241</v>
      </c>
      <c r="E154" s="34"/>
      <c r="F154" s="221" t="s">
        <v>1588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241</v>
      </c>
      <c r="AU154" s="14" t="s">
        <v>82</v>
      </c>
    </row>
    <row r="155" spans="1:65" s="2" customFormat="1" ht="29.25">
      <c r="A155" s="32"/>
      <c r="B155" s="33"/>
      <c r="C155" s="34"/>
      <c r="D155" s="220" t="s">
        <v>1255</v>
      </c>
      <c r="E155" s="34"/>
      <c r="F155" s="239" t="s">
        <v>1589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1255</v>
      </c>
      <c r="AU155" s="14" t="s">
        <v>82</v>
      </c>
    </row>
    <row r="156" spans="1:65" s="12" customFormat="1" ht="25.9" customHeight="1">
      <c r="B156" s="191"/>
      <c r="C156" s="192"/>
      <c r="D156" s="193" t="s">
        <v>74</v>
      </c>
      <c r="E156" s="194" t="s">
        <v>234</v>
      </c>
      <c r="F156" s="194" t="s">
        <v>1202</v>
      </c>
      <c r="G156" s="192"/>
      <c r="H156" s="192"/>
      <c r="I156" s="195"/>
      <c r="J156" s="196">
        <f>BK156</f>
        <v>0</v>
      </c>
      <c r="K156" s="192"/>
      <c r="L156" s="197"/>
      <c r="M156" s="198"/>
      <c r="N156" s="199"/>
      <c r="O156" s="199"/>
      <c r="P156" s="200">
        <f>SUM(P157:P171)</f>
        <v>0</v>
      </c>
      <c r="Q156" s="199"/>
      <c r="R156" s="200">
        <f>SUM(R157:R171)</f>
        <v>0</v>
      </c>
      <c r="S156" s="199"/>
      <c r="T156" s="201">
        <f>SUM(T157:T171)</f>
        <v>0</v>
      </c>
      <c r="AR156" s="202" t="s">
        <v>82</v>
      </c>
      <c r="AT156" s="203" t="s">
        <v>74</v>
      </c>
      <c r="AU156" s="203" t="s">
        <v>75</v>
      </c>
      <c r="AY156" s="202" t="s">
        <v>233</v>
      </c>
      <c r="BK156" s="204">
        <f>SUM(BK157:BK171)</f>
        <v>0</v>
      </c>
    </row>
    <row r="157" spans="1:65" s="2" customFormat="1" ht="16.5" customHeight="1">
      <c r="A157" s="32"/>
      <c r="B157" s="33"/>
      <c r="C157" s="207" t="s">
        <v>248</v>
      </c>
      <c r="D157" s="207" t="s">
        <v>236</v>
      </c>
      <c r="E157" s="208" t="s">
        <v>258</v>
      </c>
      <c r="F157" s="209" t="s">
        <v>1590</v>
      </c>
      <c r="G157" s="210" t="s">
        <v>358</v>
      </c>
      <c r="H157" s="211">
        <v>1</v>
      </c>
      <c r="I157" s="212"/>
      <c r="J157" s="213">
        <f>ROUND(I157*H157,2)</f>
        <v>0</v>
      </c>
      <c r="K157" s="214"/>
      <c r="L157" s="35"/>
      <c r="M157" s="215" t="s">
        <v>1</v>
      </c>
      <c r="N157" s="216" t="s">
        <v>40</v>
      </c>
      <c r="O157" s="69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9" t="s">
        <v>240</v>
      </c>
      <c r="AT157" s="219" t="s">
        <v>236</v>
      </c>
      <c r="AU157" s="219" t="s">
        <v>82</v>
      </c>
      <c r="AY157" s="14" t="s">
        <v>233</v>
      </c>
      <c r="BE157" s="112">
        <f>IF(N157="základní",J157,0)</f>
        <v>0</v>
      </c>
      <c r="BF157" s="112">
        <f>IF(N157="snížená",J157,0)</f>
        <v>0</v>
      </c>
      <c r="BG157" s="112">
        <f>IF(N157="zákl. přenesená",J157,0)</f>
        <v>0</v>
      </c>
      <c r="BH157" s="112">
        <f>IF(N157="sníž. přenesená",J157,0)</f>
        <v>0</v>
      </c>
      <c r="BI157" s="112">
        <f>IF(N157="nulová",J157,0)</f>
        <v>0</v>
      </c>
      <c r="BJ157" s="14" t="s">
        <v>82</v>
      </c>
      <c r="BK157" s="112">
        <f>ROUND(I157*H157,2)</f>
        <v>0</v>
      </c>
      <c r="BL157" s="14" t="s">
        <v>240</v>
      </c>
      <c r="BM157" s="219" t="s">
        <v>8</v>
      </c>
    </row>
    <row r="158" spans="1:65" s="2" customFormat="1" ht="11.25">
      <c r="A158" s="32"/>
      <c r="B158" s="33"/>
      <c r="C158" s="34"/>
      <c r="D158" s="220" t="s">
        <v>241</v>
      </c>
      <c r="E158" s="34"/>
      <c r="F158" s="221" t="s">
        <v>1590</v>
      </c>
      <c r="G158" s="34"/>
      <c r="H158" s="34"/>
      <c r="I158" s="176"/>
      <c r="J158" s="34"/>
      <c r="K158" s="34"/>
      <c r="L158" s="35"/>
      <c r="M158" s="222"/>
      <c r="N158" s="223"/>
      <c r="O158" s="69"/>
      <c r="P158" s="69"/>
      <c r="Q158" s="69"/>
      <c r="R158" s="69"/>
      <c r="S158" s="69"/>
      <c r="T158" s="70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4" t="s">
        <v>241</v>
      </c>
      <c r="AU158" s="14" t="s">
        <v>82</v>
      </c>
    </row>
    <row r="159" spans="1:65" s="2" customFormat="1" ht="380.25">
      <c r="A159" s="32"/>
      <c r="B159" s="33"/>
      <c r="C159" s="34"/>
      <c r="D159" s="220" t="s">
        <v>1255</v>
      </c>
      <c r="E159" s="34"/>
      <c r="F159" s="239" t="s">
        <v>1591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1255</v>
      </c>
      <c r="AU159" s="14" t="s">
        <v>82</v>
      </c>
    </row>
    <row r="160" spans="1:65" s="2" customFormat="1" ht="16.5" customHeight="1">
      <c r="A160" s="32"/>
      <c r="B160" s="33"/>
      <c r="C160" s="228" t="s">
        <v>259</v>
      </c>
      <c r="D160" s="228" t="s">
        <v>973</v>
      </c>
      <c r="E160" s="229" t="s">
        <v>260</v>
      </c>
      <c r="F160" s="230" t="s">
        <v>1592</v>
      </c>
      <c r="G160" s="231" t="s">
        <v>358</v>
      </c>
      <c r="H160" s="232">
        <v>1</v>
      </c>
      <c r="I160" s="233"/>
      <c r="J160" s="234">
        <f>ROUND(I160*H160,2)</f>
        <v>0</v>
      </c>
      <c r="K160" s="235"/>
      <c r="L160" s="236"/>
      <c r="M160" s="237" t="s">
        <v>1</v>
      </c>
      <c r="N160" s="238" t="s">
        <v>40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251</v>
      </c>
      <c r="AT160" s="219" t="s">
        <v>973</v>
      </c>
      <c r="AU160" s="219" t="s">
        <v>82</v>
      </c>
      <c r="AY160" s="14" t="s">
        <v>233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82</v>
      </c>
      <c r="BK160" s="112">
        <f>ROUND(I160*H160,2)</f>
        <v>0</v>
      </c>
      <c r="BL160" s="14" t="s">
        <v>240</v>
      </c>
      <c r="BM160" s="219" t="s">
        <v>261</v>
      </c>
    </row>
    <row r="161" spans="1:65" s="2" customFormat="1" ht="11.25">
      <c r="A161" s="32"/>
      <c r="B161" s="33"/>
      <c r="C161" s="34"/>
      <c r="D161" s="220" t="s">
        <v>241</v>
      </c>
      <c r="E161" s="34"/>
      <c r="F161" s="221" t="s">
        <v>1592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241</v>
      </c>
      <c r="AU161" s="14" t="s">
        <v>82</v>
      </c>
    </row>
    <row r="162" spans="1:65" s="2" customFormat="1" ht="126.75">
      <c r="A162" s="32"/>
      <c r="B162" s="33"/>
      <c r="C162" s="34"/>
      <c r="D162" s="220" t="s">
        <v>1255</v>
      </c>
      <c r="E162" s="34"/>
      <c r="F162" s="239" t="s">
        <v>1593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1255</v>
      </c>
      <c r="AU162" s="14" t="s">
        <v>82</v>
      </c>
    </row>
    <row r="163" spans="1:65" s="2" customFormat="1" ht="16.5" customHeight="1">
      <c r="A163" s="32"/>
      <c r="B163" s="33"/>
      <c r="C163" s="228" t="s">
        <v>251</v>
      </c>
      <c r="D163" s="228" t="s">
        <v>973</v>
      </c>
      <c r="E163" s="229" t="s">
        <v>262</v>
      </c>
      <c r="F163" s="230" t="s">
        <v>1594</v>
      </c>
      <c r="G163" s="231" t="s">
        <v>358</v>
      </c>
      <c r="H163" s="232">
        <v>1</v>
      </c>
      <c r="I163" s="233"/>
      <c r="J163" s="234">
        <f>ROUND(I163*H163,2)</f>
        <v>0</v>
      </c>
      <c r="K163" s="235"/>
      <c r="L163" s="236"/>
      <c r="M163" s="237" t="s">
        <v>1</v>
      </c>
      <c r="N163" s="238" t="s">
        <v>40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251</v>
      </c>
      <c r="AT163" s="219" t="s">
        <v>973</v>
      </c>
      <c r="AU163" s="219" t="s">
        <v>82</v>
      </c>
      <c r="AY163" s="14" t="s">
        <v>233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82</v>
      </c>
      <c r="BK163" s="112">
        <f>ROUND(I163*H163,2)</f>
        <v>0</v>
      </c>
      <c r="BL163" s="14" t="s">
        <v>240</v>
      </c>
      <c r="BM163" s="219" t="s">
        <v>263</v>
      </c>
    </row>
    <row r="164" spans="1:65" s="2" customFormat="1" ht="11.25">
      <c r="A164" s="32"/>
      <c r="B164" s="33"/>
      <c r="C164" s="34"/>
      <c r="D164" s="220" t="s">
        <v>241</v>
      </c>
      <c r="E164" s="34"/>
      <c r="F164" s="221" t="s">
        <v>1594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241</v>
      </c>
      <c r="AU164" s="14" t="s">
        <v>82</v>
      </c>
    </row>
    <row r="165" spans="1:65" s="2" customFormat="1" ht="126.75">
      <c r="A165" s="32"/>
      <c r="B165" s="33"/>
      <c r="C165" s="34"/>
      <c r="D165" s="220" t="s">
        <v>1255</v>
      </c>
      <c r="E165" s="34"/>
      <c r="F165" s="239" t="s">
        <v>1593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1255</v>
      </c>
      <c r="AU165" s="14" t="s">
        <v>82</v>
      </c>
    </row>
    <row r="166" spans="1:65" s="2" customFormat="1" ht="24.2" customHeight="1">
      <c r="A166" s="32"/>
      <c r="B166" s="33"/>
      <c r="C166" s="207" t="s">
        <v>264</v>
      </c>
      <c r="D166" s="207" t="s">
        <v>236</v>
      </c>
      <c r="E166" s="208" t="s">
        <v>265</v>
      </c>
      <c r="F166" s="209" t="s">
        <v>1595</v>
      </c>
      <c r="G166" s="210" t="s">
        <v>358</v>
      </c>
      <c r="H166" s="211">
        <v>1</v>
      </c>
      <c r="I166" s="212"/>
      <c r="J166" s="213">
        <f>ROUND(I166*H166,2)</f>
        <v>0</v>
      </c>
      <c r="K166" s="214"/>
      <c r="L166" s="35"/>
      <c r="M166" s="215" t="s">
        <v>1</v>
      </c>
      <c r="N166" s="216" t="s">
        <v>40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240</v>
      </c>
      <c r="AT166" s="219" t="s">
        <v>236</v>
      </c>
      <c r="AU166" s="219" t="s">
        <v>82</v>
      </c>
      <c r="AY166" s="14" t="s">
        <v>233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82</v>
      </c>
      <c r="BK166" s="112">
        <f>ROUND(I166*H166,2)</f>
        <v>0</v>
      </c>
      <c r="BL166" s="14" t="s">
        <v>240</v>
      </c>
      <c r="BM166" s="219" t="s">
        <v>266</v>
      </c>
    </row>
    <row r="167" spans="1:65" s="2" customFormat="1" ht="11.25">
      <c r="A167" s="32"/>
      <c r="B167" s="33"/>
      <c r="C167" s="34"/>
      <c r="D167" s="220" t="s">
        <v>241</v>
      </c>
      <c r="E167" s="34"/>
      <c r="F167" s="221" t="s">
        <v>1595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241</v>
      </c>
      <c r="AU167" s="14" t="s">
        <v>82</v>
      </c>
    </row>
    <row r="168" spans="1:65" s="2" customFormat="1" ht="29.25">
      <c r="A168" s="32"/>
      <c r="B168" s="33"/>
      <c r="C168" s="34"/>
      <c r="D168" s="220" t="s">
        <v>1255</v>
      </c>
      <c r="E168" s="34"/>
      <c r="F168" s="239" t="s">
        <v>1596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1255</v>
      </c>
      <c r="AU168" s="14" t="s">
        <v>82</v>
      </c>
    </row>
    <row r="169" spans="1:65" s="2" customFormat="1" ht="24.2" customHeight="1">
      <c r="A169" s="32"/>
      <c r="B169" s="33"/>
      <c r="C169" s="207" t="s">
        <v>255</v>
      </c>
      <c r="D169" s="207" t="s">
        <v>236</v>
      </c>
      <c r="E169" s="208" t="s">
        <v>267</v>
      </c>
      <c r="F169" s="209" t="s">
        <v>1597</v>
      </c>
      <c r="G169" s="210" t="s">
        <v>358</v>
      </c>
      <c r="H169" s="211">
        <v>1</v>
      </c>
      <c r="I169" s="212"/>
      <c r="J169" s="213">
        <f>ROUND(I169*H169,2)</f>
        <v>0</v>
      </c>
      <c r="K169" s="214"/>
      <c r="L169" s="35"/>
      <c r="M169" s="215" t="s">
        <v>1</v>
      </c>
      <c r="N169" s="216" t="s">
        <v>40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240</v>
      </c>
      <c r="AT169" s="219" t="s">
        <v>236</v>
      </c>
      <c r="AU169" s="219" t="s">
        <v>82</v>
      </c>
      <c r="AY169" s="14" t="s">
        <v>233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82</v>
      </c>
      <c r="BK169" s="112">
        <f>ROUND(I169*H169,2)</f>
        <v>0</v>
      </c>
      <c r="BL169" s="14" t="s">
        <v>240</v>
      </c>
      <c r="BM169" s="219" t="s">
        <v>268</v>
      </c>
    </row>
    <row r="170" spans="1:65" s="2" customFormat="1" ht="19.5">
      <c r="A170" s="32"/>
      <c r="B170" s="33"/>
      <c r="C170" s="34"/>
      <c r="D170" s="220" t="s">
        <v>241</v>
      </c>
      <c r="E170" s="34"/>
      <c r="F170" s="221" t="s">
        <v>1597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241</v>
      </c>
      <c r="AU170" s="14" t="s">
        <v>82</v>
      </c>
    </row>
    <row r="171" spans="1:65" s="2" customFormat="1" ht="409.5">
      <c r="A171" s="32"/>
      <c r="B171" s="33"/>
      <c r="C171" s="34"/>
      <c r="D171" s="220" t="s">
        <v>1255</v>
      </c>
      <c r="E171" s="34"/>
      <c r="F171" s="239" t="s">
        <v>1598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1255</v>
      </c>
      <c r="AU171" s="14" t="s">
        <v>82</v>
      </c>
    </row>
    <row r="172" spans="1:65" s="12" customFormat="1" ht="25.9" customHeight="1">
      <c r="B172" s="191"/>
      <c r="C172" s="192"/>
      <c r="D172" s="193" t="s">
        <v>74</v>
      </c>
      <c r="E172" s="194" t="s">
        <v>256</v>
      </c>
      <c r="F172" s="194" t="s">
        <v>1224</v>
      </c>
      <c r="G172" s="192"/>
      <c r="H172" s="192"/>
      <c r="I172" s="195"/>
      <c r="J172" s="196">
        <f>BK172</f>
        <v>0</v>
      </c>
      <c r="K172" s="192"/>
      <c r="L172" s="197"/>
      <c r="M172" s="198"/>
      <c r="N172" s="199"/>
      <c r="O172" s="199"/>
      <c r="P172" s="200">
        <f>SUM(P173:P194)</f>
        <v>0</v>
      </c>
      <c r="Q172" s="199"/>
      <c r="R172" s="200">
        <f>SUM(R173:R194)</f>
        <v>0</v>
      </c>
      <c r="S172" s="199"/>
      <c r="T172" s="201">
        <f>SUM(T173:T194)</f>
        <v>0</v>
      </c>
      <c r="AR172" s="202" t="s">
        <v>82</v>
      </c>
      <c r="AT172" s="203" t="s">
        <v>74</v>
      </c>
      <c r="AU172" s="203" t="s">
        <v>75</v>
      </c>
      <c r="AY172" s="202" t="s">
        <v>233</v>
      </c>
      <c r="BK172" s="204">
        <f>SUM(BK173:BK194)</f>
        <v>0</v>
      </c>
    </row>
    <row r="173" spans="1:65" s="2" customFormat="1" ht="21.75" customHeight="1">
      <c r="A173" s="32"/>
      <c r="B173" s="33"/>
      <c r="C173" s="228" t="s">
        <v>271</v>
      </c>
      <c r="D173" s="228" t="s">
        <v>973</v>
      </c>
      <c r="E173" s="229" t="s">
        <v>272</v>
      </c>
      <c r="F173" s="230" t="s">
        <v>1599</v>
      </c>
      <c r="G173" s="231" t="s">
        <v>244</v>
      </c>
      <c r="H173" s="232">
        <v>375</v>
      </c>
      <c r="I173" s="233"/>
      <c r="J173" s="234">
        <f>ROUND(I173*H173,2)</f>
        <v>0</v>
      </c>
      <c r="K173" s="235"/>
      <c r="L173" s="236"/>
      <c r="M173" s="237" t="s">
        <v>1</v>
      </c>
      <c r="N173" s="238" t="s">
        <v>40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251</v>
      </c>
      <c r="AT173" s="219" t="s">
        <v>973</v>
      </c>
      <c r="AU173" s="219" t="s">
        <v>82</v>
      </c>
      <c r="AY173" s="14" t="s">
        <v>233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82</v>
      </c>
      <c r="BK173" s="112">
        <f>ROUND(I173*H173,2)</f>
        <v>0</v>
      </c>
      <c r="BL173" s="14" t="s">
        <v>240</v>
      </c>
      <c r="BM173" s="219" t="s">
        <v>273</v>
      </c>
    </row>
    <row r="174" spans="1:65" s="2" customFormat="1" ht="11.25">
      <c r="A174" s="32"/>
      <c r="B174" s="33"/>
      <c r="C174" s="34"/>
      <c r="D174" s="220" t="s">
        <v>241</v>
      </c>
      <c r="E174" s="34"/>
      <c r="F174" s="221" t="s">
        <v>1599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241</v>
      </c>
      <c r="AU174" s="14" t="s">
        <v>82</v>
      </c>
    </row>
    <row r="175" spans="1:65" s="2" customFormat="1" ht="24.2" customHeight="1">
      <c r="A175" s="32"/>
      <c r="B175" s="33"/>
      <c r="C175" s="228" t="s">
        <v>8</v>
      </c>
      <c r="D175" s="228" t="s">
        <v>973</v>
      </c>
      <c r="E175" s="229" t="s">
        <v>274</v>
      </c>
      <c r="F175" s="230" t="s">
        <v>1600</v>
      </c>
      <c r="G175" s="231" t="s">
        <v>244</v>
      </c>
      <c r="H175" s="232">
        <v>62</v>
      </c>
      <c r="I175" s="233"/>
      <c r="J175" s="234">
        <f>ROUND(I175*H175,2)</f>
        <v>0</v>
      </c>
      <c r="K175" s="235"/>
      <c r="L175" s="236"/>
      <c r="M175" s="237" t="s">
        <v>1</v>
      </c>
      <c r="N175" s="238" t="s">
        <v>40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251</v>
      </c>
      <c r="AT175" s="219" t="s">
        <v>973</v>
      </c>
      <c r="AU175" s="219" t="s">
        <v>82</v>
      </c>
      <c r="AY175" s="14" t="s">
        <v>233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82</v>
      </c>
      <c r="BK175" s="112">
        <f>ROUND(I175*H175,2)</f>
        <v>0</v>
      </c>
      <c r="BL175" s="14" t="s">
        <v>240</v>
      </c>
      <c r="BM175" s="219" t="s">
        <v>275</v>
      </c>
    </row>
    <row r="176" spans="1:65" s="2" customFormat="1" ht="19.5">
      <c r="A176" s="32"/>
      <c r="B176" s="33"/>
      <c r="C176" s="34"/>
      <c r="D176" s="220" t="s">
        <v>241</v>
      </c>
      <c r="E176" s="34"/>
      <c r="F176" s="221" t="s">
        <v>1600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241</v>
      </c>
      <c r="AU176" s="14" t="s">
        <v>82</v>
      </c>
    </row>
    <row r="177" spans="1:65" s="2" customFormat="1" ht="24.2" customHeight="1">
      <c r="A177" s="32"/>
      <c r="B177" s="33"/>
      <c r="C177" s="228" t="s">
        <v>276</v>
      </c>
      <c r="D177" s="228" t="s">
        <v>973</v>
      </c>
      <c r="E177" s="229" t="s">
        <v>277</v>
      </c>
      <c r="F177" s="230" t="s">
        <v>1601</v>
      </c>
      <c r="G177" s="231" t="s">
        <v>244</v>
      </c>
      <c r="H177" s="232">
        <v>66</v>
      </c>
      <c r="I177" s="233"/>
      <c r="J177" s="234">
        <f>ROUND(I177*H177,2)</f>
        <v>0</v>
      </c>
      <c r="K177" s="235"/>
      <c r="L177" s="236"/>
      <c r="M177" s="237" t="s">
        <v>1</v>
      </c>
      <c r="N177" s="238" t="s">
        <v>40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251</v>
      </c>
      <c r="AT177" s="219" t="s">
        <v>973</v>
      </c>
      <c r="AU177" s="219" t="s">
        <v>82</v>
      </c>
      <c r="AY177" s="14" t="s">
        <v>233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82</v>
      </c>
      <c r="BK177" s="112">
        <f>ROUND(I177*H177,2)</f>
        <v>0</v>
      </c>
      <c r="BL177" s="14" t="s">
        <v>240</v>
      </c>
      <c r="BM177" s="219" t="s">
        <v>278</v>
      </c>
    </row>
    <row r="178" spans="1:65" s="2" customFormat="1" ht="19.5">
      <c r="A178" s="32"/>
      <c r="B178" s="33"/>
      <c r="C178" s="34"/>
      <c r="D178" s="220" t="s">
        <v>241</v>
      </c>
      <c r="E178" s="34"/>
      <c r="F178" s="221" t="s">
        <v>1601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241</v>
      </c>
      <c r="AU178" s="14" t="s">
        <v>82</v>
      </c>
    </row>
    <row r="179" spans="1:65" s="2" customFormat="1" ht="16.5" customHeight="1">
      <c r="A179" s="32"/>
      <c r="B179" s="33"/>
      <c r="C179" s="228" t="s">
        <v>261</v>
      </c>
      <c r="D179" s="228" t="s">
        <v>973</v>
      </c>
      <c r="E179" s="229" t="s">
        <v>279</v>
      </c>
      <c r="F179" s="230" t="s">
        <v>1602</v>
      </c>
      <c r="G179" s="231" t="s">
        <v>244</v>
      </c>
      <c r="H179" s="232">
        <v>22</v>
      </c>
      <c r="I179" s="233"/>
      <c r="J179" s="234">
        <f>ROUND(I179*H179,2)</f>
        <v>0</v>
      </c>
      <c r="K179" s="235"/>
      <c r="L179" s="236"/>
      <c r="M179" s="237" t="s">
        <v>1</v>
      </c>
      <c r="N179" s="238" t="s">
        <v>40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251</v>
      </c>
      <c r="AT179" s="219" t="s">
        <v>973</v>
      </c>
      <c r="AU179" s="219" t="s">
        <v>82</v>
      </c>
      <c r="AY179" s="14" t="s">
        <v>233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82</v>
      </c>
      <c r="BK179" s="112">
        <f>ROUND(I179*H179,2)</f>
        <v>0</v>
      </c>
      <c r="BL179" s="14" t="s">
        <v>240</v>
      </c>
      <c r="BM179" s="219" t="s">
        <v>280</v>
      </c>
    </row>
    <row r="180" spans="1:65" s="2" customFormat="1" ht="11.25">
      <c r="A180" s="32"/>
      <c r="B180" s="33"/>
      <c r="C180" s="34"/>
      <c r="D180" s="220" t="s">
        <v>241</v>
      </c>
      <c r="E180" s="34"/>
      <c r="F180" s="221" t="s">
        <v>1602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241</v>
      </c>
      <c r="AU180" s="14" t="s">
        <v>82</v>
      </c>
    </row>
    <row r="181" spans="1:65" s="2" customFormat="1" ht="24.2" customHeight="1">
      <c r="A181" s="32"/>
      <c r="B181" s="33"/>
      <c r="C181" s="228" t="s">
        <v>281</v>
      </c>
      <c r="D181" s="228" t="s">
        <v>973</v>
      </c>
      <c r="E181" s="229" t="s">
        <v>282</v>
      </c>
      <c r="F181" s="230" t="s">
        <v>1603</v>
      </c>
      <c r="G181" s="231" t="s">
        <v>244</v>
      </c>
      <c r="H181" s="232">
        <v>22</v>
      </c>
      <c r="I181" s="233"/>
      <c r="J181" s="234">
        <f>ROUND(I181*H181,2)</f>
        <v>0</v>
      </c>
      <c r="K181" s="235"/>
      <c r="L181" s="236"/>
      <c r="M181" s="237" t="s">
        <v>1</v>
      </c>
      <c r="N181" s="238" t="s">
        <v>40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251</v>
      </c>
      <c r="AT181" s="219" t="s">
        <v>973</v>
      </c>
      <c r="AU181" s="219" t="s">
        <v>82</v>
      </c>
      <c r="AY181" s="14" t="s">
        <v>233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82</v>
      </c>
      <c r="BK181" s="112">
        <f>ROUND(I181*H181,2)</f>
        <v>0</v>
      </c>
      <c r="BL181" s="14" t="s">
        <v>240</v>
      </c>
      <c r="BM181" s="219" t="s">
        <v>283</v>
      </c>
    </row>
    <row r="182" spans="1:65" s="2" customFormat="1" ht="19.5">
      <c r="A182" s="32"/>
      <c r="B182" s="33"/>
      <c r="C182" s="34"/>
      <c r="D182" s="220" t="s">
        <v>241</v>
      </c>
      <c r="E182" s="34"/>
      <c r="F182" s="221" t="s">
        <v>1603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241</v>
      </c>
      <c r="AU182" s="14" t="s">
        <v>82</v>
      </c>
    </row>
    <row r="183" spans="1:65" s="2" customFormat="1" ht="16.5" customHeight="1">
      <c r="A183" s="32"/>
      <c r="B183" s="33"/>
      <c r="C183" s="228" t="s">
        <v>263</v>
      </c>
      <c r="D183" s="228" t="s">
        <v>973</v>
      </c>
      <c r="E183" s="229" t="s">
        <v>286</v>
      </c>
      <c r="F183" s="230" t="s">
        <v>1604</v>
      </c>
      <c r="G183" s="231" t="s">
        <v>244</v>
      </c>
      <c r="H183" s="232">
        <v>22</v>
      </c>
      <c r="I183" s="233"/>
      <c r="J183" s="234">
        <f>ROUND(I183*H183,2)</f>
        <v>0</v>
      </c>
      <c r="K183" s="235"/>
      <c r="L183" s="236"/>
      <c r="M183" s="237" t="s">
        <v>1</v>
      </c>
      <c r="N183" s="238" t="s">
        <v>40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251</v>
      </c>
      <c r="AT183" s="219" t="s">
        <v>973</v>
      </c>
      <c r="AU183" s="219" t="s">
        <v>82</v>
      </c>
      <c r="AY183" s="14" t="s">
        <v>233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82</v>
      </c>
      <c r="BK183" s="112">
        <f>ROUND(I183*H183,2)</f>
        <v>0</v>
      </c>
      <c r="BL183" s="14" t="s">
        <v>240</v>
      </c>
      <c r="BM183" s="219" t="s">
        <v>287</v>
      </c>
    </row>
    <row r="184" spans="1:65" s="2" customFormat="1" ht="11.25">
      <c r="A184" s="32"/>
      <c r="B184" s="33"/>
      <c r="C184" s="34"/>
      <c r="D184" s="220" t="s">
        <v>241</v>
      </c>
      <c r="E184" s="34"/>
      <c r="F184" s="221" t="s">
        <v>1604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241</v>
      </c>
      <c r="AU184" s="14" t="s">
        <v>82</v>
      </c>
    </row>
    <row r="185" spans="1:65" s="2" customFormat="1" ht="16.5" customHeight="1">
      <c r="A185" s="32"/>
      <c r="B185" s="33"/>
      <c r="C185" s="228" t="s">
        <v>288</v>
      </c>
      <c r="D185" s="228" t="s">
        <v>973</v>
      </c>
      <c r="E185" s="229" t="s">
        <v>289</v>
      </c>
      <c r="F185" s="230" t="s">
        <v>1605</v>
      </c>
      <c r="G185" s="231" t="s">
        <v>244</v>
      </c>
      <c r="H185" s="232">
        <v>175</v>
      </c>
      <c r="I185" s="233"/>
      <c r="J185" s="234">
        <f>ROUND(I185*H185,2)</f>
        <v>0</v>
      </c>
      <c r="K185" s="235"/>
      <c r="L185" s="236"/>
      <c r="M185" s="237" t="s">
        <v>1</v>
      </c>
      <c r="N185" s="238" t="s">
        <v>40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251</v>
      </c>
      <c r="AT185" s="219" t="s">
        <v>973</v>
      </c>
      <c r="AU185" s="219" t="s">
        <v>82</v>
      </c>
      <c r="AY185" s="14" t="s">
        <v>233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82</v>
      </c>
      <c r="BK185" s="112">
        <f>ROUND(I185*H185,2)</f>
        <v>0</v>
      </c>
      <c r="BL185" s="14" t="s">
        <v>240</v>
      </c>
      <c r="BM185" s="219" t="s">
        <v>290</v>
      </c>
    </row>
    <row r="186" spans="1:65" s="2" customFormat="1" ht="11.25">
      <c r="A186" s="32"/>
      <c r="B186" s="33"/>
      <c r="C186" s="34"/>
      <c r="D186" s="220" t="s">
        <v>241</v>
      </c>
      <c r="E186" s="34"/>
      <c r="F186" s="221" t="s">
        <v>1605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241</v>
      </c>
      <c r="AU186" s="14" t="s">
        <v>82</v>
      </c>
    </row>
    <row r="187" spans="1:65" s="2" customFormat="1" ht="16.5" customHeight="1">
      <c r="A187" s="32"/>
      <c r="B187" s="33"/>
      <c r="C187" s="228" t="s">
        <v>266</v>
      </c>
      <c r="D187" s="228" t="s">
        <v>973</v>
      </c>
      <c r="E187" s="229" t="s">
        <v>291</v>
      </c>
      <c r="F187" s="230" t="s">
        <v>1606</v>
      </c>
      <c r="G187" s="231" t="s">
        <v>244</v>
      </c>
      <c r="H187" s="232">
        <v>70</v>
      </c>
      <c r="I187" s="233"/>
      <c r="J187" s="234">
        <f>ROUND(I187*H187,2)</f>
        <v>0</v>
      </c>
      <c r="K187" s="235"/>
      <c r="L187" s="236"/>
      <c r="M187" s="237" t="s">
        <v>1</v>
      </c>
      <c r="N187" s="238" t="s">
        <v>40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251</v>
      </c>
      <c r="AT187" s="219" t="s">
        <v>973</v>
      </c>
      <c r="AU187" s="219" t="s">
        <v>82</v>
      </c>
      <c r="AY187" s="14" t="s">
        <v>233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82</v>
      </c>
      <c r="BK187" s="112">
        <f>ROUND(I187*H187,2)</f>
        <v>0</v>
      </c>
      <c r="BL187" s="14" t="s">
        <v>240</v>
      </c>
      <c r="BM187" s="219" t="s">
        <v>292</v>
      </c>
    </row>
    <row r="188" spans="1:65" s="2" customFormat="1" ht="11.25">
      <c r="A188" s="32"/>
      <c r="B188" s="33"/>
      <c r="C188" s="34"/>
      <c r="D188" s="220" t="s">
        <v>241</v>
      </c>
      <c r="E188" s="34"/>
      <c r="F188" s="221" t="s">
        <v>1606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241</v>
      </c>
      <c r="AU188" s="14" t="s">
        <v>82</v>
      </c>
    </row>
    <row r="189" spans="1:65" s="2" customFormat="1" ht="16.5" customHeight="1">
      <c r="A189" s="32"/>
      <c r="B189" s="33"/>
      <c r="C189" s="228" t="s">
        <v>293</v>
      </c>
      <c r="D189" s="228" t="s">
        <v>973</v>
      </c>
      <c r="E189" s="229" t="s">
        <v>294</v>
      </c>
      <c r="F189" s="230" t="s">
        <v>1607</v>
      </c>
      <c r="G189" s="231" t="s">
        <v>244</v>
      </c>
      <c r="H189" s="232">
        <v>22</v>
      </c>
      <c r="I189" s="233"/>
      <c r="J189" s="234">
        <f>ROUND(I189*H189,2)</f>
        <v>0</v>
      </c>
      <c r="K189" s="235"/>
      <c r="L189" s="236"/>
      <c r="M189" s="237" t="s">
        <v>1</v>
      </c>
      <c r="N189" s="238" t="s">
        <v>40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251</v>
      </c>
      <c r="AT189" s="219" t="s">
        <v>973</v>
      </c>
      <c r="AU189" s="219" t="s">
        <v>82</v>
      </c>
      <c r="AY189" s="14" t="s">
        <v>233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82</v>
      </c>
      <c r="BK189" s="112">
        <f>ROUND(I189*H189,2)</f>
        <v>0</v>
      </c>
      <c r="BL189" s="14" t="s">
        <v>240</v>
      </c>
      <c r="BM189" s="219" t="s">
        <v>295</v>
      </c>
    </row>
    <row r="190" spans="1:65" s="2" customFormat="1" ht="11.25">
      <c r="A190" s="32"/>
      <c r="B190" s="33"/>
      <c r="C190" s="34"/>
      <c r="D190" s="220" t="s">
        <v>241</v>
      </c>
      <c r="E190" s="34"/>
      <c r="F190" s="221" t="s">
        <v>1607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241</v>
      </c>
      <c r="AU190" s="14" t="s">
        <v>82</v>
      </c>
    </row>
    <row r="191" spans="1:65" s="2" customFormat="1" ht="37.9" customHeight="1">
      <c r="A191" s="32"/>
      <c r="B191" s="33"/>
      <c r="C191" s="228" t="s">
        <v>268</v>
      </c>
      <c r="D191" s="228" t="s">
        <v>973</v>
      </c>
      <c r="E191" s="229" t="s">
        <v>296</v>
      </c>
      <c r="F191" s="230" t="s">
        <v>1608</v>
      </c>
      <c r="G191" s="231" t="s">
        <v>239</v>
      </c>
      <c r="H191" s="232">
        <v>78</v>
      </c>
      <c r="I191" s="233"/>
      <c r="J191" s="234">
        <f>ROUND(I191*H191,2)</f>
        <v>0</v>
      </c>
      <c r="K191" s="235"/>
      <c r="L191" s="236"/>
      <c r="M191" s="237" t="s">
        <v>1</v>
      </c>
      <c r="N191" s="238" t="s">
        <v>40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251</v>
      </c>
      <c r="AT191" s="219" t="s">
        <v>973</v>
      </c>
      <c r="AU191" s="219" t="s">
        <v>82</v>
      </c>
      <c r="AY191" s="14" t="s">
        <v>233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82</v>
      </c>
      <c r="BK191" s="112">
        <f>ROUND(I191*H191,2)</f>
        <v>0</v>
      </c>
      <c r="BL191" s="14" t="s">
        <v>240</v>
      </c>
      <c r="BM191" s="219" t="s">
        <v>297</v>
      </c>
    </row>
    <row r="192" spans="1:65" s="2" customFormat="1" ht="29.25">
      <c r="A192" s="32"/>
      <c r="B192" s="33"/>
      <c r="C192" s="34"/>
      <c r="D192" s="220" t="s">
        <v>241</v>
      </c>
      <c r="E192" s="34"/>
      <c r="F192" s="221" t="s">
        <v>1608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241</v>
      </c>
      <c r="AU192" s="14" t="s">
        <v>82</v>
      </c>
    </row>
    <row r="193" spans="1:65" s="2" customFormat="1" ht="16.5" customHeight="1">
      <c r="A193" s="32"/>
      <c r="B193" s="33"/>
      <c r="C193" s="228" t="s">
        <v>7</v>
      </c>
      <c r="D193" s="228" t="s">
        <v>973</v>
      </c>
      <c r="E193" s="229" t="s">
        <v>300</v>
      </c>
      <c r="F193" s="230" t="s">
        <v>1609</v>
      </c>
      <c r="G193" s="231" t="s">
        <v>358</v>
      </c>
      <c r="H193" s="232">
        <v>1</v>
      </c>
      <c r="I193" s="233"/>
      <c r="J193" s="234">
        <f>ROUND(I193*H193,2)</f>
        <v>0</v>
      </c>
      <c r="K193" s="235"/>
      <c r="L193" s="236"/>
      <c r="M193" s="237" t="s">
        <v>1</v>
      </c>
      <c r="N193" s="238" t="s">
        <v>40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251</v>
      </c>
      <c r="AT193" s="219" t="s">
        <v>973</v>
      </c>
      <c r="AU193" s="219" t="s">
        <v>82</v>
      </c>
      <c r="AY193" s="14" t="s">
        <v>233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82</v>
      </c>
      <c r="BK193" s="112">
        <f>ROUND(I193*H193,2)</f>
        <v>0</v>
      </c>
      <c r="BL193" s="14" t="s">
        <v>240</v>
      </c>
      <c r="BM193" s="219" t="s">
        <v>301</v>
      </c>
    </row>
    <row r="194" spans="1:65" s="2" customFormat="1" ht="11.25">
      <c r="A194" s="32"/>
      <c r="B194" s="33"/>
      <c r="C194" s="34"/>
      <c r="D194" s="220" t="s">
        <v>241</v>
      </c>
      <c r="E194" s="34"/>
      <c r="F194" s="221" t="s">
        <v>1609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241</v>
      </c>
      <c r="AU194" s="14" t="s">
        <v>82</v>
      </c>
    </row>
    <row r="195" spans="1:65" s="12" customFormat="1" ht="25.9" customHeight="1">
      <c r="B195" s="191"/>
      <c r="C195" s="192"/>
      <c r="D195" s="193" t="s">
        <v>74</v>
      </c>
      <c r="E195" s="194" t="s">
        <v>269</v>
      </c>
      <c r="F195" s="194" t="s">
        <v>1247</v>
      </c>
      <c r="G195" s="192"/>
      <c r="H195" s="192"/>
      <c r="I195" s="195"/>
      <c r="J195" s="196">
        <f>BK195</f>
        <v>0</v>
      </c>
      <c r="K195" s="192"/>
      <c r="L195" s="197"/>
      <c r="M195" s="198"/>
      <c r="N195" s="199"/>
      <c r="O195" s="199"/>
      <c r="P195" s="200">
        <f>SUM(P196:P211)</f>
        <v>0</v>
      </c>
      <c r="Q195" s="199"/>
      <c r="R195" s="200">
        <f>SUM(R196:R211)</f>
        <v>0</v>
      </c>
      <c r="S195" s="199"/>
      <c r="T195" s="201">
        <f>SUM(T196:T211)</f>
        <v>0</v>
      </c>
      <c r="AR195" s="202" t="s">
        <v>82</v>
      </c>
      <c r="AT195" s="203" t="s">
        <v>74</v>
      </c>
      <c r="AU195" s="203" t="s">
        <v>75</v>
      </c>
      <c r="AY195" s="202" t="s">
        <v>233</v>
      </c>
      <c r="BK195" s="204">
        <f>SUM(BK196:BK211)</f>
        <v>0</v>
      </c>
    </row>
    <row r="196" spans="1:65" s="2" customFormat="1" ht="44.25" customHeight="1">
      <c r="A196" s="32"/>
      <c r="B196" s="33"/>
      <c r="C196" s="207" t="s">
        <v>273</v>
      </c>
      <c r="D196" s="207" t="s">
        <v>236</v>
      </c>
      <c r="E196" s="208" t="s">
        <v>302</v>
      </c>
      <c r="F196" s="209" t="s">
        <v>1610</v>
      </c>
      <c r="G196" s="210" t="s">
        <v>244</v>
      </c>
      <c r="H196" s="211">
        <v>108</v>
      </c>
      <c r="I196" s="212"/>
      <c r="J196" s="213">
        <f>ROUND(I196*H196,2)</f>
        <v>0</v>
      </c>
      <c r="K196" s="214"/>
      <c r="L196" s="35"/>
      <c r="M196" s="215" t="s">
        <v>1</v>
      </c>
      <c r="N196" s="216" t="s">
        <v>40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240</v>
      </c>
      <c r="AT196" s="219" t="s">
        <v>236</v>
      </c>
      <c r="AU196" s="219" t="s">
        <v>82</v>
      </c>
      <c r="AY196" s="14" t="s">
        <v>233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82</v>
      </c>
      <c r="BK196" s="112">
        <f>ROUND(I196*H196,2)</f>
        <v>0</v>
      </c>
      <c r="BL196" s="14" t="s">
        <v>240</v>
      </c>
      <c r="BM196" s="219" t="s">
        <v>303</v>
      </c>
    </row>
    <row r="197" spans="1:65" s="2" customFormat="1" ht="29.25">
      <c r="A197" s="32"/>
      <c r="B197" s="33"/>
      <c r="C197" s="34"/>
      <c r="D197" s="220" t="s">
        <v>241</v>
      </c>
      <c r="E197" s="34"/>
      <c r="F197" s="221" t="s">
        <v>1610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241</v>
      </c>
      <c r="AU197" s="14" t="s">
        <v>82</v>
      </c>
    </row>
    <row r="198" spans="1:65" s="2" customFormat="1" ht="44.25" customHeight="1">
      <c r="A198" s="32"/>
      <c r="B198" s="33"/>
      <c r="C198" s="207" t="s">
        <v>304</v>
      </c>
      <c r="D198" s="207" t="s">
        <v>236</v>
      </c>
      <c r="E198" s="208" t="s">
        <v>305</v>
      </c>
      <c r="F198" s="209" t="s">
        <v>1611</v>
      </c>
      <c r="G198" s="210" t="s">
        <v>244</v>
      </c>
      <c r="H198" s="211">
        <v>25</v>
      </c>
      <c r="I198" s="212"/>
      <c r="J198" s="213">
        <f>ROUND(I198*H198,2)</f>
        <v>0</v>
      </c>
      <c r="K198" s="214"/>
      <c r="L198" s="35"/>
      <c r="M198" s="215" t="s">
        <v>1</v>
      </c>
      <c r="N198" s="216" t="s">
        <v>40</v>
      </c>
      <c r="O198" s="69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9" t="s">
        <v>240</v>
      </c>
      <c r="AT198" s="219" t="s">
        <v>236</v>
      </c>
      <c r="AU198" s="219" t="s">
        <v>82</v>
      </c>
      <c r="AY198" s="14" t="s">
        <v>233</v>
      </c>
      <c r="BE198" s="112">
        <f>IF(N198="základní",J198,0)</f>
        <v>0</v>
      </c>
      <c r="BF198" s="112">
        <f>IF(N198="snížená",J198,0)</f>
        <v>0</v>
      </c>
      <c r="BG198" s="112">
        <f>IF(N198="zákl. přenesená",J198,0)</f>
        <v>0</v>
      </c>
      <c r="BH198" s="112">
        <f>IF(N198="sníž. přenesená",J198,0)</f>
        <v>0</v>
      </c>
      <c r="BI198" s="112">
        <f>IF(N198="nulová",J198,0)</f>
        <v>0</v>
      </c>
      <c r="BJ198" s="14" t="s">
        <v>82</v>
      </c>
      <c r="BK198" s="112">
        <f>ROUND(I198*H198,2)</f>
        <v>0</v>
      </c>
      <c r="BL198" s="14" t="s">
        <v>240</v>
      </c>
      <c r="BM198" s="219" t="s">
        <v>306</v>
      </c>
    </row>
    <row r="199" spans="1:65" s="2" customFormat="1" ht="29.25">
      <c r="A199" s="32"/>
      <c r="B199" s="33"/>
      <c r="C199" s="34"/>
      <c r="D199" s="220" t="s">
        <v>241</v>
      </c>
      <c r="E199" s="34"/>
      <c r="F199" s="221" t="s">
        <v>1611</v>
      </c>
      <c r="G199" s="34"/>
      <c r="H199" s="34"/>
      <c r="I199" s="176"/>
      <c r="J199" s="34"/>
      <c r="K199" s="34"/>
      <c r="L199" s="35"/>
      <c r="M199" s="222"/>
      <c r="N199" s="223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4" t="s">
        <v>241</v>
      </c>
      <c r="AU199" s="14" t="s">
        <v>82</v>
      </c>
    </row>
    <row r="200" spans="1:65" s="2" customFormat="1" ht="55.5" customHeight="1">
      <c r="A200" s="32"/>
      <c r="B200" s="33"/>
      <c r="C200" s="207" t="s">
        <v>275</v>
      </c>
      <c r="D200" s="207" t="s">
        <v>236</v>
      </c>
      <c r="E200" s="208" t="s">
        <v>307</v>
      </c>
      <c r="F200" s="209" t="s">
        <v>1612</v>
      </c>
      <c r="G200" s="210" t="s">
        <v>239</v>
      </c>
      <c r="H200" s="211">
        <v>120</v>
      </c>
      <c r="I200" s="212"/>
      <c r="J200" s="213">
        <f>ROUND(I200*H200,2)</f>
        <v>0</v>
      </c>
      <c r="K200" s="214"/>
      <c r="L200" s="35"/>
      <c r="M200" s="215" t="s">
        <v>1</v>
      </c>
      <c r="N200" s="216" t="s">
        <v>40</v>
      </c>
      <c r="O200" s="6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9" t="s">
        <v>240</v>
      </c>
      <c r="AT200" s="219" t="s">
        <v>236</v>
      </c>
      <c r="AU200" s="219" t="s">
        <v>82</v>
      </c>
      <c r="AY200" s="14" t="s">
        <v>233</v>
      </c>
      <c r="BE200" s="112">
        <f>IF(N200="základní",J200,0)</f>
        <v>0</v>
      </c>
      <c r="BF200" s="112">
        <f>IF(N200="snížená",J200,0)</f>
        <v>0</v>
      </c>
      <c r="BG200" s="112">
        <f>IF(N200="zákl. přenesená",J200,0)</f>
        <v>0</v>
      </c>
      <c r="BH200" s="112">
        <f>IF(N200="sníž. přenesená",J200,0)</f>
        <v>0</v>
      </c>
      <c r="BI200" s="112">
        <f>IF(N200="nulová",J200,0)</f>
        <v>0</v>
      </c>
      <c r="BJ200" s="14" t="s">
        <v>82</v>
      </c>
      <c r="BK200" s="112">
        <f>ROUND(I200*H200,2)</f>
        <v>0</v>
      </c>
      <c r="BL200" s="14" t="s">
        <v>240</v>
      </c>
      <c r="BM200" s="219" t="s">
        <v>308</v>
      </c>
    </row>
    <row r="201" spans="1:65" s="2" customFormat="1" ht="29.25">
      <c r="A201" s="32"/>
      <c r="B201" s="33"/>
      <c r="C201" s="34"/>
      <c r="D201" s="220" t="s">
        <v>241</v>
      </c>
      <c r="E201" s="34"/>
      <c r="F201" s="221" t="s">
        <v>1612</v>
      </c>
      <c r="G201" s="34"/>
      <c r="H201" s="34"/>
      <c r="I201" s="176"/>
      <c r="J201" s="34"/>
      <c r="K201" s="34"/>
      <c r="L201" s="35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4" t="s">
        <v>241</v>
      </c>
      <c r="AU201" s="14" t="s">
        <v>82</v>
      </c>
    </row>
    <row r="202" spans="1:65" s="2" customFormat="1" ht="49.15" customHeight="1">
      <c r="A202" s="32"/>
      <c r="B202" s="33"/>
      <c r="C202" s="207" t="s">
        <v>309</v>
      </c>
      <c r="D202" s="207" t="s">
        <v>236</v>
      </c>
      <c r="E202" s="208" t="s">
        <v>310</v>
      </c>
      <c r="F202" s="209" t="s">
        <v>1613</v>
      </c>
      <c r="G202" s="210" t="s">
        <v>358</v>
      </c>
      <c r="H202" s="211">
        <v>5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40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240</v>
      </c>
      <c r="AT202" s="219" t="s">
        <v>236</v>
      </c>
      <c r="AU202" s="219" t="s">
        <v>82</v>
      </c>
      <c r="AY202" s="14" t="s">
        <v>233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82</v>
      </c>
      <c r="BK202" s="112">
        <f>ROUND(I202*H202,2)</f>
        <v>0</v>
      </c>
      <c r="BL202" s="14" t="s">
        <v>240</v>
      </c>
      <c r="BM202" s="219" t="s">
        <v>311</v>
      </c>
    </row>
    <row r="203" spans="1:65" s="2" customFormat="1" ht="29.25">
      <c r="A203" s="32"/>
      <c r="B203" s="33"/>
      <c r="C203" s="34"/>
      <c r="D203" s="220" t="s">
        <v>241</v>
      </c>
      <c r="E203" s="34"/>
      <c r="F203" s="221" t="s">
        <v>1613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241</v>
      </c>
      <c r="AU203" s="14" t="s">
        <v>82</v>
      </c>
    </row>
    <row r="204" spans="1:65" s="2" customFormat="1" ht="37.9" customHeight="1">
      <c r="A204" s="32"/>
      <c r="B204" s="33"/>
      <c r="C204" s="207" t="s">
        <v>278</v>
      </c>
      <c r="D204" s="207" t="s">
        <v>236</v>
      </c>
      <c r="E204" s="208" t="s">
        <v>314</v>
      </c>
      <c r="F204" s="209" t="s">
        <v>1614</v>
      </c>
      <c r="G204" s="210" t="s">
        <v>358</v>
      </c>
      <c r="H204" s="211">
        <v>1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40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240</v>
      </c>
      <c r="AT204" s="219" t="s">
        <v>236</v>
      </c>
      <c r="AU204" s="219" t="s">
        <v>82</v>
      </c>
      <c r="AY204" s="14" t="s">
        <v>233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82</v>
      </c>
      <c r="BK204" s="112">
        <f>ROUND(I204*H204,2)</f>
        <v>0</v>
      </c>
      <c r="BL204" s="14" t="s">
        <v>240</v>
      </c>
      <c r="BM204" s="219" t="s">
        <v>315</v>
      </c>
    </row>
    <row r="205" spans="1:65" s="2" customFormat="1" ht="19.5">
      <c r="A205" s="32"/>
      <c r="B205" s="33"/>
      <c r="C205" s="34"/>
      <c r="D205" s="220" t="s">
        <v>241</v>
      </c>
      <c r="E205" s="34"/>
      <c r="F205" s="221" t="s">
        <v>1614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241</v>
      </c>
      <c r="AU205" s="14" t="s">
        <v>82</v>
      </c>
    </row>
    <row r="206" spans="1:65" s="2" customFormat="1" ht="66.75" customHeight="1">
      <c r="A206" s="32"/>
      <c r="B206" s="33"/>
      <c r="C206" s="207" t="s">
        <v>316</v>
      </c>
      <c r="D206" s="207" t="s">
        <v>236</v>
      </c>
      <c r="E206" s="208" t="s">
        <v>317</v>
      </c>
      <c r="F206" s="209" t="s">
        <v>1615</v>
      </c>
      <c r="G206" s="210" t="s">
        <v>358</v>
      </c>
      <c r="H206" s="211">
        <v>1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40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240</v>
      </c>
      <c r="AT206" s="219" t="s">
        <v>236</v>
      </c>
      <c r="AU206" s="219" t="s">
        <v>82</v>
      </c>
      <c r="AY206" s="14" t="s">
        <v>233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82</v>
      </c>
      <c r="BK206" s="112">
        <f>ROUND(I206*H206,2)</f>
        <v>0</v>
      </c>
      <c r="BL206" s="14" t="s">
        <v>240</v>
      </c>
      <c r="BM206" s="219" t="s">
        <v>318</v>
      </c>
    </row>
    <row r="207" spans="1:65" s="2" customFormat="1" ht="39">
      <c r="A207" s="32"/>
      <c r="B207" s="33"/>
      <c r="C207" s="34"/>
      <c r="D207" s="220" t="s">
        <v>241</v>
      </c>
      <c r="E207" s="34"/>
      <c r="F207" s="221" t="s">
        <v>1615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241</v>
      </c>
      <c r="AU207" s="14" t="s">
        <v>82</v>
      </c>
    </row>
    <row r="208" spans="1:65" s="2" customFormat="1" ht="37.9" customHeight="1">
      <c r="A208" s="32"/>
      <c r="B208" s="33"/>
      <c r="C208" s="207" t="s">
        <v>280</v>
      </c>
      <c r="D208" s="207" t="s">
        <v>236</v>
      </c>
      <c r="E208" s="208" t="s">
        <v>319</v>
      </c>
      <c r="F208" s="209" t="s">
        <v>1616</v>
      </c>
      <c r="G208" s="210" t="s">
        <v>244</v>
      </c>
      <c r="H208" s="211">
        <v>10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40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240</v>
      </c>
      <c r="AT208" s="219" t="s">
        <v>236</v>
      </c>
      <c r="AU208" s="219" t="s">
        <v>82</v>
      </c>
      <c r="AY208" s="14" t="s">
        <v>233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82</v>
      </c>
      <c r="BK208" s="112">
        <f>ROUND(I208*H208,2)</f>
        <v>0</v>
      </c>
      <c r="BL208" s="14" t="s">
        <v>240</v>
      </c>
      <c r="BM208" s="219" t="s">
        <v>320</v>
      </c>
    </row>
    <row r="209" spans="1:65" s="2" customFormat="1" ht="19.5">
      <c r="A209" s="32"/>
      <c r="B209" s="33"/>
      <c r="C209" s="34"/>
      <c r="D209" s="220" t="s">
        <v>241</v>
      </c>
      <c r="E209" s="34"/>
      <c r="F209" s="221" t="s">
        <v>1616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241</v>
      </c>
      <c r="AU209" s="14" t="s">
        <v>82</v>
      </c>
    </row>
    <row r="210" spans="1:65" s="2" customFormat="1" ht="37.9" customHeight="1">
      <c r="A210" s="32"/>
      <c r="B210" s="33"/>
      <c r="C210" s="207" t="s">
        <v>321</v>
      </c>
      <c r="D210" s="207" t="s">
        <v>236</v>
      </c>
      <c r="E210" s="208" t="s">
        <v>322</v>
      </c>
      <c r="F210" s="209" t="s">
        <v>1617</v>
      </c>
      <c r="G210" s="210" t="s">
        <v>244</v>
      </c>
      <c r="H210" s="211">
        <v>30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40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240</v>
      </c>
      <c r="AT210" s="219" t="s">
        <v>236</v>
      </c>
      <c r="AU210" s="219" t="s">
        <v>82</v>
      </c>
      <c r="AY210" s="14" t="s">
        <v>233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82</v>
      </c>
      <c r="BK210" s="112">
        <f>ROUND(I210*H210,2)</f>
        <v>0</v>
      </c>
      <c r="BL210" s="14" t="s">
        <v>240</v>
      </c>
      <c r="BM210" s="219" t="s">
        <v>323</v>
      </c>
    </row>
    <row r="211" spans="1:65" s="2" customFormat="1" ht="19.5">
      <c r="A211" s="32"/>
      <c r="B211" s="33"/>
      <c r="C211" s="34"/>
      <c r="D211" s="220" t="s">
        <v>241</v>
      </c>
      <c r="E211" s="34"/>
      <c r="F211" s="221" t="s">
        <v>1617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241</v>
      </c>
      <c r="AU211" s="14" t="s">
        <v>82</v>
      </c>
    </row>
    <row r="212" spans="1:65" s="12" customFormat="1" ht="25.9" customHeight="1">
      <c r="B212" s="191"/>
      <c r="C212" s="192"/>
      <c r="D212" s="193" t="s">
        <v>74</v>
      </c>
      <c r="E212" s="194" t="s">
        <v>284</v>
      </c>
      <c r="F212" s="194" t="s">
        <v>1618</v>
      </c>
      <c r="G212" s="192"/>
      <c r="H212" s="192"/>
      <c r="I212" s="195"/>
      <c r="J212" s="196">
        <f>BK212</f>
        <v>0</v>
      </c>
      <c r="K212" s="192"/>
      <c r="L212" s="197"/>
      <c r="M212" s="198"/>
      <c r="N212" s="199"/>
      <c r="O212" s="199"/>
      <c r="P212" s="200">
        <f>SUM(P213:P220)</f>
        <v>0</v>
      </c>
      <c r="Q212" s="199"/>
      <c r="R212" s="200">
        <f>SUM(R213:R220)</f>
        <v>0</v>
      </c>
      <c r="S212" s="199"/>
      <c r="T212" s="201">
        <f>SUM(T213:T220)</f>
        <v>0</v>
      </c>
      <c r="AR212" s="202" t="s">
        <v>82</v>
      </c>
      <c r="AT212" s="203" t="s">
        <v>74</v>
      </c>
      <c r="AU212" s="203" t="s">
        <v>75</v>
      </c>
      <c r="AY212" s="202" t="s">
        <v>233</v>
      </c>
      <c r="BK212" s="204">
        <f>SUM(BK213:BK220)</f>
        <v>0</v>
      </c>
    </row>
    <row r="213" spans="1:65" s="2" customFormat="1" ht="16.5" customHeight="1">
      <c r="A213" s="32"/>
      <c r="B213" s="33"/>
      <c r="C213" s="207" t="s">
        <v>283</v>
      </c>
      <c r="D213" s="207" t="s">
        <v>236</v>
      </c>
      <c r="E213" s="208" t="s">
        <v>324</v>
      </c>
      <c r="F213" s="209" t="s">
        <v>1619</v>
      </c>
      <c r="G213" s="210" t="s">
        <v>239</v>
      </c>
      <c r="H213" s="211">
        <v>1</v>
      </c>
      <c r="I213" s="212"/>
      <c r="J213" s="213">
        <f>ROUND(I213*H213,2)</f>
        <v>0</v>
      </c>
      <c r="K213" s="214"/>
      <c r="L213" s="35"/>
      <c r="M213" s="215" t="s">
        <v>1</v>
      </c>
      <c r="N213" s="216" t="s">
        <v>40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240</v>
      </c>
      <c r="AT213" s="219" t="s">
        <v>236</v>
      </c>
      <c r="AU213" s="219" t="s">
        <v>82</v>
      </c>
      <c r="AY213" s="14" t="s">
        <v>233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82</v>
      </c>
      <c r="BK213" s="112">
        <f>ROUND(I213*H213,2)</f>
        <v>0</v>
      </c>
      <c r="BL213" s="14" t="s">
        <v>240</v>
      </c>
      <c r="BM213" s="219" t="s">
        <v>325</v>
      </c>
    </row>
    <row r="214" spans="1:65" s="2" customFormat="1" ht="11.25">
      <c r="A214" s="32"/>
      <c r="B214" s="33"/>
      <c r="C214" s="34"/>
      <c r="D214" s="220" t="s">
        <v>241</v>
      </c>
      <c r="E214" s="34"/>
      <c r="F214" s="221" t="s">
        <v>1619</v>
      </c>
      <c r="G214" s="34"/>
      <c r="H214" s="34"/>
      <c r="I214" s="176"/>
      <c r="J214" s="34"/>
      <c r="K214" s="34"/>
      <c r="L214" s="35"/>
      <c r="M214" s="222"/>
      <c r="N214" s="223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241</v>
      </c>
      <c r="AU214" s="14" t="s">
        <v>82</v>
      </c>
    </row>
    <row r="215" spans="1:65" s="2" customFormat="1" ht="58.5">
      <c r="A215" s="32"/>
      <c r="B215" s="33"/>
      <c r="C215" s="34"/>
      <c r="D215" s="220" t="s">
        <v>1255</v>
      </c>
      <c r="E215" s="34"/>
      <c r="F215" s="239" t="s">
        <v>1620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1255</v>
      </c>
      <c r="AU215" s="14" t="s">
        <v>82</v>
      </c>
    </row>
    <row r="216" spans="1:65" s="2" customFormat="1" ht="16.5" customHeight="1">
      <c r="A216" s="32"/>
      <c r="B216" s="33"/>
      <c r="C216" s="207" t="s">
        <v>328</v>
      </c>
      <c r="D216" s="207" t="s">
        <v>236</v>
      </c>
      <c r="E216" s="208" t="s">
        <v>329</v>
      </c>
      <c r="F216" s="209" t="s">
        <v>1619</v>
      </c>
      <c r="G216" s="210" t="s">
        <v>239</v>
      </c>
      <c r="H216" s="211">
        <v>1</v>
      </c>
      <c r="I216" s="212"/>
      <c r="J216" s="213">
        <f>ROUND(I216*H216,2)</f>
        <v>0</v>
      </c>
      <c r="K216" s="214"/>
      <c r="L216" s="35"/>
      <c r="M216" s="215" t="s">
        <v>1</v>
      </c>
      <c r="N216" s="216" t="s">
        <v>40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240</v>
      </c>
      <c r="AT216" s="219" t="s">
        <v>236</v>
      </c>
      <c r="AU216" s="219" t="s">
        <v>82</v>
      </c>
      <c r="AY216" s="14" t="s">
        <v>233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82</v>
      </c>
      <c r="BK216" s="112">
        <f>ROUND(I216*H216,2)</f>
        <v>0</v>
      </c>
      <c r="BL216" s="14" t="s">
        <v>240</v>
      </c>
      <c r="BM216" s="219" t="s">
        <v>330</v>
      </c>
    </row>
    <row r="217" spans="1:65" s="2" customFormat="1" ht="11.25">
      <c r="A217" s="32"/>
      <c r="B217" s="33"/>
      <c r="C217" s="34"/>
      <c r="D217" s="220" t="s">
        <v>241</v>
      </c>
      <c r="E217" s="34"/>
      <c r="F217" s="221" t="s">
        <v>1619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241</v>
      </c>
      <c r="AU217" s="14" t="s">
        <v>82</v>
      </c>
    </row>
    <row r="218" spans="1:65" s="2" customFormat="1" ht="58.5">
      <c r="A218" s="32"/>
      <c r="B218" s="33"/>
      <c r="C218" s="34"/>
      <c r="D218" s="220" t="s">
        <v>1255</v>
      </c>
      <c r="E218" s="34"/>
      <c r="F218" s="239" t="s">
        <v>1621</v>
      </c>
      <c r="G218" s="34"/>
      <c r="H218" s="34"/>
      <c r="I218" s="176"/>
      <c r="J218" s="34"/>
      <c r="K218" s="34"/>
      <c r="L218" s="35"/>
      <c r="M218" s="222"/>
      <c r="N218" s="223"/>
      <c r="O218" s="69"/>
      <c r="P218" s="69"/>
      <c r="Q218" s="69"/>
      <c r="R218" s="69"/>
      <c r="S218" s="69"/>
      <c r="T218" s="70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4" t="s">
        <v>1255</v>
      </c>
      <c r="AU218" s="14" t="s">
        <v>82</v>
      </c>
    </row>
    <row r="219" spans="1:65" s="2" customFormat="1" ht="24.2" customHeight="1">
      <c r="A219" s="32"/>
      <c r="B219" s="33"/>
      <c r="C219" s="207" t="s">
        <v>287</v>
      </c>
      <c r="D219" s="207" t="s">
        <v>236</v>
      </c>
      <c r="E219" s="208" t="s">
        <v>331</v>
      </c>
      <c r="F219" s="209" t="s">
        <v>1622</v>
      </c>
      <c r="G219" s="210" t="s">
        <v>239</v>
      </c>
      <c r="H219" s="211">
        <v>1</v>
      </c>
      <c r="I219" s="212"/>
      <c r="J219" s="213">
        <f>ROUND(I219*H219,2)</f>
        <v>0</v>
      </c>
      <c r="K219" s="214"/>
      <c r="L219" s="35"/>
      <c r="M219" s="215" t="s">
        <v>1</v>
      </c>
      <c r="N219" s="216" t="s">
        <v>40</v>
      </c>
      <c r="O219" s="69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9" t="s">
        <v>240</v>
      </c>
      <c r="AT219" s="219" t="s">
        <v>236</v>
      </c>
      <c r="AU219" s="219" t="s">
        <v>82</v>
      </c>
      <c r="AY219" s="14" t="s">
        <v>233</v>
      </c>
      <c r="BE219" s="112">
        <f>IF(N219="základní",J219,0)</f>
        <v>0</v>
      </c>
      <c r="BF219" s="112">
        <f>IF(N219="snížená",J219,0)</f>
        <v>0</v>
      </c>
      <c r="BG219" s="112">
        <f>IF(N219="zákl. přenesená",J219,0)</f>
        <v>0</v>
      </c>
      <c r="BH219" s="112">
        <f>IF(N219="sníž. přenesená",J219,0)</f>
        <v>0</v>
      </c>
      <c r="BI219" s="112">
        <f>IF(N219="nulová",J219,0)</f>
        <v>0</v>
      </c>
      <c r="BJ219" s="14" t="s">
        <v>82</v>
      </c>
      <c r="BK219" s="112">
        <f>ROUND(I219*H219,2)</f>
        <v>0</v>
      </c>
      <c r="BL219" s="14" t="s">
        <v>240</v>
      </c>
      <c r="BM219" s="219" t="s">
        <v>332</v>
      </c>
    </row>
    <row r="220" spans="1:65" s="2" customFormat="1" ht="19.5">
      <c r="A220" s="32"/>
      <c r="B220" s="33"/>
      <c r="C220" s="34"/>
      <c r="D220" s="220" t="s">
        <v>241</v>
      </c>
      <c r="E220" s="34"/>
      <c r="F220" s="221" t="s">
        <v>1622</v>
      </c>
      <c r="G220" s="34"/>
      <c r="H220" s="34"/>
      <c r="I220" s="176"/>
      <c r="J220" s="34"/>
      <c r="K220" s="34"/>
      <c r="L220" s="35"/>
      <c r="M220" s="222"/>
      <c r="N220" s="223"/>
      <c r="O220" s="69"/>
      <c r="P220" s="69"/>
      <c r="Q220" s="69"/>
      <c r="R220" s="69"/>
      <c r="S220" s="69"/>
      <c r="T220" s="70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4" t="s">
        <v>241</v>
      </c>
      <c r="AU220" s="14" t="s">
        <v>82</v>
      </c>
    </row>
    <row r="221" spans="1:65" s="12" customFormat="1" ht="25.9" customHeight="1">
      <c r="B221" s="191"/>
      <c r="C221" s="192"/>
      <c r="D221" s="193" t="s">
        <v>74</v>
      </c>
      <c r="E221" s="194" t="s">
        <v>231</v>
      </c>
      <c r="F221" s="194" t="s">
        <v>1276</v>
      </c>
      <c r="G221" s="192"/>
      <c r="H221" s="192"/>
      <c r="I221" s="195"/>
      <c r="J221" s="196">
        <f>BK221</f>
        <v>0</v>
      </c>
      <c r="K221" s="192"/>
      <c r="L221" s="197"/>
      <c r="M221" s="198"/>
      <c r="N221" s="199"/>
      <c r="O221" s="199"/>
      <c r="P221" s="200">
        <f>SUM(P222:P224)</f>
        <v>0</v>
      </c>
      <c r="Q221" s="199"/>
      <c r="R221" s="200">
        <f>SUM(R222:R224)</f>
        <v>0</v>
      </c>
      <c r="S221" s="199"/>
      <c r="T221" s="201">
        <f>SUM(T222:T224)</f>
        <v>0</v>
      </c>
      <c r="AR221" s="202" t="s">
        <v>82</v>
      </c>
      <c r="AT221" s="203" t="s">
        <v>74</v>
      </c>
      <c r="AU221" s="203" t="s">
        <v>75</v>
      </c>
      <c r="AY221" s="202" t="s">
        <v>233</v>
      </c>
      <c r="BK221" s="204">
        <f>SUM(BK222:BK224)</f>
        <v>0</v>
      </c>
    </row>
    <row r="222" spans="1:65" s="2" customFormat="1" ht="16.5" customHeight="1">
      <c r="A222" s="32"/>
      <c r="B222" s="33"/>
      <c r="C222" s="207" t="s">
        <v>333</v>
      </c>
      <c r="D222" s="207" t="s">
        <v>236</v>
      </c>
      <c r="E222" s="208" t="s">
        <v>334</v>
      </c>
      <c r="F222" s="209" t="s">
        <v>1623</v>
      </c>
      <c r="G222" s="210" t="s">
        <v>358</v>
      </c>
      <c r="H222" s="211">
        <v>1</v>
      </c>
      <c r="I222" s="212"/>
      <c r="J222" s="213">
        <f>ROUND(I222*H222,2)</f>
        <v>0</v>
      </c>
      <c r="K222" s="214"/>
      <c r="L222" s="35"/>
      <c r="M222" s="215" t="s">
        <v>1</v>
      </c>
      <c r="N222" s="216" t="s">
        <v>40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240</v>
      </c>
      <c r="AT222" s="219" t="s">
        <v>236</v>
      </c>
      <c r="AU222" s="219" t="s">
        <v>82</v>
      </c>
      <c r="AY222" s="14" t="s">
        <v>233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82</v>
      </c>
      <c r="BK222" s="112">
        <f>ROUND(I222*H222,2)</f>
        <v>0</v>
      </c>
      <c r="BL222" s="14" t="s">
        <v>240</v>
      </c>
      <c r="BM222" s="219" t="s">
        <v>335</v>
      </c>
    </row>
    <row r="223" spans="1:65" s="2" customFormat="1" ht="11.25">
      <c r="A223" s="32"/>
      <c r="B223" s="33"/>
      <c r="C223" s="34"/>
      <c r="D223" s="220" t="s">
        <v>241</v>
      </c>
      <c r="E223" s="34"/>
      <c r="F223" s="221" t="s">
        <v>1623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241</v>
      </c>
      <c r="AU223" s="14" t="s">
        <v>82</v>
      </c>
    </row>
    <row r="224" spans="1:65" s="2" customFormat="1" ht="48.75">
      <c r="A224" s="32"/>
      <c r="B224" s="33"/>
      <c r="C224" s="34"/>
      <c r="D224" s="220" t="s">
        <v>1255</v>
      </c>
      <c r="E224" s="34"/>
      <c r="F224" s="239" t="s">
        <v>1624</v>
      </c>
      <c r="G224" s="34"/>
      <c r="H224" s="34"/>
      <c r="I224" s="176"/>
      <c r="J224" s="34"/>
      <c r="K224" s="34"/>
      <c r="L224" s="35"/>
      <c r="M224" s="222"/>
      <c r="N224" s="223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4" t="s">
        <v>1255</v>
      </c>
      <c r="AU224" s="14" t="s">
        <v>82</v>
      </c>
    </row>
    <row r="225" spans="1:65" s="12" customFormat="1" ht="25.9" customHeight="1">
      <c r="B225" s="191"/>
      <c r="C225" s="192"/>
      <c r="D225" s="193" t="s">
        <v>74</v>
      </c>
      <c r="E225" s="194" t="s">
        <v>298</v>
      </c>
      <c r="F225" s="194" t="s">
        <v>1625</v>
      </c>
      <c r="G225" s="192"/>
      <c r="H225" s="192"/>
      <c r="I225" s="195"/>
      <c r="J225" s="196">
        <f>BK225</f>
        <v>0</v>
      </c>
      <c r="K225" s="192"/>
      <c r="L225" s="197"/>
      <c r="M225" s="198"/>
      <c r="N225" s="199"/>
      <c r="O225" s="199"/>
      <c r="P225" s="200">
        <f>SUM(P226:P261)</f>
        <v>0</v>
      </c>
      <c r="Q225" s="199"/>
      <c r="R225" s="200">
        <f>SUM(R226:R261)</f>
        <v>0</v>
      </c>
      <c r="S225" s="199"/>
      <c r="T225" s="201">
        <f>SUM(T226:T261)</f>
        <v>0</v>
      </c>
      <c r="AR225" s="202" t="s">
        <v>82</v>
      </c>
      <c r="AT225" s="203" t="s">
        <v>74</v>
      </c>
      <c r="AU225" s="203" t="s">
        <v>75</v>
      </c>
      <c r="AY225" s="202" t="s">
        <v>233</v>
      </c>
      <c r="BK225" s="204">
        <f>SUM(BK226:BK261)</f>
        <v>0</v>
      </c>
    </row>
    <row r="226" spans="1:65" s="2" customFormat="1" ht="21.75" customHeight="1">
      <c r="A226" s="32"/>
      <c r="B226" s="33"/>
      <c r="C226" s="207" t="s">
        <v>290</v>
      </c>
      <c r="D226" s="207" t="s">
        <v>236</v>
      </c>
      <c r="E226" s="208" t="s">
        <v>336</v>
      </c>
      <c r="F226" s="209" t="s">
        <v>1626</v>
      </c>
      <c r="G226" s="210" t="s">
        <v>244</v>
      </c>
      <c r="H226" s="211">
        <v>175</v>
      </c>
      <c r="I226" s="212"/>
      <c r="J226" s="213">
        <f>ROUND(I226*H226,2)</f>
        <v>0</v>
      </c>
      <c r="K226" s="214"/>
      <c r="L226" s="35"/>
      <c r="M226" s="215" t="s">
        <v>1</v>
      </c>
      <c r="N226" s="216" t="s">
        <v>40</v>
      </c>
      <c r="O226" s="69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9" t="s">
        <v>240</v>
      </c>
      <c r="AT226" s="219" t="s">
        <v>236</v>
      </c>
      <c r="AU226" s="219" t="s">
        <v>82</v>
      </c>
      <c r="AY226" s="14" t="s">
        <v>233</v>
      </c>
      <c r="BE226" s="112">
        <f>IF(N226="základní",J226,0)</f>
        <v>0</v>
      </c>
      <c r="BF226" s="112">
        <f>IF(N226="snížená",J226,0)</f>
        <v>0</v>
      </c>
      <c r="BG226" s="112">
        <f>IF(N226="zákl. přenesená",J226,0)</f>
        <v>0</v>
      </c>
      <c r="BH226" s="112">
        <f>IF(N226="sníž. přenesená",J226,0)</f>
        <v>0</v>
      </c>
      <c r="BI226" s="112">
        <f>IF(N226="nulová",J226,0)</f>
        <v>0</v>
      </c>
      <c r="BJ226" s="14" t="s">
        <v>82</v>
      </c>
      <c r="BK226" s="112">
        <f>ROUND(I226*H226,2)</f>
        <v>0</v>
      </c>
      <c r="BL226" s="14" t="s">
        <v>240</v>
      </c>
      <c r="BM226" s="219" t="s">
        <v>337</v>
      </c>
    </row>
    <row r="227" spans="1:65" s="2" customFormat="1" ht="11.25">
      <c r="A227" s="32"/>
      <c r="B227" s="33"/>
      <c r="C227" s="34"/>
      <c r="D227" s="220" t="s">
        <v>241</v>
      </c>
      <c r="E227" s="34"/>
      <c r="F227" s="221" t="s">
        <v>1626</v>
      </c>
      <c r="G227" s="34"/>
      <c r="H227" s="34"/>
      <c r="I227" s="176"/>
      <c r="J227" s="34"/>
      <c r="K227" s="34"/>
      <c r="L227" s="35"/>
      <c r="M227" s="222"/>
      <c r="N227" s="223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4" t="s">
        <v>241</v>
      </c>
      <c r="AU227" s="14" t="s">
        <v>82</v>
      </c>
    </row>
    <row r="228" spans="1:65" s="2" customFormat="1" ht="21.75" customHeight="1">
      <c r="A228" s="32"/>
      <c r="B228" s="33"/>
      <c r="C228" s="207" t="s">
        <v>338</v>
      </c>
      <c r="D228" s="207" t="s">
        <v>236</v>
      </c>
      <c r="E228" s="208" t="s">
        <v>339</v>
      </c>
      <c r="F228" s="209" t="s">
        <v>1627</v>
      </c>
      <c r="G228" s="210" t="s">
        <v>244</v>
      </c>
      <c r="H228" s="211">
        <v>210</v>
      </c>
      <c r="I228" s="212"/>
      <c r="J228" s="213">
        <f>ROUND(I228*H228,2)</f>
        <v>0</v>
      </c>
      <c r="K228" s="214"/>
      <c r="L228" s="35"/>
      <c r="M228" s="215" t="s">
        <v>1</v>
      </c>
      <c r="N228" s="216" t="s">
        <v>40</v>
      </c>
      <c r="O228" s="69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9" t="s">
        <v>240</v>
      </c>
      <c r="AT228" s="219" t="s">
        <v>236</v>
      </c>
      <c r="AU228" s="219" t="s">
        <v>82</v>
      </c>
      <c r="AY228" s="14" t="s">
        <v>233</v>
      </c>
      <c r="BE228" s="112">
        <f>IF(N228="základní",J228,0)</f>
        <v>0</v>
      </c>
      <c r="BF228" s="112">
        <f>IF(N228="snížená",J228,0)</f>
        <v>0</v>
      </c>
      <c r="BG228" s="112">
        <f>IF(N228="zákl. přenesená",J228,0)</f>
        <v>0</v>
      </c>
      <c r="BH228" s="112">
        <f>IF(N228="sníž. přenesená",J228,0)</f>
        <v>0</v>
      </c>
      <c r="BI228" s="112">
        <f>IF(N228="nulová",J228,0)</f>
        <v>0</v>
      </c>
      <c r="BJ228" s="14" t="s">
        <v>82</v>
      </c>
      <c r="BK228" s="112">
        <f>ROUND(I228*H228,2)</f>
        <v>0</v>
      </c>
      <c r="BL228" s="14" t="s">
        <v>240</v>
      </c>
      <c r="BM228" s="219" t="s">
        <v>340</v>
      </c>
    </row>
    <row r="229" spans="1:65" s="2" customFormat="1" ht="11.25">
      <c r="A229" s="32"/>
      <c r="B229" s="33"/>
      <c r="C229" s="34"/>
      <c r="D229" s="220" t="s">
        <v>241</v>
      </c>
      <c r="E229" s="34"/>
      <c r="F229" s="221" t="s">
        <v>1627</v>
      </c>
      <c r="G229" s="34"/>
      <c r="H229" s="34"/>
      <c r="I229" s="176"/>
      <c r="J229" s="34"/>
      <c r="K229" s="34"/>
      <c r="L229" s="35"/>
      <c r="M229" s="222"/>
      <c r="N229" s="223"/>
      <c r="O229" s="69"/>
      <c r="P229" s="69"/>
      <c r="Q229" s="69"/>
      <c r="R229" s="69"/>
      <c r="S229" s="69"/>
      <c r="T229" s="70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4" t="s">
        <v>241</v>
      </c>
      <c r="AU229" s="14" t="s">
        <v>82</v>
      </c>
    </row>
    <row r="230" spans="1:65" s="2" customFormat="1" ht="33" customHeight="1">
      <c r="A230" s="32"/>
      <c r="B230" s="33"/>
      <c r="C230" s="207" t="s">
        <v>292</v>
      </c>
      <c r="D230" s="207" t="s">
        <v>236</v>
      </c>
      <c r="E230" s="208" t="s">
        <v>345</v>
      </c>
      <c r="F230" s="209" t="s">
        <v>1628</v>
      </c>
      <c r="G230" s="210" t="s">
        <v>239</v>
      </c>
      <c r="H230" s="211">
        <v>103</v>
      </c>
      <c r="I230" s="212"/>
      <c r="J230" s="213">
        <f>ROUND(I230*H230,2)</f>
        <v>0</v>
      </c>
      <c r="K230" s="214"/>
      <c r="L230" s="35"/>
      <c r="M230" s="215" t="s">
        <v>1</v>
      </c>
      <c r="N230" s="216" t="s">
        <v>40</v>
      </c>
      <c r="O230" s="69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9" t="s">
        <v>240</v>
      </c>
      <c r="AT230" s="219" t="s">
        <v>236</v>
      </c>
      <c r="AU230" s="219" t="s">
        <v>82</v>
      </c>
      <c r="AY230" s="14" t="s">
        <v>233</v>
      </c>
      <c r="BE230" s="112">
        <f>IF(N230="základní",J230,0)</f>
        <v>0</v>
      </c>
      <c r="BF230" s="112">
        <f>IF(N230="snížená",J230,0)</f>
        <v>0</v>
      </c>
      <c r="BG230" s="112">
        <f>IF(N230="zákl. přenesená",J230,0)</f>
        <v>0</v>
      </c>
      <c r="BH230" s="112">
        <f>IF(N230="sníž. přenesená",J230,0)</f>
        <v>0</v>
      </c>
      <c r="BI230" s="112">
        <f>IF(N230="nulová",J230,0)</f>
        <v>0</v>
      </c>
      <c r="BJ230" s="14" t="s">
        <v>82</v>
      </c>
      <c r="BK230" s="112">
        <f>ROUND(I230*H230,2)</f>
        <v>0</v>
      </c>
      <c r="BL230" s="14" t="s">
        <v>240</v>
      </c>
      <c r="BM230" s="219" t="s">
        <v>347</v>
      </c>
    </row>
    <row r="231" spans="1:65" s="2" customFormat="1" ht="19.5">
      <c r="A231" s="32"/>
      <c r="B231" s="33"/>
      <c r="C231" s="34"/>
      <c r="D231" s="220" t="s">
        <v>241</v>
      </c>
      <c r="E231" s="34"/>
      <c r="F231" s="221" t="s">
        <v>1628</v>
      </c>
      <c r="G231" s="34"/>
      <c r="H231" s="34"/>
      <c r="I231" s="176"/>
      <c r="J231" s="34"/>
      <c r="K231" s="34"/>
      <c r="L231" s="35"/>
      <c r="M231" s="222"/>
      <c r="N231" s="223"/>
      <c r="O231" s="69"/>
      <c r="P231" s="69"/>
      <c r="Q231" s="69"/>
      <c r="R231" s="69"/>
      <c r="S231" s="69"/>
      <c r="T231" s="70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4" t="s">
        <v>241</v>
      </c>
      <c r="AU231" s="14" t="s">
        <v>82</v>
      </c>
    </row>
    <row r="232" spans="1:65" s="2" customFormat="1" ht="24.2" customHeight="1">
      <c r="A232" s="32"/>
      <c r="B232" s="33"/>
      <c r="C232" s="207" t="s">
        <v>348</v>
      </c>
      <c r="D232" s="207" t="s">
        <v>236</v>
      </c>
      <c r="E232" s="208" t="s">
        <v>349</v>
      </c>
      <c r="F232" s="209" t="s">
        <v>1629</v>
      </c>
      <c r="G232" s="210" t="s">
        <v>239</v>
      </c>
      <c r="H232" s="211">
        <v>5</v>
      </c>
      <c r="I232" s="212"/>
      <c r="J232" s="213">
        <f>ROUND(I232*H232,2)</f>
        <v>0</v>
      </c>
      <c r="K232" s="214"/>
      <c r="L232" s="35"/>
      <c r="M232" s="215" t="s">
        <v>1</v>
      </c>
      <c r="N232" s="216" t="s">
        <v>40</v>
      </c>
      <c r="O232" s="69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9" t="s">
        <v>240</v>
      </c>
      <c r="AT232" s="219" t="s">
        <v>236</v>
      </c>
      <c r="AU232" s="219" t="s">
        <v>82</v>
      </c>
      <c r="AY232" s="14" t="s">
        <v>233</v>
      </c>
      <c r="BE232" s="112">
        <f>IF(N232="základní",J232,0)</f>
        <v>0</v>
      </c>
      <c r="BF232" s="112">
        <f>IF(N232="snížená",J232,0)</f>
        <v>0</v>
      </c>
      <c r="BG232" s="112">
        <f>IF(N232="zákl. přenesená",J232,0)</f>
        <v>0</v>
      </c>
      <c r="BH232" s="112">
        <f>IF(N232="sníž. přenesená",J232,0)</f>
        <v>0</v>
      </c>
      <c r="BI232" s="112">
        <f>IF(N232="nulová",J232,0)</f>
        <v>0</v>
      </c>
      <c r="BJ232" s="14" t="s">
        <v>82</v>
      </c>
      <c r="BK232" s="112">
        <f>ROUND(I232*H232,2)</f>
        <v>0</v>
      </c>
      <c r="BL232" s="14" t="s">
        <v>240</v>
      </c>
      <c r="BM232" s="219" t="s">
        <v>351</v>
      </c>
    </row>
    <row r="233" spans="1:65" s="2" customFormat="1" ht="19.5">
      <c r="A233" s="32"/>
      <c r="B233" s="33"/>
      <c r="C233" s="34"/>
      <c r="D233" s="220" t="s">
        <v>241</v>
      </c>
      <c r="E233" s="34"/>
      <c r="F233" s="221" t="s">
        <v>1629</v>
      </c>
      <c r="G233" s="34"/>
      <c r="H233" s="34"/>
      <c r="I233" s="176"/>
      <c r="J233" s="34"/>
      <c r="K233" s="34"/>
      <c r="L233" s="35"/>
      <c r="M233" s="222"/>
      <c r="N233" s="223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4" t="s">
        <v>241</v>
      </c>
      <c r="AU233" s="14" t="s">
        <v>82</v>
      </c>
    </row>
    <row r="234" spans="1:65" s="2" customFormat="1" ht="16.5" customHeight="1">
      <c r="A234" s="32"/>
      <c r="B234" s="33"/>
      <c r="C234" s="207" t="s">
        <v>295</v>
      </c>
      <c r="D234" s="207" t="s">
        <v>236</v>
      </c>
      <c r="E234" s="208" t="s">
        <v>352</v>
      </c>
      <c r="F234" s="209" t="s">
        <v>1630</v>
      </c>
      <c r="G234" s="210" t="s">
        <v>239</v>
      </c>
      <c r="H234" s="211">
        <v>42</v>
      </c>
      <c r="I234" s="212"/>
      <c r="J234" s="213">
        <f>ROUND(I234*H234,2)</f>
        <v>0</v>
      </c>
      <c r="K234" s="214"/>
      <c r="L234" s="35"/>
      <c r="M234" s="215" t="s">
        <v>1</v>
      </c>
      <c r="N234" s="216" t="s">
        <v>40</v>
      </c>
      <c r="O234" s="69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9" t="s">
        <v>240</v>
      </c>
      <c r="AT234" s="219" t="s">
        <v>236</v>
      </c>
      <c r="AU234" s="219" t="s">
        <v>82</v>
      </c>
      <c r="AY234" s="14" t="s">
        <v>233</v>
      </c>
      <c r="BE234" s="112">
        <f>IF(N234="základní",J234,0)</f>
        <v>0</v>
      </c>
      <c r="BF234" s="112">
        <f>IF(N234="snížená",J234,0)</f>
        <v>0</v>
      </c>
      <c r="BG234" s="112">
        <f>IF(N234="zákl. přenesená",J234,0)</f>
        <v>0</v>
      </c>
      <c r="BH234" s="112">
        <f>IF(N234="sníž. přenesená",J234,0)</f>
        <v>0</v>
      </c>
      <c r="BI234" s="112">
        <f>IF(N234="nulová",J234,0)</f>
        <v>0</v>
      </c>
      <c r="BJ234" s="14" t="s">
        <v>82</v>
      </c>
      <c r="BK234" s="112">
        <f>ROUND(I234*H234,2)</f>
        <v>0</v>
      </c>
      <c r="BL234" s="14" t="s">
        <v>240</v>
      </c>
      <c r="BM234" s="219" t="s">
        <v>354</v>
      </c>
    </row>
    <row r="235" spans="1:65" s="2" customFormat="1" ht="11.25">
      <c r="A235" s="32"/>
      <c r="B235" s="33"/>
      <c r="C235" s="34"/>
      <c r="D235" s="220" t="s">
        <v>241</v>
      </c>
      <c r="E235" s="34"/>
      <c r="F235" s="221" t="s">
        <v>1630</v>
      </c>
      <c r="G235" s="34"/>
      <c r="H235" s="34"/>
      <c r="I235" s="176"/>
      <c r="J235" s="34"/>
      <c r="K235" s="34"/>
      <c r="L235" s="35"/>
      <c r="M235" s="222"/>
      <c r="N235" s="223"/>
      <c r="O235" s="69"/>
      <c r="P235" s="69"/>
      <c r="Q235" s="69"/>
      <c r="R235" s="69"/>
      <c r="S235" s="69"/>
      <c r="T235" s="70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4" t="s">
        <v>241</v>
      </c>
      <c r="AU235" s="14" t="s">
        <v>82</v>
      </c>
    </row>
    <row r="236" spans="1:65" s="2" customFormat="1" ht="16.5" customHeight="1">
      <c r="A236" s="32"/>
      <c r="B236" s="33"/>
      <c r="C236" s="207" t="s">
        <v>355</v>
      </c>
      <c r="D236" s="207" t="s">
        <v>236</v>
      </c>
      <c r="E236" s="208" t="s">
        <v>356</v>
      </c>
      <c r="F236" s="209" t="s">
        <v>1631</v>
      </c>
      <c r="G236" s="210" t="s">
        <v>244</v>
      </c>
      <c r="H236" s="211">
        <v>42</v>
      </c>
      <c r="I236" s="212"/>
      <c r="J236" s="213">
        <f>ROUND(I236*H236,2)</f>
        <v>0</v>
      </c>
      <c r="K236" s="214"/>
      <c r="L236" s="35"/>
      <c r="M236" s="215" t="s">
        <v>1</v>
      </c>
      <c r="N236" s="216" t="s">
        <v>40</v>
      </c>
      <c r="O236" s="69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9" t="s">
        <v>240</v>
      </c>
      <c r="AT236" s="219" t="s">
        <v>236</v>
      </c>
      <c r="AU236" s="219" t="s">
        <v>82</v>
      </c>
      <c r="AY236" s="14" t="s">
        <v>233</v>
      </c>
      <c r="BE236" s="112">
        <f>IF(N236="základní",J236,0)</f>
        <v>0</v>
      </c>
      <c r="BF236" s="112">
        <f>IF(N236="snížená",J236,0)</f>
        <v>0</v>
      </c>
      <c r="BG236" s="112">
        <f>IF(N236="zákl. přenesená",J236,0)</f>
        <v>0</v>
      </c>
      <c r="BH236" s="112">
        <f>IF(N236="sníž. přenesená",J236,0)</f>
        <v>0</v>
      </c>
      <c r="BI236" s="112">
        <f>IF(N236="nulová",J236,0)</f>
        <v>0</v>
      </c>
      <c r="BJ236" s="14" t="s">
        <v>82</v>
      </c>
      <c r="BK236" s="112">
        <f>ROUND(I236*H236,2)</f>
        <v>0</v>
      </c>
      <c r="BL236" s="14" t="s">
        <v>240</v>
      </c>
      <c r="BM236" s="219" t="s">
        <v>359</v>
      </c>
    </row>
    <row r="237" spans="1:65" s="2" customFormat="1" ht="11.25">
      <c r="A237" s="32"/>
      <c r="B237" s="33"/>
      <c r="C237" s="34"/>
      <c r="D237" s="220" t="s">
        <v>241</v>
      </c>
      <c r="E237" s="34"/>
      <c r="F237" s="221" t="s">
        <v>1631</v>
      </c>
      <c r="G237" s="34"/>
      <c r="H237" s="34"/>
      <c r="I237" s="176"/>
      <c r="J237" s="34"/>
      <c r="K237" s="34"/>
      <c r="L237" s="35"/>
      <c r="M237" s="222"/>
      <c r="N237" s="223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4" t="s">
        <v>241</v>
      </c>
      <c r="AU237" s="14" t="s">
        <v>82</v>
      </c>
    </row>
    <row r="238" spans="1:65" s="2" customFormat="1" ht="24.2" customHeight="1">
      <c r="A238" s="32"/>
      <c r="B238" s="33"/>
      <c r="C238" s="207" t="s">
        <v>297</v>
      </c>
      <c r="D238" s="207" t="s">
        <v>236</v>
      </c>
      <c r="E238" s="208" t="s">
        <v>362</v>
      </c>
      <c r="F238" s="209" t="s">
        <v>1632</v>
      </c>
      <c r="G238" s="210" t="s">
        <v>1633</v>
      </c>
      <c r="H238" s="211">
        <v>8</v>
      </c>
      <c r="I238" s="212"/>
      <c r="J238" s="213">
        <f>ROUND(I238*H238,2)</f>
        <v>0</v>
      </c>
      <c r="K238" s="214"/>
      <c r="L238" s="35"/>
      <c r="M238" s="215" t="s">
        <v>1</v>
      </c>
      <c r="N238" s="216" t="s">
        <v>40</v>
      </c>
      <c r="O238" s="69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9" t="s">
        <v>240</v>
      </c>
      <c r="AT238" s="219" t="s">
        <v>236</v>
      </c>
      <c r="AU238" s="219" t="s">
        <v>82</v>
      </c>
      <c r="AY238" s="14" t="s">
        <v>233</v>
      </c>
      <c r="BE238" s="112">
        <f>IF(N238="základní",J238,0)</f>
        <v>0</v>
      </c>
      <c r="BF238" s="112">
        <f>IF(N238="snížená",J238,0)</f>
        <v>0</v>
      </c>
      <c r="BG238" s="112">
        <f>IF(N238="zákl. přenesená",J238,0)</f>
        <v>0</v>
      </c>
      <c r="BH238" s="112">
        <f>IF(N238="sníž. přenesená",J238,0)</f>
        <v>0</v>
      </c>
      <c r="BI238" s="112">
        <f>IF(N238="nulová",J238,0)</f>
        <v>0</v>
      </c>
      <c r="BJ238" s="14" t="s">
        <v>82</v>
      </c>
      <c r="BK238" s="112">
        <f>ROUND(I238*H238,2)</f>
        <v>0</v>
      </c>
      <c r="BL238" s="14" t="s">
        <v>240</v>
      </c>
      <c r="BM238" s="219" t="s">
        <v>363</v>
      </c>
    </row>
    <row r="239" spans="1:65" s="2" customFormat="1" ht="19.5">
      <c r="A239" s="32"/>
      <c r="B239" s="33"/>
      <c r="C239" s="34"/>
      <c r="D239" s="220" t="s">
        <v>241</v>
      </c>
      <c r="E239" s="34"/>
      <c r="F239" s="221" t="s">
        <v>1632</v>
      </c>
      <c r="G239" s="34"/>
      <c r="H239" s="34"/>
      <c r="I239" s="176"/>
      <c r="J239" s="34"/>
      <c r="K239" s="34"/>
      <c r="L239" s="35"/>
      <c r="M239" s="222"/>
      <c r="N239" s="223"/>
      <c r="O239" s="69"/>
      <c r="P239" s="69"/>
      <c r="Q239" s="69"/>
      <c r="R239" s="69"/>
      <c r="S239" s="69"/>
      <c r="T239" s="70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4" t="s">
        <v>241</v>
      </c>
      <c r="AU239" s="14" t="s">
        <v>82</v>
      </c>
    </row>
    <row r="240" spans="1:65" s="2" customFormat="1" ht="16.5" customHeight="1">
      <c r="A240" s="32"/>
      <c r="B240" s="33"/>
      <c r="C240" s="207" t="s">
        <v>364</v>
      </c>
      <c r="D240" s="207" t="s">
        <v>236</v>
      </c>
      <c r="E240" s="208" t="s">
        <v>365</v>
      </c>
      <c r="F240" s="209" t="s">
        <v>1634</v>
      </c>
      <c r="G240" s="210" t="s">
        <v>1633</v>
      </c>
      <c r="H240" s="211">
        <v>4</v>
      </c>
      <c r="I240" s="212"/>
      <c r="J240" s="213">
        <f>ROUND(I240*H240,2)</f>
        <v>0</v>
      </c>
      <c r="K240" s="214"/>
      <c r="L240" s="35"/>
      <c r="M240" s="215" t="s">
        <v>1</v>
      </c>
      <c r="N240" s="216" t="s">
        <v>40</v>
      </c>
      <c r="O240" s="69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9" t="s">
        <v>240</v>
      </c>
      <c r="AT240" s="219" t="s">
        <v>236</v>
      </c>
      <c r="AU240" s="219" t="s">
        <v>82</v>
      </c>
      <c r="AY240" s="14" t="s">
        <v>233</v>
      </c>
      <c r="BE240" s="112">
        <f>IF(N240="základní",J240,0)</f>
        <v>0</v>
      </c>
      <c r="BF240" s="112">
        <f>IF(N240="snížená",J240,0)</f>
        <v>0</v>
      </c>
      <c r="BG240" s="112">
        <f>IF(N240="zákl. přenesená",J240,0)</f>
        <v>0</v>
      </c>
      <c r="BH240" s="112">
        <f>IF(N240="sníž. přenesená",J240,0)</f>
        <v>0</v>
      </c>
      <c r="BI240" s="112">
        <f>IF(N240="nulová",J240,0)</f>
        <v>0</v>
      </c>
      <c r="BJ240" s="14" t="s">
        <v>82</v>
      </c>
      <c r="BK240" s="112">
        <f>ROUND(I240*H240,2)</f>
        <v>0</v>
      </c>
      <c r="BL240" s="14" t="s">
        <v>240</v>
      </c>
      <c r="BM240" s="219" t="s">
        <v>366</v>
      </c>
    </row>
    <row r="241" spans="1:65" s="2" customFormat="1" ht="11.25">
      <c r="A241" s="32"/>
      <c r="B241" s="33"/>
      <c r="C241" s="34"/>
      <c r="D241" s="220" t="s">
        <v>241</v>
      </c>
      <c r="E241" s="34"/>
      <c r="F241" s="221" t="s">
        <v>1634</v>
      </c>
      <c r="G241" s="34"/>
      <c r="H241" s="34"/>
      <c r="I241" s="176"/>
      <c r="J241" s="34"/>
      <c r="K241" s="34"/>
      <c r="L241" s="35"/>
      <c r="M241" s="222"/>
      <c r="N241" s="223"/>
      <c r="O241" s="69"/>
      <c r="P241" s="69"/>
      <c r="Q241" s="69"/>
      <c r="R241" s="69"/>
      <c r="S241" s="69"/>
      <c r="T241" s="70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4" t="s">
        <v>241</v>
      </c>
      <c r="AU241" s="14" t="s">
        <v>82</v>
      </c>
    </row>
    <row r="242" spans="1:65" s="2" customFormat="1" ht="16.5" customHeight="1">
      <c r="A242" s="32"/>
      <c r="B242" s="33"/>
      <c r="C242" s="207" t="s">
        <v>301</v>
      </c>
      <c r="D242" s="207" t="s">
        <v>236</v>
      </c>
      <c r="E242" s="208" t="s">
        <v>367</v>
      </c>
      <c r="F242" s="209" t="s">
        <v>1635</v>
      </c>
      <c r="G242" s="210" t="s">
        <v>1633</v>
      </c>
      <c r="H242" s="211">
        <v>8</v>
      </c>
      <c r="I242" s="212"/>
      <c r="J242" s="213">
        <f>ROUND(I242*H242,2)</f>
        <v>0</v>
      </c>
      <c r="K242" s="214"/>
      <c r="L242" s="35"/>
      <c r="M242" s="215" t="s">
        <v>1</v>
      </c>
      <c r="N242" s="216" t="s">
        <v>40</v>
      </c>
      <c r="O242" s="69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9" t="s">
        <v>240</v>
      </c>
      <c r="AT242" s="219" t="s">
        <v>236</v>
      </c>
      <c r="AU242" s="219" t="s">
        <v>82</v>
      </c>
      <c r="AY242" s="14" t="s">
        <v>233</v>
      </c>
      <c r="BE242" s="112">
        <f>IF(N242="základní",J242,0)</f>
        <v>0</v>
      </c>
      <c r="BF242" s="112">
        <f>IF(N242="snížená",J242,0)</f>
        <v>0</v>
      </c>
      <c r="BG242" s="112">
        <f>IF(N242="zákl. přenesená",J242,0)</f>
        <v>0</v>
      </c>
      <c r="BH242" s="112">
        <f>IF(N242="sníž. přenesená",J242,0)</f>
        <v>0</v>
      </c>
      <c r="BI242" s="112">
        <f>IF(N242="nulová",J242,0)</f>
        <v>0</v>
      </c>
      <c r="BJ242" s="14" t="s">
        <v>82</v>
      </c>
      <c r="BK242" s="112">
        <f>ROUND(I242*H242,2)</f>
        <v>0</v>
      </c>
      <c r="BL242" s="14" t="s">
        <v>240</v>
      </c>
      <c r="BM242" s="219" t="s">
        <v>368</v>
      </c>
    </row>
    <row r="243" spans="1:65" s="2" customFormat="1" ht="11.25">
      <c r="A243" s="32"/>
      <c r="B243" s="33"/>
      <c r="C243" s="34"/>
      <c r="D243" s="220" t="s">
        <v>241</v>
      </c>
      <c r="E243" s="34"/>
      <c r="F243" s="221" t="s">
        <v>1635</v>
      </c>
      <c r="G243" s="34"/>
      <c r="H243" s="34"/>
      <c r="I243" s="176"/>
      <c r="J243" s="34"/>
      <c r="K243" s="34"/>
      <c r="L243" s="35"/>
      <c r="M243" s="222"/>
      <c r="N243" s="223"/>
      <c r="O243" s="69"/>
      <c r="P243" s="69"/>
      <c r="Q243" s="69"/>
      <c r="R243" s="69"/>
      <c r="S243" s="69"/>
      <c r="T243" s="70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4" t="s">
        <v>241</v>
      </c>
      <c r="AU243" s="14" t="s">
        <v>82</v>
      </c>
    </row>
    <row r="244" spans="1:65" s="2" customFormat="1" ht="24.2" customHeight="1">
      <c r="A244" s="32"/>
      <c r="B244" s="33"/>
      <c r="C244" s="207" t="s">
        <v>369</v>
      </c>
      <c r="D244" s="207" t="s">
        <v>236</v>
      </c>
      <c r="E244" s="208" t="s">
        <v>370</v>
      </c>
      <c r="F244" s="209" t="s">
        <v>1636</v>
      </c>
      <c r="G244" s="210" t="s">
        <v>358</v>
      </c>
      <c r="H244" s="211">
        <v>1</v>
      </c>
      <c r="I244" s="212"/>
      <c r="J244" s="213">
        <f>ROUND(I244*H244,2)</f>
        <v>0</v>
      </c>
      <c r="K244" s="214"/>
      <c r="L244" s="35"/>
      <c r="M244" s="215" t="s">
        <v>1</v>
      </c>
      <c r="N244" s="216" t="s">
        <v>40</v>
      </c>
      <c r="O244" s="69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9" t="s">
        <v>240</v>
      </c>
      <c r="AT244" s="219" t="s">
        <v>236</v>
      </c>
      <c r="AU244" s="219" t="s">
        <v>82</v>
      </c>
      <c r="AY244" s="14" t="s">
        <v>233</v>
      </c>
      <c r="BE244" s="112">
        <f>IF(N244="základní",J244,0)</f>
        <v>0</v>
      </c>
      <c r="BF244" s="112">
        <f>IF(N244="snížená",J244,0)</f>
        <v>0</v>
      </c>
      <c r="BG244" s="112">
        <f>IF(N244="zákl. přenesená",J244,0)</f>
        <v>0</v>
      </c>
      <c r="BH244" s="112">
        <f>IF(N244="sníž. přenesená",J244,0)</f>
        <v>0</v>
      </c>
      <c r="BI244" s="112">
        <f>IF(N244="nulová",J244,0)</f>
        <v>0</v>
      </c>
      <c r="BJ244" s="14" t="s">
        <v>82</v>
      </c>
      <c r="BK244" s="112">
        <f>ROUND(I244*H244,2)</f>
        <v>0</v>
      </c>
      <c r="BL244" s="14" t="s">
        <v>240</v>
      </c>
      <c r="BM244" s="219" t="s">
        <v>371</v>
      </c>
    </row>
    <row r="245" spans="1:65" s="2" customFormat="1" ht="19.5">
      <c r="A245" s="32"/>
      <c r="B245" s="33"/>
      <c r="C245" s="34"/>
      <c r="D245" s="220" t="s">
        <v>241</v>
      </c>
      <c r="E245" s="34"/>
      <c r="F245" s="221" t="s">
        <v>1636</v>
      </c>
      <c r="G245" s="34"/>
      <c r="H245" s="34"/>
      <c r="I245" s="176"/>
      <c r="J245" s="34"/>
      <c r="K245" s="34"/>
      <c r="L245" s="35"/>
      <c r="M245" s="222"/>
      <c r="N245" s="223"/>
      <c r="O245" s="69"/>
      <c r="P245" s="69"/>
      <c r="Q245" s="69"/>
      <c r="R245" s="69"/>
      <c r="S245" s="69"/>
      <c r="T245" s="70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4" t="s">
        <v>241</v>
      </c>
      <c r="AU245" s="14" t="s">
        <v>82</v>
      </c>
    </row>
    <row r="246" spans="1:65" s="2" customFormat="1" ht="16.5" customHeight="1">
      <c r="A246" s="32"/>
      <c r="B246" s="33"/>
      <c r="C246" s="207" t="s">
        <v>303</v>
      </c>
      <c r="D246" s="207" t="s">
        <v>236</v>
      </c>
      <c r="E246" s="208" t="s">
        <v>374</v>
      </c>
      <c r="F246" s="209" t="s">
        <v>1637</v>
      </c>
      <c r="G246" s="210" t="s">
        <v>244</v>
      </c>
      <c r="H246" s="211">
        <v>310</v>
      </c>
      <c r="I246" s="212"/>
      <c r="J246" s="213">
        <f>ROUND(I246*H246,2)</f>
        <v>0</v>
      </c>
      <c r="K246" s="214"/>
      <c r="L246" s="35"/>
      <c r="M246" s="215" t="s">
        <v>1</v>
      </c>
      <c r="N246" s="216" t="s">
        <v>40</v>
      </c>
      <c r="O246" s="69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9" t="s">
        <v>240</v>
      </c>
      <c r="AT246" s="219" t="s">
        <v>236</v>
      </c>
      <c r="AU246" s="219" t="s">
        <v>82</v>
      </c>
      <c r="AY246" s="14" t="s">
        <v>233</v>
      </c>
      <c r="BE246" s="112">
        <f>IF(N246="základní",J246,0)</f>
        <v>0</v>
      </c>
      <c r="BF246" s="112">
        <f>IF(N246="snížená",J246,0)</f>
        <v>0</v>
      </c>
      <c r="BG246" s="112">
        <f>IF(N246="zákl. přenesená",J246,0)</f>
        <v>0</v>
      </c>
      <c r="BH246" s="112">
        <f>IF(N246="sníž. přenesená",J246,0)</f>
        <v>0</v>
      </c>
      <c r="BI246" s="112">
        <f>IF(N246="nulová",J246,0)</f>
        <v>0</v>
      </c>
      <c r="BJ246" s="14" t="s">
        <v>82</v>
      </c>
      <c r="BK246" s="112">
        <f>ROUND(I246*H246,2)</f>
        <v>0</v>
      </c>
      <c r="BL246" s="14" t="s">
        <v>240</v>
      </c>
      <c r="BM246" s="219" t="s">
        <v>375</v>
      </c>
    </row>
    <row r="247" spans="1:65" s="2" customFormat="1" ht="11.25">
      <c r="A247" s="32"/>
      <c r="B247" s="33"/>
      <c r="C247" s="34"/>
      <c r="D247" s="220" t="s">
        <v>241</v>
      </c>
      <c r="E247" s="34"/>
      <c r="F247" s="221" t="s">
        <v>1637</v>
      </c>
      <c r="G247" s="34"/>
      <c r="H247" s="34"/>
      <c r="I247" s="176"/>
      <c r="J247" s="34"/>
      <c r="K247" s="34"/>
      <c r="L247" s="35"/>
      <c r="M247" s="222"/>
      <c r="N247" s="223"/>
      <c r="O247" s="69"/>
      <c r="P247" s="69"/>
      <c r="Q247" s="69"/>
      <c r="R247" s="69"/>
      <c r="S247" s="69"/>
      <c r="T247" s="70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4" t="s">
        <v>241</v>
      </c>
      <c r="AU247" s="14" t="s">
        <v>82</v>
      </c>
    </row>
    <row r="248" spans="1:65" s="2" customFormat="1" ht="16.5" customHeight="1">
      <c r="A248" s="32"/>
      <c r="B248" s="33"/>
      <c r="C248" s="207" t="s">
        <v>376</v>
      </c>
      <c r="D248" s="207" t="s">
        <v>236</v>
      </c>
      <c r="E248" s="208" t="s">
        <v>377</v>
      </c>
      <c r="F248" s="209" t="s">
        <v>1638</v>
      </c>
      <c r="G248" s="210" t="s">
        <v>244</v>
      </c>
      <c r="H248" s="211">
        <v>15</v>
      </c>
      <c r="I248" s="212"/>
      <c r="J248" s="213">
        <f>ROUND(I248*H248,2)</f>
        <v>0</v>
      </c>
      <c r="K248" s="214"/>
      <c r="L248" s="35"/>
      <c r="M248" s="215" t="s">
        <v>1</v>
      </c>
      <c r="N248" s="216" t="s">
        <v>40</v>
      </c>
      <c r="O248" s="69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9" t="s">
        <v>240</v>
      </c>
      <c r="AT248" s="219" t="s">
        <v>236</v>
      </c>
      <c r="AU248" s="219" t="s">
        <v>82</v>
      </c>
      <c r="AY248" s="14" t="s">
        <v>233</v>
      </c>
      <c r="BE248" s="112">
        <f>IF(N248="základní",J248,0)</f>
        <v>0</v>
      </c>
      <c r="BF248" s="112">
        <f>IF(N248="snížená",J248,0)</f>
        <v>0</v>
      </c>
      <c r="BG248" s="112">
        <f>IF(N248="zákl. přenesená",J248,0)</f>
        <v>0</v>
      </c>
      <c r="BH248" s="112">
        <f>IF(N248="sníž. přenesená",J248,0)</f>
        <v>0</v>
      </c>
      <c r="BI248" s="112">
        <f>IF(N248="nulová",J248,0)</f>
        <v>0</v>
      </c>
      <c r="BJ248" s="14" t="s">
        <v>82</v>
      </c>
      <c r="BK248" s="112">
        <f>ROUND(I248*H248,2)</f>
        <v>0</v>
      </c>
      <c r="BL248" s="14" t="s">
        <v>240</v>
      </c>
      <c r="BM248" s="219" t="s">
        <v>378</v>
      </c>
    </row>
    <row r="249" spans="1:65" s="2" customFormat="1" ht="11.25">
      <c r="A249" s="32"/>
      <c r="B249" s="33"/>
      <c r="C249" s="34"/>
      <c r="D249" s="220" t="s">
        <v>241</v>
      </c>
      <c r="E249" s="34"/>
      <c r="F249" s="221" t="s">
        <v>1638</v>
      </c>
      <c r="G249" s="34"/>
      <c r="H249" s="34"/>
      <c r="I249" s="176"/>
      <c r="J249" s="34"/>
      <c r="K249" s="34"/>
      <c r="L249" s="35"/>
      <c r="M249" s="222"/>
      <c r="N249" s="223"/>
      <c r="O249" s="69"/>
      <c r="P249" s="69"/>
      <c r="Q249" s="69"/>
      <c r="R249" s="69"/>
      <c r="S249" s="69"/>
      <c r="T249" s="70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4" t="s">
        <v>241</v>
      </c>
      <c r="AU249" s="14" t="s">
        <v>82</v>
      </c>
    </row>
    <row r="250" spans="1:65" s="2" customFormat="1" ht="24.2" customHeight="1">
      <c r="A250" s="32"/>
      <c r="B250" s="33"/>
      <c r="C250" s="207" t="s">
        <v>306</v>
      </c>
      <c r="D250" s="207" t="s">
        <v>236</v>
      </c>
      <c r="E250" s="208" t="s">
        <v>379</v>
      </c>
      <c r="F250" s="209" t="s">
        <v>1639</v>
      </c>
      <c r="G250" s="210" t="s">
        <v>239</v>
      </c>
      <c r="H250" s="211">
        <v>186</v>
      </c>
      <c r="I250" s="212"/>
      <c r="J250" s="213">
        <f>ROUND(I250*H250,2)</f>
        <v>0</v>
      </c>
      <c r="K250" s="214"/>
      <c r="L250" s="35"/>
      <c r="M250" s="215" t="s">
        <v>1</v>
      </c>
      <c r="N250" s="216" t="s">
        <v>40</v>
      </c>
      <c r="O250" s="69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9" t="s">
        <v>240</v>
      </c>
      <c r="AT250" s="219" t="s">
        <v>236</v>
      </c>
      <c r="AU250" s="219" t="s">
        <v>82</v>
      </c>
      <c r="AY250" s="14" t="s">
        <v>233</v>
      </c>
      <c r="BE250" s="112">
        <f>IF(N250="základní",J250,0)</f>
        <v>0</v>
      </c>
      <c r="BF250" s="112">
        <f>IF(N250="snížená",J250,0)</f>
        <v>0</v>
      </c>
      <c r="BG250" s="112">
        <f>IF(N250="zákl. přenesená",J250,0)</f>
        <v>0</v>
      </c>
      <c r="BH250" s="112">
        <f>IF(N250="sníž. přenesená",J250,0)</f>
        <v>0</v>
      </c>
      <c r="BI250" s="112">
        <f>IF(N250="nulová",J250,0)</f>
        <v>0</v>
      </c>
      <c r="BJ250" s="14" t="s">
        <v>82</v>
      </c>
      <c r="BK250" s="112">
        <f>ROUND(I250*H250,2)</f>
        <v>0</v>
      </c>
      <c r="BL250" s="14" t="s">
        <v>240</v>
      </c>
      <c r="BM250" s="219" t="s">
        <v>380</v>
      </c>
    </row>
    <row r="251" spans="1:65" s="2" customFormat="1" ht="11.25">
      <c r="A251" s="32"/>
      <c r="B251" s="33"/>
      <c r="C251" s="34"/>
      <c r="D251" s="220" t="s">
        <v>241</v>
      </c>
      <c r="E251" s="34"/>
      <c r="F251" s="221" t="s">
        <v>1639</v>
      </c>
      <c r="G251" s="34"/>
      <c r="H251" s="34"/>
      <c r="I251" s="176"/>
      <c r="J251" s="34"/>
      <c r="K251" s="34"/>
      <c r="L251" s="35"/>
      <c r="M251" s="222"/>
      <c r="N251" s="223"/>
      <c r="O251" s="69"/>
      <c r="P251" s="69"/>
      <c r="Q251" s="69"/>
      <c r="R251" s="69"/>
      <c r="S251" s="69"/>
      <c r="T251" s="70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4" t="s">
        <v>241</v>
      </c>
      <c r="AU251" s="14" t="s">
        <v>82</v>
      </c>
    </row>
    <row r="252" spans="1:65" s="2" customFormat="1" ht="24.2" customHeight="1">
      <c r="A252" s="32"/>
      <c r="B252" s="33"/>
      <c r="C252" s="207" t="s">
        <v>381</v>
      </c>
      <c r="D252" s="207" t="s">
        <v>236</v>
      </c>
      <c r="E252" s="208" t="s">
        <v>382</v>
      </c>
      <c r="F252" s="209" t="s">
        <v>1640</v>
      </c>
      <c r="G252" s="210" t="s">
        <v>239</v>
      </c>
      <c r="H252" s="211">
        <v>2</v>
      </c>
      <c r="I252" s="212"/>
      <c r="J252" s="213">
        <f>ROUND(I252*H252,2)</f>
        <v>0</v>
      </c>
      <c r="K252" s="214"/>
      <c r="L252" s="35"/>
      <c r="M252" s="215" t="s">
        <v>1</v>
      </c>
      <c r="N252" s="216" t="s">
        <v>40</v>
      </c>
      <c r="O252" s="69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19" t="s">
        <v>240</v>
      </c>
      <c r="AT252" s="219" t="s">
        <v>236</v>
      </c>
      <c r="AU252" s="219" t="s">
        <v>82</v>
      </c>
      <c r="AY252" s="14" t="s">
        <v>233</v>
      </c>
      <c r="BE252" s="112">
        <f>IF(N252="základní",J252,0)</f>
        <v>0</v>
      </c>
      <c r="BF252" s="112">
        <f>IF(N252="snížená",J252,0)</f>
        <v>0</v>
      </c>
      <c r="BG252" s="112">
        <f>IF(N252="zákl. přenesená",J252,0)</f>
        <v>0</v>
      </c>
      <c r="BH252" s="112">
        <f>IF(N252="sníž. přenesená",J252,0)</f>
        <v>0</v>
      </c>
      <c r="BI252" s="112">
        <f>IF(N252="nulová",J252,0)</f>
        <v>0</v>
      </c>
      <c r="BJ252" s="14" t="s">
        <v>82</v>
      </c>
      <c r="BK252" s="112">
        <f>ROUND(I252*H252,2)</f>
        <v>0</v>
      </c>
      <c r="BL252" s="14" t="s">
        <v>240</v>
      </c>
      <c r="BM252" s="219" t="s">
        <v>383</v>
      </c>
    </row>
    <row r="253" spans="1:65" s="2" customFormat="1" ht="11.25">
      <c r="A253" s="32"/>
      <c r="B253" s="33"/>
      <c r="C253" s="34"/>
      <c r="D253" s="220" t="s">
        <v>241</v>
      </c>
      <c r="E253" s="34"/>
      <c r="F253" s="221" t="s">
        <v>1640</v>
      </c>
      <c r="G253" s="34"/>
      <c r="H253" s="34"/>
      <c r="I253" s="176"/>
      <c r="J253" s="34"/>
      <c r="K253" s="34"/>
      <c r="L253" s="35"/>
      <c r="M253" s="222"/>
      <c r="N253" s="223"/>
      <c r="O253" s="69"/>
      <c r="P253" s="69"/>
      <c r="Q253" s="69"/>
      <c r="R253" s="69"/>
      <c r="S253" s="69"/>
      <c r="T253" s="70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4" t="s">
        <v>241</v>
      </c>
      <c r="AU253" s="14" t="s">
        <v>82</v>
      </c>
    </row>
    <row r="254" spans="1:65" s="2" customFormat="1" ht="33" customHeight="1">
      <c r="A254" s="32"/>
      <c r="B254" s="33"/>
      <c r="C254" s="207" t="s">
        <v>308</v>
      </c>
      <c r="D254" s="207" t="s">
        <v>236</v>
      </c>
      <c r="E254" s="208" t="s">
        <v>386</v>
      </c>
      <c r="F254" s="209" t="s">
        <v>1641</v>
      </c>
      <c r="G254" s="210" t="s">
        <v>239</v>
      </c>
      <c r="H254" s="211">
        <v>1</v>
      </c>
      <c r="I254" s="212"/>
      <c r="J254" s="213">
        <f>ROUND(I254*H254,2)</f>
        <v>0</v>
      </c>
      <c r="K254" s="214"/>
      <c r="L254" s="35"/>
      <c r="M254" s="215" t="s">
        <v>1</v>
      </c>
      <c r="N254" s="216" t="s">
        <v>40</v>
      </c>
      <c r="O254" s="69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19" t="s">
        <v>240</v>
      </c>
      <c r="AT254" s="219" t="s">
        <v>236</v>
      </c>
      <c r="AU254" s="219" t="s">
        <v>82</v>
      </c>
      <c r="AY254" s="14" t="s">
        <v>233</v>
      </c>
      <c r="BE254" s="112">
        <f>IF(N254="základní",J254,0)</f>
        <v>0</v>
      </c>
      <c r="BF254" s="112">
        <f>IF(N254="snížená",J254,0)</f>
        <v>0</v>
      </c>
      <c r="BG254" s="112">
        <f>IF(N254="zákl. přenesená",J254,0)</f>
        <v>0</v>
      </c>
      <c r="BH254" s="112">
        <f>IF(N254="sníž. přenesená",J254,0)</f>
        <v>0</v>
      </c>
      <c r="BI254" s="112">
        <f>IF(N254="nulová",J254,0)</f>
        <v>0</v>
      </c>
      <c r="BJ254" s="14" t="s">
        <v>82</v>
      </c>
      <c r="BK254" s="112">
        <f>ROUND(I254*H254,2)</f>
        <v>0</v>
      </c>
      <c r="BL254" s="14" t="s">
        <v>240</v>
      </c>
      <c r="BM254" s="219" t="s">
        <v>387</v>
      </c>
    </row>
    <row r="255" spans="1:65" s="2" customFormat="1" ht="19.5">
      <c r="A255" s="32"/>
      <c r="B255" s="33"/>
      <c r="C255" s="34"/>
      <c r="D255" s="220" t="s">
        <v>241</v>
      </c>
      <c r="E255" s="34"/>
      <c r="F255" s="221" t="s">
        <v>1641</v>
      </c>
      <c r="G255" s="34"/>
      <c r="H255" s="34"/>
      <c r="I255" s="176"/>
      <c r="J255" s="34"/>
      <c r="K255" s="34"/>
      <c r="L255" s="35"/>
      <c r="M255" s="222"/>
      <c r="N255" s="223"/>
      <c r="O255" s="69"/>
      <c r="P255" s="69"/>
      <c r="Q255" s="69"/>
      <c r="R255" s="69"/>
      <c r="S255" s="69"/>
      <c r="T255" s="70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4" t="s">
        <v>241</v>
      </c>
      <c r="AU255" s="14" t="s">
        <v>82</v>
      </c>
    </row>
    <row r="256" spans="1:65" s="2" customFormat="1" ht="37.9" customHeight="1">
      <c r="A256" s="32"/>
      <c r="B256" s="33"/>
      <c r="C256" s="207" t="s">
        <v>388</v>
      </c>
      <c r="D256" s="207" t="s">
        <v>236</v>
      </c>
      <c r="E256" s="208" t="s">
        <v>389</v>
      </c>
      <c r="F256" s="209" t="s">
        <v>1642</v>
      </c>
      <c r="G256" s="210" t="s">
        <v>358</v>
      </c>
      <c r="H256" s="211">
        <v>1</v>
      </c>
      <c r="I256" s="212"/>
      <c r="J256" s="213">
        <f>ROUND(I256*H256,2)</f>
        <v>0</v>
      </c>
      <c r="K256" s="214"/>
      <c r="L256" s="35"/>
      <c r="M256" s="215" t="s">
        <v>1</v>
      </c>
      <c r="N256" s="216" t="s">
        <v>40</v>
      </c>
      <c r="O256" s="69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9" t="s">
        <v>240</v>
      </c>
      <c r="AT256" s="219" t="s">
        <v>236</v>
      </c>
      <c r="AU256" s="219" t="s">
        <v>82</v>
      </c>
      <c r="AY256" s="14" t="s">
        <v>233</v>
      </c>
      <c r="BE256" s="112">
        <f>IF(N256="základní",J256,0)</f>
        <v>0</v>
      </c>
      <c r="BF256" s="112">
        <f>IF(N256="snížená",J256,0)</f>
        <v>0</v>
      </c>
      <c r="BG256" s="112">
        <f>IF(N256="zákl. přenesená",J256,0)</f>
        <v>0</v>
      </c>
      <c r="BH256" s="112">
        <f>IF(N256="sníž. přenesená",J256,0)</f>
        <v>0</v>
      </c>
      <c r="BI256" s="112">
        <f>IF(N256="nulová",J256,0)</f>
        <v>0</v>
      </c>
      <c r="BJ256" s="14" t="s">
        <v>82</v>
      </c>
      <c r="BK256" s="112">
        <f>ROUND(I256*H256,2)</f>
        <v>0</v>
      </c>
      <c r="BL256" s="14" t="s">
        <v>240</v>
      </c>
      <c r="BM256" s="219" t="s">
        <v>390</v>
      </c>
    </row>
    <row r="257" spans="1:65" s="2" customFormat="1" ht="19.5">
      <c r="A257" s="32"/>
      <c r="B257" s="33"/>
      <c r="C257" s="34"/>
      <c r="D257" s="220" t="s">
        <v>241</v>
      </c>
      <c r="E257" s="34"/>
      <c r="F257" s="221" t="s">
        <v>1642</v>
      </c>
      <c r="G257" s="34"/>
      <c r="H257" s="34"/>
      <c r="I257" s="176"/>
      <c r="J257" s="34"/>
      <c r="K257" s="34"/>
      <c r="L257" s="35"/>
      <c r="M257" s="222"/>
      <c r="N257" s="223"/>
      <c r="O257" s="69"/>
      <c r="P257" s="69"/>
      <c r="Q257" s="69"/>
      <c r="R257" s="69"/>
      <c r="S257" s="69"/>
      <c r="T257" s="70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4" t="s">
        <v>241</v>
      </c>
      <c r="AU257" s="14" t="s">
        <v>82</v>
      </c>
    </row>
    <row r="258" spans="1:65" s="2" customFormat="1" ht="44.25" customHeight="1">
      <c r="A258" s="32"/>
      <c r="B258" s="33"/>
      <c r="C258" s="207" t="s">
        <v>311</v>
      </c>
      <c r="D258" s="207" t="s">
        <v>236</v>
      </c>
      <c r="E258" s="208" t="s">
        <v>391</v>
      </c>
      <c r="F258" s="209" t="s">
        <v>1643</v>
      </c>
      <c r="G258" s="210" t="s">
        <v>244</v>
      </c>
      <c r="H258" s="211">
        <v>5</v>
      </c>
      <c r="I258" s="212"/>
      <c r="J258" s="213">
        <f>ROUND(I258*H258,2)</f>
        <v>0</v>
      </c>
      <c r="K258" s="214"/>
      <c r="L258" s="35"/>
      <c r="M258" s="215" t="s">
        <v>1</v>
      </c>
      <c r="N258" s="216" t="s">
        <v>40</v>
      </c>
      <c r="O258" s="69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9" t="s">
        <v>240</v>
      </c>
      <c r="AT258" s="219" t="s">
        <v>236</v>
      </c>
      <c r="AU258" s="219" t="s">
        <v>82</v>
      </c>
      <c r="AY258" s="14" t="s">
        <v>233</v>
      </c>
      <c r="BE258" s="112">
        <f>IF(N258="základní",J258,0)</f>
        <v>0</v>
      </c>
      <c r="BF258" s="112">
        <f>IF(N258="snížená",J258,0)</f>
        <v>0</v>
      </c>
      <c r="BG258" s="112">
        <f>IF(N258="zákl. přenesená",J258,0)</f>
        <v>0</v>
      </c>
      <c r="BH258" s="112">
        <f>IF(N258="sníž. přenesená",J258,0)</f>
        <v>0</v>
      </c>
      <c r="BI258" s="112">
        <f>IF(N258="nulová",J258,0)</f>
        <v>0</v>
      </c>
      <c r="BJ258" s="14" t="s">
        <v>82</v>
      </c>
      <c r="BK258" s="112">
        <f>ROUND(I258*H258,2)</f>
        <v>0</v>
      </c>
      <c r="BL258" s="14" t="s">
        <v>240</v>
      </c>
      <c r="BM258" s="219" t="s">
        <v>392</v>
      </c>
    </row>
    <row r="259" spans="1:65" s="2" customFormat="1" ht="29.25">
      <c r="A259" s="32"/>
      <c r="B259" s="33"/>
      <c r="C259" s="34"/>
      <c r="D259" s="220" t="s">
        <v>241</v>
      </c>
      <c r="E259" s="34"/>
      <c r="F259" s="221" t="s">
        <v>1643</v>
      </c>
      <c r="G259" s="34"/>
      <c r="H259" s="34"/>
      <c r="I259" s="176"/>
      <c r="J259" s="34"/>
      <c r="K259" s="34"/>
      <c r="L259" s="35"/>
      <c r="M259" s="222"/>
      <c r="N259" s="223"/>
      <c r="O259" s="69"/>
      <c r="P259" s="69"/>
      <c r="Q259" s="69"/>
      <c r="R259" s="69"/>
      <c r="S259" s="69"/>
      <c r="T259" s="70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4" t="s">
        <v>241</v>
      </c>
      <c r="AU259" s="14" t="s">
        <v>82</v>
      </c>
    </row>
    <row r="260" spans="1:65" s="2" customFormat="1" ht="33" customHeight="1">
      <c r="A260" s="32"/>
      <c r="B260" s="33"/>
      <c r="C260" s="207" t="s">
        <v>393</v>
      </c>
      <c r="D260" s="207" t="s">
        <v>236</v>
      </c>
      <c r="E260" s="208" t="s">
        <v>394</v>
      </c>
      <c r="F260" s="209" t="s">
        <v>1644</v>
      </c>
      <c r="G260" s="210" t="s">
        <v>244</v>
      </c>
      <c r="H260" s="211">
        <v>162</v>
      </c>
      <c r="I260" s="212"/>
      <c r="J260" s="213">
        <f>ROUND(I260*H260,2)</f>
        <v>0</v>
      </c>
      <c r="K260" s="214"/>
      <c r="L260" s="35"/>
      <c r="M260" s="215" t="s">
        <v>1</v>
      </c>
      <c r="N260" s="216" t="s">
        <v>40</v>
      </c>
      <c r="O260" s="69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9" t="s">
        <v>240</v>
      </c>
      <c r="AT260" s="219" t="s">
        <v>236</v>
      </c>
      <c r="AU260" s="219" t="s">
        <v>82</v>
      </c>
      <c r="AY260" s="14" t="s">
        <v>233</v>
      </c>
      <c r="BE260" s="112">
        <f>IF(N260="základní",J260,0)</f>
        <v>0</v>
      </c>
      <c r="BF260" s="112">
        <f>IF(N260="snížená",J260,0)</f>
        <v>0</v>
      </c>
      <c r="BG260" s="112">
        <f>IF(N260="zákl. přenesená",J260,0)</f>
        <v>0</v>
      </c>
      <c r="BH260" s="112">
        <f>IF(N260="sníž. přenesená",J260,0)</f>
        <v>0</v>
      </c>
      <c r="BI260" s="112">
        <f>IF(N260="nulová",J260,0)</f>
        <v>0</v>
      </c>
      <c r="BJ260" s="14" t="s">
        <v>82</v>
      </c>
      <c r="BK260" s="112">
        <f>ROUND(I260*H260,2)</f>
        <v>0</v>
      </c>
      <c r="BL260" s="14" t="s">
        <v>240</v>
      </c>
      <c r="BM260" s="219" t="s">
        <v>395</v>
      </c>
    </row>
    <row r="261" spans="1:65" s="2" customFormat="1" ht="19.5">
      <c r="A261" s="32"/>
      <c r="B261" s="33"/>
      <c r="C261" s="34"/>
      <c r="D261" s="220" t="s">
        <v>241</v>
      </c>
      <c r="E261" s="34"/>
      <c r="F261" s="221" t="s">
        <v>1644</v>
      </c>
      <c r="G261" s="34"/>
      <c r="H261" s="34"/>
      <c r="I261" s="176"/>
      <c r="J261" s="34"/>
      <c r="K261" s="34"/>
      <c r="L261" s="35"/>
      <c r="M261" s="222"/>
      <c r="N261" s="223"/>
      <c r="O261" s="69"/>
      <c r="P261" s="69"/>
      <c r="Q261" s="69"/>
      <c r="R261" s="69"/>
      <c r="S261" s="69"/>
      <c r="T261" s="7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4" t="s">
        <v>241</v>
      </c>
      <c r="AU261" s="14" t="s">
        <v>82</v>
      </c>
    </row>
    <row r="262" spans="1:65" s="12" customFormat="1" ht="25.9" customHeight="1">
      <c r="B262" s="191"/>
      <c r="C262" s="192"/>
      <c r="D262" s="193" t="s">
        <v>74</v>
      </c>
      <c r="E262" s="194" t="s">
        <v>312</v>
      </c>
      <c r="F262" s="194" t="s">
        <v>1645</v>
      </c>
      <c r="G262" s="192"/>
      <c r="H262" s="192"/>
      <c r="I262" s="195"/>
      <c r="J262" s="196">
        <f>BK262</f>
        <v>0</v>
      </c>
      <c r="K262" s="192"/>
      <c r="L262" s="197"/>
      <c r="M262" s="198"/>
      <c r="N262" s="199"/>
      <c r="O262" s="199"/>
      <c r="P262" s="200">
        <f>SUM(P263:P298)</f>
        <v>0</v>
      </c>
      <c r="Q262" s="199"/>
      <c r="R262" s="200">
        <f>SUM(R263:R298)</f>
        <v>0</v>
      </c>
      <c r="S262" s="199"/>
      <c r="T262" s="201">
        <f>SUM(T263:T298)</f>
        <v>0</v>
      </c>
      <c r="AR262" s="202" t="s">
        <v>82</v>
      </c>
      <c r="AT262" s="203" t="s">
        <v>74</v>
      </c>
      <c r="AU262" s="203" t="s">
        <v>75</v>
      </c>
      <c r="AY262" s="202" t="s">
        <v>233</v>
      </c>
      <c r="BK262" s="204">
        <f>SUM(BK263:BK298)</f>
        <v>0</v>
      </c>
    </row>
    <row r="263" spans="1:65" s="2" customFormat="1" ht="24.2" customHeight="1">
      <c r="A263" s="32"/>
      <c r="B263" s="33"/>
      <c r="C263" s="228" t="s">
        <v>315</v>
      </c>
      <c r="D263" s="228" t="s">
        <v>973</v>
      </c>
      <c r="E263" s="229" t="s">
        <v>398</v>
      </c>
      <c r="F263" s="230" t="s">
        <v>1646</v>
      </c>
      <c r="G263" s="231" t="s">
        <v>244</v>
      </c>
      <c r="H263" s="232">
        <v>979</v>
      </c>
      <c r="I263" s="233"/>
      <c r="J263" s="234">
        <f>ROUND(I263*H263,2)</f>
        <v>0</v>
      </c>
      <c r="K263" s="235"/>
      <c r="L263" s="236"/>
      <c r="M263" s="237" t="s">
        <v>1</v>
      </c>
      <c r="N263" s="238" t="s">
        <v>40</v>
      </c>
      <c r="O263" s="69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9" t="s">
        <v>251</v>
      </c>
      <c r="AT263" s="219" t="s">
        <v>973</v>
      </c>
      <c r="AU263" s="219" t="s">
        <v>82</v>
      </c>
      <c r="AY263" s="14" t="s">
        <v>233</v>
      </c>
      <c r="BE263" s="112">
        <f>IF(N263="základní",J263,0)</f>
        <v>0</v>
      </c>
      <c r="BF263" s="112">
        <f>IF(N263="snížená",J263,0)</f>
        <v>0</v>
      </c>
      <c r="BG263" s="112">
        <f>IF(N263="zákl. přenesená",J263,0)</f>
        <v>0</v>
      </c>
      <c r="BH263" s="112">
        <f>IF(N263="sníž. přenesená",J263,0)</f>
        <v>0</v>
      </c>
      <c r="BI263" s="112">
        <f>IF(N263="nulová",J263,0)</f>
        <v>0</v>
      </c>
      <c r="BJ263" s="14" t="s">
        <v>82</v>
      </c>
      <c r="BK263" s="112">
        <f>ROUND(I263*H263,2)</f>
        <v>0</v>
      </c>
      <c r="BL263" s="14" t="s">
        <v>240</v>
      </c>
      <c r="BM263" s="219" t="s">
        <v>399</v>
      </c>
    </row>
    <row r="264" spans="1:65" s="2" customFormat="1" ht="19.5">
      <c r="A264" s="32"/>
      <c r="B264" s="33"/>
      <c r="C264" s="34"/>
      <c r="D264" s="220" t="s">
        <v>241</v>
      </c>
      <c r="E264" s="34"/>
      <c r="F264" s="221" t="s">
        <v>1646</v>
      </c>
      <c r="G264" s="34"/>
      <c r="H264" s="34"/>
      <c r="I264" s="176"/>
      <c r="J264" s="34"/>
      <c r="K264" s="34"/>
      <c r="L264" s="35"/>
      <c r="M264" s="222"/>
      <c r="N264" s="223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4" t="s">
        <v>241</v>
      </c>
      <c r="AU264" s="14" t="s">
        <v>82</v>
      </c>
    </row>
    <row r="265" spans="1:65" s="2" customFormat="1" ht="49.15" customHeight="1">
      <c r="A265" s="32"/>
      <c r="B265" s="33"/>
      <c r="C265" s="228" t="s">
        <v>400</v>
      </c>
      <c r="D265" s="228" t="s">
        <v>973</v>
      </c>
      <c r="E265" s="229" t="s">
        <v>401</v>
      </c>
      <c r="F265" s="230" t="s">
        <v>1647</v>
      </c>
      <c r="G265" s="231" t="s">
        <v>239</v>
      </c>
      <c r="H265" s="232">
        <v>28</v>
      </c>
      <c r="I265" s="233"/>
      <c r="J265" s="234">
        <f>ROUND(I265*H265,2)</f>
        <v>0</v>
      </c>
      <c r="K265" s="235"/>
      <c r="L265" s="236"/>
      <c r="M265" s="237" t="s">
        <v>1</v>
      </c>
      <c r="N265" s="238" t="s">
        <v>40</v>
      </c>
      <c r="O265" s="69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19" t="s">
        <v>251</v>
      </c>
      <c r="AT265" s="219" t="s">
        <v>973</v>
      </c>
      <c r="AU265" s="219" t="s">
        <v>82</v>
      </c>
      <c r="AY265" s="14" t="s">
        <v>233</v>
      </c>
      <c r="BE265" s="112">
        <f>IF(N265="základní",J265,0)</f>
        <v>0</v>
      </c>
      <c r="BF265" s="112">
        <f>IF(N265="snížená",J265,0)</f>
        <v>0</v>
      </c>
      <c r="BG265" s="112">
        <f>IF(N265="zákl. přenesená",J265,0)</f>
        <v>0</v>
      </c>
      <c r="BH265" s="112">
        <f>IF(N265="sníž. přenesená",J265,0)</f>
        <v>0</v>
      </c>
      <c r="BI265" s="112">
        <f>IF(N265="nulová",J265,0)</f>
        <v>0</v>
      </c>
      <c r="BJ265" s="14" t="s">
        <v>82</v>
      </c>
      <c r="BK265" s="112">
        <f>ROUND(I265*H265,2)</f>
        <v>0</v>
      </c>
      <c r="BL265" s="14" t="s">
        <v>240</v>
      </c>
      <c r="BM265" s="219" t="s">
        <v>402</v>
      </c>
    </row>
    <row r="266" spans="1:65" s="2" customFormat="1" ht="29.25">
      <c r="A266" s="32"/>
      <c r="B266" s="33"/>
      <c r="C266" s="34"/>
      <c r="D266" s="220" t="s">
        <v>241</v>
      </c>
      <c r="E266" s="34"/>
      <c r="F266" s="221" t="s">
        <v>1647</v>
      </c>
      <c r="G266" s="34"/>
      <c r="H266" s="34"/>
      <c r="I266" s="176"/>
      <c r="J266" s="34"/>
      <c r="K266" s="34"/>
      <c r="L266" s="35"/>
      <c r="M266" s="222"/>
      <c r="N266" s="223"/>
      <c r="O266" s="69"/>
      <c r="P266" s="69"/>
      <c r="Q266" s="69"/>
      <c r="R266" s="69"/>
      <c r="S266" s="69"/>
      <c r="T266" s="70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4" t="s">
        <v>241</v>
      </c>
      <c r="AU266" s="14" t="s">
        <v>82</v>
      </c>
    </row>
    <row r="267" spans="1:65" s="2" customFormat="1" ht="37.9" customHeight="1">
      <c r="A267" s="32"/>
      <c r="B267" s="33"/>
      <c r="C267" s="228" t="s">
        <v>318</v>
      </c>
      <c r="D267" s="228" t="s">
        <v>973</v>
      </c>
      <c r="E267" s="229" t="s">
        <v>403</v>
      </c>
      <c r="F267" s="230" t="s">
        <v>1648</v>
      </c>
      <c r="G267" s="231" t="s">
        <v>239</v>
      </c>
      <c r="H267" s="232">
        <v>25</v>
      </c>
      <c r="I267" s="233"/>
      <c r="J267" s="234">
        <f>ROUND(I267*H267,2)</f>
        <v>0</v>
      </c>
      <c r="K267" s="235"/>
      <c r="L267" s="236"/>
      <c r="M267" s="237" t="s">
        <v>1</v>
      </c>
      <c r="N267" s="238" t="s">
        <v>40</v>
      </c>
      <c r="O267" s="69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9" t="s">
        <v>251</v>
      </c>
      <c r="AT267" s="219" t="s">
        <v>973</v>
      </c>
      <c r="AU267" s="219" t="s">
        <v>82</v>
      </c>
      <c r="AY267" s="14" t="s">
        <v>233</v>
      </c>
      <c r="BE267" s="112">
        <f>IF(N267="základní",J267,0)</f>
        <v>0</v>
      </c>
      <c r="BF267" s="112">
        <f>IF(N267="snížená",J267,0)</f>
        <v>0</v>
      </c>
      <c r="BG267" s="112">
        <f>IF(N267="zákl. přenesená",J267,0)</f>
        <v>0</v>
      </c>
      <c r="BH267" s="112">
        <f>IF(N267="sníž. přenesená",J267,0)</f>
        <v>0</v>
      </c>
      <c r="BI267" s="112">
        <f>IF(N267="nulová",J267,0)</f>
        <v>0</v>
      </c>
      <c r="BJ267" s="14" t="s">
        <v>82</v>
      </c>
      <c r="BK267" s="112">
        <f>ROUND(I267*H267,2)</f>
        <v>0</v>
      </c>
      <c r="BL267" s="14" t="s">
        <v>240</v>
      </c>
      <c r="BM267" s="219" t="s">
        <v>404</v>
      </c>
    </row>
    <row r="268" spans="1:65" s="2" customFormat="1" ht="19.5">
      <c r="A268" s="32"/>
      <c r="B268" s="33"/>
      <c r="C268" s="34"/>
      <c r="D268" s="220" t="s">
        <v>241</v>
      </c>
      <c r="E268" s="34"/>
      <c r="F268" s="221" t="s">
        <v>1648</v>
      </c>
      <c r="G268" s="34"/>
      <c r="H268" s="34"/>
      <c r="I268" s="176"/>
      <c r="J268" s="34"/>
      <c r="K268" s="34"/>
      <c r="L268" s="35"/>
      <c r="M268" s="222"/>
      <c r="N268" s="223"/>
      <c r="O268" s="69"/>
      <c r="P268" s="69"/>
      <c r="Q268" s="69"/>
      <c r="R268" s="69"/>
      <c r="S268" s="69"/>
      <c r="T268" s="70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4" t="s">
        <v>241</v>
      </c>
      <c r="AU268" s="14" t="s">
        <v>82</v>
      </c>
    </row>
    <row r="269" spans="1:65" s="2" customFormat="1" ht="44.25" customHeight="1">
      <c r="A269" s="32"/>
      <c r="B269" s="33"/>
      <c r="C269" s="228" t="s">
        <v>405</v>
      </c>
      <c r="D269" s="228" t="s">
        <v>973</v>
      </c>
      <c r="E269" s="229" t="s">
        <v>406</v>
      </c>
      <c r="F269" s="230" t="s">
        <v>1649</v>
      </c>
      <c r="G269" s="231" t="s">
        <v>239</v>
      </c>
      <c r="H269" s="232">
        <v>3</v>
      </c>
      <c r="I269" s="233"/>
      <c r="J269" s="234">
        <f>ROUND(I269*H269,2)</f>
        <v>0</v>
      </c>
      <c r="K269" s="235"/>
      <c r="L269" s="236"/>
      <c r="M269" s="237" t="s">
        <v>1</v>
      </c>
      <c r="N269" s="238" t="s">
        <v>40</v>
      </c>
      <c r="O269" s="69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19" t="s">
        <v>251</v>
      </c>
      <c r="AT269" s="219" t="s">
        <v>973</v>
      </c>
      <c r="AU269" s="219" t="s">
        <v>82</v>
      </c>
      <c r="AY269" s="14" t="s">
        <v>233</v>
      </c>
      <c r="BE269" s="112">
        <f>IF(N269="základní",J269,0)</f>
        <v>0</v>
      </c>
      <c r="BF269" s="112">
        <f>IF(N269="snížená",J269,0)</f>
        <v>0</v>
      </c>
      <c r="BG269" s="112">
        <f>IF(N269="zákl. přenesená",J269,0)</f>
        <v>0</v>
      </c>
      <c r="BH269" s="112">
        <f>IF(N269="sníž. přenesená",J269,0)</f>
        <v>0</v>
      </c>
      <c r="BI269" s="112">
        <f>IF(N269="nulová",J269,0)</f>
        <v>0</v>
      </c>
      <c r="BJ269" s="14" t="s">
        <v>82</v>
      </c>
      <c r="BK269" s="112">
        <f>ROUND(I269*H269,2)</f>
        <v>0</v>
      </c>
      <c r="BL269" s="14" t="s">
        <v>240</v>
      </c>
      <c r="BM269" s="219" t="s">
        <v>407</v>
      </c>
    </row>
    <row r="270" spans="1:65" s="2" customFormat="1" ht="29.25">
      <c r="A270" s="32"/>
      <c r="B270" s="33"/>
      <c r="C270" s="34"/>
      <c r="D270" s="220" t="s">
        <v>241</v>
      </c>
      <c r="E270" s="34"/>
      <c r="F270" s="221" t="s">
        <v>1649</v>
      </c>
      <c r="G270" s="34"/>
      <c r="H270" s="34"/>
      <c r="I270" s="176"/>
      <c r="J270" s="34"/>
      <c r="K270" s="34"/>
      <c r="L270" s="35"/>
      <c r="M270" s="222"/>
      <c r="N270" s="223"/>
      <c r="O270" s="69"/>
      <c r="P270" s="69"/>
      <c r="Q270" s="69"/>
      <c r="R270" s="69"/>
      <c r="S270" s="69"/>
      <c r="T270" s="70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4" t="s">
        <v>241</v>
      </c>
      <c r="AU270" s="14" t="s">
        <v>82</v>
      </c>
    </row>
    <row r="271" spans="1:65" s="2" customFormat="1" ht="49.15" customHeight="1">
      <c r="A271" s="32"/>
      <c r="B271" s="33"/>
      <c r="C271" s="228" t="s">
        <v>320</v>
      </c>
      <c r="D271" s="228" t="s">
        <v>973</v>
      </c>
      <c r="E271" s="229" t="s">
        <v>410</v>
      </c>
      <c r="F271" s="230" t="s">
        <v>1650</v>
      </c>
      <c r="G271" s="231" t="s">
        <v>239</v>
      </c>
      <c r="H271" s="232">
        <v>50</v>
      </c>
      <c r="I271" s="233"/>
      <c r="J271" s="234">
        <f>ROUND(I271*H271,2)</f>
        <v>0</v>
      </c>
      <c r="K271" s="235"/>
      <c r="L271" s="236"/>
      <c r="M271" s="237" t="s">
        <v>1</v>
      </c>
      <c r="N271" s="238" t="s">
        <v>40</v>
      </c>
      <c r="O271" s="69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19" t="s">
        <v>251</v>
      </c>
      <c r="AT271" s="219" t="s">
        <v>973</v>
      </c>
      <c r="AU271" s="219" t="s">
        <v>82</v>
      </c>
      <c r="AY271" s="14" t="s">
        <v>233</v>
      </c>
      <c r="BE271" s="112">
        <f>IF(N271="základní",J271,0)</f>
        <v>0</v>
      </c>
      <c r="BF271" s="112">
        <f>IF(N271="snížená",J271,0)</f>
        <v>0</v>
      </c>
      <c r="BG271" s="112">
        <f>IF(N271="zákl. přenesená",J271,0)</f>
        <v>0</v>
      </c>
      <c r="BH271" s="112">
        <f>IF(N271="sníž. přenesená",J271,0)</f>
        <v>0</v>
      </c>
      <c r="BI271" s="112">
        <f>IF(N271="nulová",J271,0)</f>
        <v>0</v>
      </c>
      <c r="BJ271" s="14" t="s">
        <v>82</v>
      </c>
      <c r="BK271" s="112">
        <f>ROUND(I271*H271,2)</f>
        <v>0</v>
      </c>
      <c r="BL271" s="14" t="s">
        <v>240</v>
      </c>
      <c r="BM271" s="219" t="s">
        <v>411</v>
      </c>
    </row>
    <row r="272" spans="1:65" s="2" customFormat="1" ht="29.25">
      <c r="A272" s="32"/>
      <c r="B272" s="33"/>
      <c r="C272" s="34"/>
      <c r="D272" s="220" t="s">
        <v>241</v>
      </c>
      <c r="E272" s="34"/>
      <c r="F272" s="221" t="s">
        <v>1650</v>
      </c>
      <c r="G272" s="34"/>
      <c r="H272" s="34"/>
      <c r="I272" s="176"/>
      <c r="J272" s="34"/>
      <c r="K272" s="34"/>
      <c r="L272" s="35"/>
      <c r="M272" s="222"/>
      <c r="N272" s="223"/>
      <c r="O272" s="69"/>
      <c r="P272" s="69"/>
      <c r="Q272" s="69"/>
      <c r="R272" s="69"/>
      <c r="S272" s="69"/>
      <c r="T272" s="70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4" t="s">
        <v>241</v>
      </c>
      <c r="AU272" s="14" t="s">
        <v>82</v>
      </c>
    </row>
    <row r="273" spans="1:65" s="2" customFormat="1" ht="37.9" customHeight="1">
      <c r="A273" s="32"/>
      <c r="B273" s="33"/>
      <c r="C273" s="207" t="s">
        <v>412</v>
      </c>
      <c r="D273" s="207" t="s">
        <v>236</v>
      </c>
      <c r="E273" s="208" t="s">
        <v>413</v>
      </c>
      <c r="F273" s="209" t="s">
        <v>1651</v>
      </c>
      <c r="G273" s="210" t="s">
        <v>358</v>
      </c>
      <c r="H273" s="211">
        <v>31</v>
      </c>
      <c r="I273" s="212"/>
      <c r="J273" s="213">
        <f>ROUND(I273*H273,2)</f>
        <v>0</v>
      </c>
      <c r="K273" s="214"/>
      <c r="L273" s="35"/>
      <c r="M273" s="215" t="s">
        <v>1</v>
      </c>
      <c r="N273" s="216" t="s">
        <v>40</v>
      </c>
      <c r="O273" s="69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9" t="s">
        <v>240</v>
      </c>
      <c r="AT273" s="219" t="s">
        <v>236</v>
      </c>
      <c r="AU273" s="219" t="s">
        <v>82</v>
      </c>
      <c r="AY273" s="14" t="s">
        <v>233</v>
      </c>
      <c r="BE273" s="112">
        <f>IF(N273="základní",J273,0)</f>
        <v>0</v>
      </c>
      <c r="BF273" s="112">
        <f>IF(N273="snížená",J273,0)</f>
        <v>0</v>
      </c>
      <c r="BG273" s="112">
        <f>IF(N273="zákl. přenesená",J273,0)</f>
        <v>0</v>
      </c>
      <c r="BH273" s="112">
        <f>IF(N273="sníž. přenesená",J273,0)</f>
        <v>0</v>
      </c>
      <c r="BI273" s="112">
        <f>IF(N273="nulová",J273,0)</f>
        <v>0</v>
      </c>
      <c r="BJ273" s="14" t="s">
        <v>82</v>
      </c>
      <c r="BK273" s="112">
        <f>ROUND(I273*H273,2)</f>
        <v>0</v>
      </c>
      <c r="BL273" s="14" t="s">
        <v>240</v>
      </c>
      <c r="BM273" s="219" t="s">
        <v>414</v>
      </c>
    </row>
    <row r="274" spans="1:65" s="2" customFormat="1" ht="19.5">
      <c r="A274" s="32"/>
      <c r="B274" s="33"/>
      <c r="C274" s="34"/>
      <c r="D274" s="220" t="s">
        <v>241</v>
      </c>
      <c r="E274" s="34"/>
      <c r="F274" s="221" t="s">
        <v>1651</v>
      </c>
      <c r="G274" s="34"/>
      <c r="H274" s="34"/>
      <c r="I274" s="176"/>
      <c r="J274" s="34"/>
      <c r="K274" s="34"/>
      <c r="L274" s="35"/>
      <c r="M274" s="222"/>
      <c r="N274" s="223"/>
      <c r="O274" s="69"/>
      <c r="P274" s="69"/>
      <c r="Q274" s="69"/>
      <c r="R274" s="69"/>
      <c r="S274" s="69"/>
      <c r="T274" s="70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4" t="s">
        <v>241</v>
      </c>
      <c r="AU274" s="14" t="s">
        <v>82</v>
      </c>
    </row>
    <row r="275" spans="1:65" s="2" customFormat="1" ht="24.2" customHeight="1">
      <c r="A275" s="32"/>
      <c r="B275" s="33"/>
      <c r="C275" s="207" t="s">
        <v>323</v>
      </c>
      <c r="D275" s="207" t="s">
        <v>236</v>
      </c>
      <c r="E275" s="208" t="s">
        <v>415</v>
      </c>
      <c r="F275" s="209" t="s">
        <v>1652</v>
      </c>
      <c r="G275" s="210" t="s">
        <v>239</v>
      </c>
      <c r="H275" s="211">
        <v>62</v>
      </c>
      <c r="I275" s="212"/>
      <c r="J275" s="213">
        <f>ROUND(I275*H275,2)</f>
        <v>0</v>
      </c>
      <c r="K275" s="214"/>
      <c r="L275" s="35"/>
      <c r="M275" s="215" t="s">
        <v>1</v>
      </c>
      <c r="N275" s="216" t="s">
        <v>40</v>
      </c>
      <c r="O275" s="69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19" t="s">
        <v>240</v>
      </c>
      <c r="AT275" s="219" t="s">
        <v>236</v>
      </c>
      <c r="AU275" s="219" t="s">
        <v>82</v>
      </c>
      <c r="AY275" s="14" t="s">
        <v>233</v>
      </c>
      <c r="BE275" s="112">
        <f>IF(N275="základní",J275,0)</f>
        <v>0</v>
      </c>
      <c r="BF275" s="112">
        <f>IF(N275="snížená",J275,0)</f>
        <v>0</v>
      </c>
      <c r="BG275" s="112">
        <f>IF(N275="zákl. přenesená",J275,0)</f>
        <v>0</v>
      </c>
      <c r="BH275" s="112">
        <f>IF(N275="sníž. přenesená",J275,0)</f>
        <v>0</v>
      </c>
      <c r="BI275" s="112">
        <f>IF(N275="nulová",J275,0)</f>
        <v>0</v>
      </c>
      <c r="BJ275" s="14" t="s">
        <v>82</v>
      </c>
      <c r="BK275" s="112">
        <f>ROUND(I275*H275,2)</f>
        <v>0</v>
      </c>
      <c r="BL275" s="14" t="s">
        <v>240</v>
      </c>
      <c r="BM275" s="219" t="s">
        <v>416</v>
      </c>
    </row>
    <row r="276" spans="1:65" s="2" customFormat="1" ht="19.5">
      <c r="A276" s="32"/>
      <c r="B276" s="33"/>
      <c r="C276" s="34"/>
      <c r="D276" s="220" t="s">
        <v>241</v>
      </c>
      <c r="E276" s="34"/>
      <c r="F276" s="221" t="s">
        <v>1652</v>
      </c>
      <c r="G276" s="34"/>
      <c r="H276" s="34"/>
      <c r="I276" s="176"/>
      <c r="J276" s="34"/>
      <c r="K276" s="34"/>
      <c r="L276" s="35"/>
      <c r="M276" s="222"/>
      <c r="N276" s="223"/>
      <c r="O276" s="69"/>
      <c r="P276" s="69"/>
      <c r="Q276" s="69"/>
      <c r="R276" s="69"/>
      <c r="S276" s="69"/>
      <c r="T276" s="70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4" t="s">
        <v>241</v>
      </c>
      <c r="AU276" s="14" t="s">
        <v>82</v>
      </c>
    </row>
    <row r="277" spans="1:65" s="2" customFormat="1" ht="66.75" customHeight="1">
      <c r="A277" s="32"/>
      <c r="B277" s="33"/>
      <c r="C277" s="207" t="s">
        <v>417</v>
      </c>
      <c r="D277" s="207" t="s">
        <v>236</v>
      </c>
      <c r="E277" s="208" t="s">
        <v>418</v>
      </c>
      <c r="F277" s="209" t="s">
        <v>1653</v>
      </c>
      <c r="G277" s="210" t="s">
        <v>358</v>
      </c>
      <c r="H277" s="211">
        <v>28</v>
      </c>
      <c r="I277" s="212"/>
      <c r="J277" s="213">
        <f>ROUND(I277*H277,2)</f>
        <v>0</v>
      </c>
      <c r="K277" s="214"/>
      <c r="L277" s="35"/>
      <c r="M277" s="215" t="s">
        <v>1</v>
      </c>
      <c r="N277" s="216" t="s">
        <v>40</v>
      </c>
      <c r="O277" s="69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19" t="s">
        <v>240</v>
      </c>
      <c r="AT277" s="219" t="s">
        <v>236</v>
      </c>
      <c r="AU277" s="219" t="s">
        <v>82</v>
      </c>
      <c r="AY277" s="14" t="s">
        <v>233</v>
      </c>
      <c r="BE277" s="112">
        <f>IF(N277="základní",J277,0)</f>
        <v>0</v>
      </c>
      <c r="BF277" s="112">
        <f>IF(N277="snížená",J277,0)</f>
        <v>0</v>
      </c>
      <c r="BG277" s="112">
        <f>IF(N277="zákl. přenesená",J277,0)</f>
        <v>0</v>
      </c>
      <c r="BH277" s="112">
        <f>IF(N277="sníž. přenesená",J277,0)</f>
        <v>0</v>
      </c>
      <c r="BI277" s="112">
        <f>IF(N277="nulová",J277,0)</f>
        <v>0</v>
      </c>
      <c r="BJ277" s="14" t="s">
        <v>82</v>
      </c>
      <c r="BK277" s="112">
        <f>ROUND(I277*H277,2)</f>
        <v>0</v>
      </c>
      <c r="BL277" s="14" t="s">
        <v>240</v>
      </c>
      <c r="BM277" s="219" t="s">
        <v>419</v>
      </c>
    </row>
    <row r="278" spans="1:65" s="2" customFormat="1" ht="39">
      <c r="A278" s="32"/>
      <c r="B278" s="33"/>
      <c r="C278" s="34"/>
      <c r="D278" s="220" t="s">
        <v>241</v>
      </c>
      <c r="E278" s="34"/>
      <c r="F278" s="221" t="s">
        <v>1653</v>
      </c>
      <c r="G278" s="34"/>
      <c r="H278" s="34"/>
      <c r="I278" s="176"/>
      <c r="J278" s="34"/>
      <c r="K278" s="34"/>
      <c r="L278" s="35"/>
      <c r="M278" s="222"/>
      <c r="N278" s="223"/>
      <c r="O278" s="69"/>
      <c r="P278" s="69"/>
      <c r="Q278" s="69"/>
      <c r="R278" s="69"/>
      <c r="S278" s="69"/>
      <c r="T278" s="70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4" t="s">
        <v>241</v>
      </c>
      <c r="AU278" s="14" t="s">
        <v>82</v>
      </c>
    </row>
    <row r="279" spans="1:65" s="2" customFormat="1" ht="33" customHeight="1">
      <c r="A279" s="32"/>
      <c r="B279" s="33"/>
      <c r="C279" s="207" t="s">
        <v>325</v>
      </c>
      <c r="D279" s="207" t="s">
        <v>236</v>
      </c>
      <c r="E279" s="208" t="s">
        <v>422</v>
      </c>
      <c r="F279" s="209" t="s">
        <v>1654</v>
      </c>
      <c r="G279" s="210" t="s">
        <v>239</v>
      </c>
      <c r="H279" s="211">
        <v>60</v>
      </c>
      <c r="I279" s="212"/>
      <c r="J279" s="213">
        <f>ROUND(I279*H279,2)</f>
        <v>0</v>
      </c>
      <c r="K279" s="214"/>
      <c r="L279" s="35"/>
      <c r="M279" s="215" t="s">
        <v>1</v>
      </c>
      <c r="N279" s="216" t="s">
        <v>40</v>
      </c>
      <c r="O279" s="69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9" t="s">
        <v>240</v>
      </c>
      <c r="AT279" s="219" t="s">
        <v>236</v>
      </c>
      <c r="AU279" s="219" t="s">
        <v>82</v>
      </c>
      <c r="AY279" s="14" t="s">
        <v>233</v>
      </c>
      <c r="BE279" s="112">
        <f>IF(N279="základní",J279,0)</f>
        <v>0</v>
      </c>
      <c r="BF279" s="112">
        <f>IF(N279="snížená",J279,0)</f>
        <v>0</v>
      </c>
      <c r="BG279" s="112">
        <f>IF(N279="zákl. přenesená",J279,0)</f>
        <v>0</v>
      </c>
      <c r="BH279" s="112">
        <f>IF(N279="sníž. přenesená",J279,0)</f>
        <v>0</v>
      </c>
      <c r="BI279" s="112">
        <f>IF(N279="nulová",J279,0)</f>
        <v>0</v>
      </c>
      <c r="BJ279" s="14" t="s">
        <v>82</v>
      </c>
      <c r="BK279" s="112">
        <f>ROUND(I279*H279,2)</f>
        <v>0</v>
      </c>
      <c r="BL279" s="14" t="s">
        <v>240</v>
      </c>
      <c r="BM279" s="219" t="s">
        <v>423</v>
      </c>
    </row>
    <row r="280" spans="1:65" s="2" customFormat="1" ht="19.5">
      <c r="A280" s="32"/>
      <c r="B280" s="33"/>
      <c r="C280" s="34"/>
      <c r="D280" s="220" t="s">
        <v>241</v>
      </c>
      <c r="E280" s="34"/>
      <c r="F280" s="221" t="s">
        <v>1654</v>
      </c>
      <c r="G280" s="34"/>
      <c r="H280" s="34"/>
      <c r="I280" s="176"/>
      <c r="J280" s="34"/>
      <c r="K280" s="34"/>
      <c r="L280" s="35"/>
      <c r="M280" s="222"/>
      <c r="N280" s="223"/>
      <c r="O280" s="69"/>
      <c r="P280" s="69"/>
      <c r="Q280" s="69"/>
      <c r="R280" s="69"/>
      <c r="S280" s="69"/>
      <c r="T280" s="70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4" t="s">
        <v>241</v>
      </c>
      <c r="AU280" s="14" t="s">
        <v>82</v>
      </c>
    </row>
    <row r="281" spans="1:65" s="2" customFormat="1" ht="24.2" customHeight="1">
      <c r="A281" s="32"/>
      <c r="B281" s="33"/>
      <c r="C281" s="207" t="s">
        <v>424</v>
      </c>
      <c r="D281" s="207" t="s">
        <v>236</v>
      </c>
      <c r="E281" s="208" t="s">
        <v>425</v>
      </c>
      <c r="F281" s="209" t="s">
        <v>1655</v>
      </c>
      <c r="G281" s="210" t="s">
        <v>358</v>
      </c>
      <c r="H281" s="211">
        <v>60</v>
      </c>
      <c r="I281" s="212"/>
      <c r="J281" s="213">
        <f>ROUND(I281*H281,2)</f>
        <v>0</v>
      </c>
      <c r="K281" s="214"/>
      <c r="L281" s="35"/>
      <c r="M281" s="215" t="s">
        <v>1</v>
      </c>
      <c r="N281" s="216" t="s">
        <v>40</v>
      </c>
      <c r="O281" s="69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9" t="s">
        <v>240</v>
      </c>
      <c r="AT281" s="219" t="s">
        <v>236</v>
      </c>
      <c r="AU281" s="219" t="s">
        <v>82</v>
      </c>
      <c r="AY281" s="14" t="s">
        <v>233</v>
      </c>
      <c r="BE281" s="112">
        <f>IF(N281="základní",J281,0)</f>
        <v>0</v>
      </c>
      <c r="BF281" s="112">
        <f>IF(N281="snížená",J281,0)</f>
        <v>0</v>
      </c>
      <c r="BG281" s="112">
        <f>IF(N281="zákl. přenesená",J281,0)</f>
        <v>0</v>
      </c>
      <c r="BH281" s="112">
        <f>IF(N281="sníž. přenesená",J281,0)</f>
        <v>0</v>
      </c>
      <c r="BI281" s="112">
        <f>IF(N281="nulová",J281,0)</f>
        <v>0</v>
      </c>
      <c r="BJ281" s="14" t="s">
        <v>82</v>
      </c>
      <c r="BK281" s="112">
        <f>ROUND(I281*H281,2)</f>
        <v>0</v>
      </c>
      <c r="BL281" s="14" t="s">
        <v>240</v>
      </c>
      <c r="BM281" s="219" t="s">
        <v>426</v>
      </c>
    </row>
    <row r="282" spans="1:65" s="2" customFormat="1" ht="19.5">
      <c r="A282" s="32"/>
      <c r="B282" s="33"/>
      <c r="C282" s="34"/>
      <c r="D282" s="220" t="s">
        <v>241</v>
      </c>
      <c r="E282" s="34"/>
      <c r="F282" s="221" t="s">
        <v>1655</v>
      </c>
      <c r="G282" s="34"/>
      <c r="H282" s="34"/>
      <c r="I282" s="176"/>
      <c r="J282" s="34"/>
      <c r="K282" s="34"/>
      <c r="L282" s="35"/>
      <c r="M282" s="222"/>
      <c r="N282" s="223"/>
      <c r="O282" s="69"/>
      <c r="P282" s="69"/>
      <c r="Q282" s="69"/>
      <c r="R282" s="69"/>
      <c r="S282" s="69"/>
      <c r="T282" s="70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4" t="s">
        <v>241</v>
      </c>
      <c r="AU282" s="14" t="s">
        <v>82</v>
      </c>
    </row>
    <row r="283" spans="1:65" s="2" customFormat="1" ht="24.2" customHeight="1">
      <c r="A283" s="32"/>
      <c r="B283" s="33"/>
      <c r="C283" s="207" t="s">
        <v>330</v>
      </c>
      <c r="D283" s="207" t="s">
        <v>236</v>
      </c>
      <c r="E283" s="208" t="s">
        <v>427</v>
      </c>
      <c r="F283" s="209" t="s">
        <v>1656</v>
      </c>
      <c r="G283" s="210" t="s">
        <v>244</v>
      </c>
      <c r="H283" s="211">
        <v>218</v>
      </c>
      <c r="I283" s="212"/>
      <c r="J283" s="213">
        <f>ROUND(I283*H283,2)</f>
        <v>0</v>
      </c>
      <c r="K283" s="214"/>
      <c r="L283" s="35"/>
      <c r="M283" s="215" t="s">
        <v>1</v>
      </c>
      <c r="N283" s="216" t="s">
        <v>40</v>
      </c>
      <c r="O283" s="69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9" t="s">
        <v>240</v>
      </c>
      <c r="AT283" s="219" t="s">
        <v>236</v>
      </c>
      <c r="AU283" s="219" t="s">
        <v>82</v>
      </c>
      <c r="AY283" s="14" t="s">
        <v>233</v>
      </c>
      <c r="BE283" s="112">
        <f>IF(N283="základní",J283,0)</f>
        <v>0</v>
      </c>
      <c r="BF283" s="112">
        <f>IF(N283="snížená",J283,0)</f>
        <v>0</v>
      </c>
      <c r="BG283" s="112">
        <f>IF(N283="zákl. přenesená",J283,0)</f>
        <v>0</v>
      </c>
      <c r="BH283" s="112">
        <f>IF(N283="sníž. přenesená",J283,0)</f>
        <v>0</v>
      </c>
      <c r="BI283" s="112">
        <f>IF(N283="nulová",J283,0)</f>
        <v>0</v>
      </c>
      <c r="BJ283" s="14" t="s">
        <v>82</v>
      </c>
      <c r="BK283" s="112">
        <f>ROUND(I283*H283,2)</f>
        <v>0</v>
      </c>
      <c r="BL283" s="14" t="s">
        <v>240</v>
      </c>
      <c r="BM283" s="219" t="s">
        <v>428</v>
      </c>
    </row>
    <row r="284" spans="1:65" s="2" customFormat="1" ht="11.25">
      <c r="A284" s="32"/>
      <c r="B284" s="33"/>
      <c r="C284" s="34"/>
      <c r="D284" s="220" t="s">
        <v>241</v>
      </c>
      <c r="E284" s="34"/>
      <c r="F284" s="221" t="s">
        <v>1656</v>
      </c>
      <c r="G284" s="34"/>
      <c r="H284" s="34"/>
      <c r="I284" s="176"/>
      <c r="J284" s="34"/>
      <c r="K284" s="34"/>
      <c r="L284" s="35"/>
      <c r="M284" s="222"/>
      <c r="N284" s="223"/>
      <c r="O284" s="69"/>
      <c r="P284" s="69"/>
      <c r="Q284" s="69"/>
      <c r="R284" s="69"/>
      <c r="S284" s="69"/>
      <c r="T284" s="70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4" t="s">
        <v>241</v>
      </c>
      <c r="AU284" s="14" t="s">
        <v>82</v>
      </c>
    </row>
    <row r="285" spans="1:65" s="2" customFormat="1" ht="37.9" customHeight="1">
      <c r="A285" s="32"/>
      <c r="B285" s="33"/>
      <c r="C285" s="207" t="s">
        <v>429</v>
      </c>
      <c r="D285" s="207" t="s">
        <v>236</v>
      </c>
      <c r="E285" s="208" t="s">
        <v>430</v>
      </c>
      <c r="F285" s="209" t="s">
        <v>1657</v>
      </c>
      <c r="G285" s="210" t="s">
        <v>239</v>
      </c>
      <c r="H285" s="211">
        <v>496</v>
      </c>
      <c r="I285" s="212"/>
      <c r="J285" s="213">
        <f>ROUND(I285*H285,2)</f>
        <v>0</v>
      </c>
      <c r="K285" s="214"/>
      <c r="L285" s="35"/>
      <c r="M285" s="215" t="s">
        <v>1</v>
      </c>
      <c r="N285" s="216" t="s">
        <v>40</v>
      </c>
      <c r="O285" s="69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9" t="s">
        <v>240</v>
      </c>
      <c r="AT285" s="219" t="s">
        <v>236</v>
      </c>
      <c r="AU285" s="219" t="s">
        <v>82</v>
      </c>
      <c r="AY285" s="14" t="s">
        <v>233</v>
      </c>
      <c r="BE285" s="112">
        <f>IF(N285="základní",J285,0)</f>
        <v>0</v>
      </c>
      <c r="BF285" s="112">
        <f>IF(N285="snížená",J285,0)</f>
        <v>0</v>
      </c>
      <c r="BG285" s="112">
        <f>IF(N285="zákl. přenesená",J285,0)</f>
        <v>0</v>
      </c>
      <c r="BH285" s="112">
        <f>IF(N285="sníž. přenesená",J285,0)</f>
        <v>0</v>
      </c>
      <c r="BI285" s="112">
        <f>IF(N285="nulová",J285,0)</f>
        <v>0</v>
      </c>
      <c r="BJ285" s="14" t="s">
        <v>82</v>
      </c>
      <c r="BK285" s="112">
        <f>ROUND(I285*H285,2)</f>
        <v>0</v>
      </c>
      <c r="BL285" s="14" t="s">
        <v>240</v>
      </c>
      <c r="BM285" s="219" t="s">
        <v>431</v>
      </c>
    </row>
    <row r="286" spans="1:65" s="2" customFormat="1" ht="19.5">
      <c r="A286" s="32"/>
      <c r="B286" s="33"/>
      <c r="C286" s="34"/>
      <c r="D286" s="220" t="s">
        <v>241</v>
      </c>
      <c r="E286" s="34"/>
      <c r="F286" s="221" t="s">
        <v>1657</v>
      </c>
      <c r="G286" s="34"/>
      <c r="H286" s="34"/>
      <c r="I286" s="176"/>
      <c r="J286" s="34"/>
      <c r="K286" s="34"/>
      <c r="L286" s="35"/>
      <c r="M286" s="222"/>
      <c r="N286" s="223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4" t="s">
        <v>241</v>
      </c>
      <c r="AU286" s="14" t="s">
        <v>82</v>
      </c>
    </row>
    <row r="287" spans="1:65" s="2" customFormat="1" ht="37.9" customHeight="1">
      <c r="A287" s="32"/>
      <c r="B287" s="33"/>
      <c r="C287" s="207" t="s">
        <v>332</v>
      </c>
      <c r="D287" s="207" t="s">
        <v>236</v>
      </c>
      <c r="E287" s="208" t="s">
        <v>434</v>
      </c>
      <c r="F287" s="209" t="s">
        <v>1658</v>
      </c>
      <c r="G287" s="210" t="s">
        <v>239</v>
      </c>
      <c r="H287" s="211">
        <v>89</v>
      </c>
      <c r="I287" s="212"/>
      <c r="J287" s="213">
        <f>ROUND(I287*H287,2)</f>
        <v>0</v>
      </c>
      <c r="K287" s="214"/>
      <c r="L287" s="35"/>
      <c r="M287" s="215" t="s">
        <v>1</v>
      </c>
      <c r="N287" s="216" t="s">
        <v>40</v>
      </c>
      <c r="O287" s="69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19" t="s">
        <v>240</v>
      </c>
      <c r="AT287" s="219" t="s">
        <v>236</v>
      </c>
      <c r="AU287" s="219" t="s">
        <v>82</v>
      </c>
      <c r="AY287" s="14" t="s">
        <v>233</v>
      </c>
      <c r="BE287" s="112">
        <f>IF(N287="základní",J287,0)</f>
        <v>0</v>
      </c>
      <c r="BF287" s="112">
        <f>IF(N287="snížená",J287,0)</f>
        <v>0</v>
      </c>
      <c r="BG287" s="112">
        <f>IF(N287="zákl. přenesená",J287,0)</f>
        <v>0</v>
      </c>
      <c r="BH287" s="112">
        <f>IF(N287="sníž. přenesená",J287,0)</f>
        <v>0</v>
      </c>
      <c r="BI287" s="112">
        <f>IF(N287="nulová",J287,0)</f>
        <v>0</v>
      </c>
      <c r="BJ287" s="14" t="s">
        <v>82</v>
      </c>
      <c r="BK287" s="112">
        <f>ROUND(I287*H287,2)</f>
        <v>0</v>
      </c>
      <c r="BL287" s="14" t="s">
        <v>240</v>
      </c>
      <c r="BM287" s="219" t="s">
        <v>435</v>
      </c>
    </row>
    <row r="288" spans="1:65" s="2" customFormat="1" ht="19.5">
      <c r="A288" s="32"/>
      <c r="B288" s="33"/>
      <c r="C288" s="34"/>
      <c r="D288" s="220" t="s">
        <v>241</v>
      </c>
      <c r="E288" s="34"/>
      <c r="F288" s="221" t="s">
        <v>1658</v>
      </c>
      <c r="G288" s="34"/>
      <c r="H288" s="34"/>
      <c r="I288" s="176"/>
      <c r="J288" s="34"/>
      <c r="K288" s="34"/>
      <c r="L288" s="35"/>
      <c r="M288" s="222"/>
      <c r="N288" s="223"/>
      <c r="O288" s="69"/>
      <c r="P288" s="69"/>
      <c r="Q288" s="69"/>
      <c r="R288" s="69"/>
      <c r="S288" s="69"/>
      <c r="T288" s="70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4" t="s">
        <v>241</v>
      </c>
      <c r="AU288" s="14" t="s">
        <v>82</v>
      </c>
    </row>
    <row r="289" spans="1:65" s="2" customFormat="1" ht="24.2" customHeight="1">
      <c r="A289" s="32"/>
      <c r="B289" s="33"/>
      <c r="C289" s="207" t="s">
        <v>436</v>
      </c>
      <c r="D289" s="207" t="s">
        <v>236</v>
      </c>
      <c r="E289" s="208" t="s">
        <v>437</v>
      </c>
      <c r="F289" s="209" t="s">
        <v>1659</v>
      </c>
      <c r="G289" s="210" t="s">
        <v>239</v>
      </c>
      <c r="H289" s="211">
        <v>21</v>
      </c>
      <c r="I289" s="212"/>
      <c r="J289" s="213">
        <f>ROUND(I289*H289,2)</f>
        <v>0</v>
      </c>
      <c r="K289" s="214"/>
      <c r="L289" s="35"/>
      <c r="M289" s="215" t="s">
        <v>1</v>
      </c>
      <c r="N289" s="216" t="s">
        <v>40</v>
      </c>
      <c r="O289" s="69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9" t="s">
        <v>240</v>
      </c>
      <c r="AT289" s="219" t="s">
        <v>236</v>
      </c>
      <c r="AU289" s="219" t="s">
        <v>82</v>
      </c>
      <c r="AY289" s="14" t="s">
        <v>233</v>
      </c>
      <c r="BE289" s="112">
        <f>IF(N289="základní",J289,0)</f>
        <v>0</v>
      </c>
      <c r="BF289" s="112">
        <f>IF(N289="snížená",J289,0)</f>
        <v>0</v>
      </c>
      <c r="BG289" s="112">
        <f>IF(N289="zákl. přenesená",J289,0)</f>
        <v>0</v>
      </c>
      <c r="BH289" s="112">
        <f>IF(N289="sníž. přenesená",J289,0)</f>
        <v>0</v>
      </c>
      <c r="BI289" s="112">
        <f>IF(N289="nulová",J289,0)</f>
        <v>0</v>
      </c>
      <c r="BJ289" s="14" t="s">
        <v>82</v>
      </c>
      <c r="BK289" s="112">
        <f>ROUND(I289*H289,2)</f>
        <v>0</v>
      </c>
      <c r="BL289" s="14" t="s">
        <v>240</v>
      </c>
      <c r="BM289" s="219" t="s">
        <v>438</v>
      </c>
    </row>
    <row r="290" spans="1:65" s="2" customFormat="1" ht="11.25">
      <c r="A290" s="32"/>
      <c r="B290" s="33"/>
      <c r="C290" s="34"/>
      <c r="D290" s="220" t="s">
        <v>241</v>
      </c>
      <c r="E290" s="34"/>
      <c r="F290" s="221" t="s">
        <v>1659</v>
      </c>
      <c r="G290" s="34"/>
      <c r="H290" s="34"/>
      <c r="I290" s="176"/>
      <c r="J290" s="34"/>
      <c r="K290" s="34"/>
      <c r="L290" s="35"/>
      <c r="M290" s="222"/>
      <c r="N290" s="223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4" t="s">
        <v>241</v>
      </c>
      <c r="AU290" s="14" t="s">
        <v>82</v>
      </c>
    </row>
    <row r="291" spans="1:65" s="2" customFormat="1" ht="16.5" customHeight="1">
      <c r="A291" s="32"/>
      <c r="B291" s="33"/>
      <c r="C291" s="207" t="s">
        <v>335</v>
      </c>
      <c r="D291" s="207" t="s">
        <v>236</v>
      </c>
      <c r="E291" s="208" t="s">
        <v>439</v>
      </c>
      <c r="F291" s="209" t="s">
        <v>1660</v>
      </c>
      <c r="G291" s="210" t="s">
        <v>239</v>
      </c>
      <c r="H291" s="211">
        <v>21</v>
      </c>
      <c r="I291" s="212"/>
      <c r="J291" s="213">
        <f>ROUND(I291*H291,2)</f>
        <v>0</v>
      </c>
      <c r="K291" s="214"/>
      <c r="L291" s="35"/>
      <c r="M291" s="215" t="s">
        <v>1</v>
      </c>
      <c r="N291" s="216" t="s">
        <v>40</v>
      </c>
      <c r="O291" s="69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9" t="s">
        <v>240</v>
      </c>
      <c r="AT291" s="219" t="s">
        <v>236</v>
      </c>
      <c r="AU291" s="219" t="s">
        <v>82</v>
      </c>
      <c r="AY291" s="14" t="s">
        <v>233</v>
      </c>
      <c r="BE291" s="112">
        <f>IF(N291="základní",J291,0)</f>
        <v>0</v>
      </c>
      <c r="BF291" s="112">
        <f>IF(N291="snížená",J291,0)</f>
        <v>0</v>
      </c>
      <c r="BG291" s="112">
        <f>IF(N291="zákl. přenesená",J291,0)</f>
        <v>0</v>
      </c>
      <c r="BH291" s="112">
        <f>IF(N291="sníž. přenesená",J291,0)</f>
        <v>0</v>
      </c>
      <c r="BI291" s="112">
        <f>IF(N291="nulová",J291,0)</f>
        <v>0</v>
      </c>
      <c r="BJ291" s="14" t="s">
        <v>82</v>
      </c>
      <c r="BK291" s="112">
        <f>ROUND(I291*H291,2)</f>
        <v>0</v>
      </c>
      <c r="BL291" s="14" t="s">
        <v>240</v>
      </c>
      <c r="BM291" s="219" t="s">
        <v>440</v>
      </c>
    </row>
    <row r="292" spans="1:65" s="2" customFormat="1" ht="11.25">
      <c r="A292" s="32"/>
      <c r="B292" s="33"/>
      <c r="C292" s="34"/>
      <c r="D292" s="220" t="s">
        <v>241</v>
      </c>
      <c r="E292" s="34"/>
      <c r="F292" s="221" t="s">
        <v>1660</v>
      </c>
      <c r="G292" s="34"/>
      <c r="H292" s="34"/>
      <c r="I292" s="176"/>
      <c r="J292" s="34"/>
      <c r="K292" s="34"/>
      <c r="L292" s="35"/>
      <c r="M292" s="222"/>
      <c r="N292" s="223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4" t="s">
        <v>241</v>
      </c>
      <c r="AU292" s="14" t="s">
        <v>82</v>
      </c>
    </row>
    <row r="293" spans="1:65" s="2" customFormat="1" ht="37.9" customHeight="1">
      <c r="A293" s="32"/>
      <c r="B293" s="33"/>
      <c r="C293" s="207" t="s">
        <v>441</v>
      </c>
      <c r="D293" s="207" t="s">
        <v>236</v>
      </c>
      <c r="E293" s="208" t="s">
        <v>442</v>
      </c>
      <c r="F293" s="209" t="s">
        <v>1661</v>
      </c>
      <c r="G293" s="210" t="s">
        <v>239</v>
      </c>
      <c r="H293" s="211">
        <v>22</v>
      </c>
      <c r="I293" s="212"/>
      <c r="J293" s="213">
        <f>ROUND(I293*H293,2)</f>
        <v>0</v>
      </c>
      <c r="K293" s="214"/>
      <c r="L293" s="35"/>
      <c r="M293" s="215" t="s">
        <v>1</v>
      </c>
      <c r="N293" s="216" t="s">
        <v>40</v>
      </c>
      <c r="O293" s="69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9" t="s">
        <v>240</v>
      </c>
      <c r="AT293" s="219" t="s">
        <v>236</v>
      </c>
      <c r="AU293" s="219" t="s">
        <v>82</v>
      </c>
      <c r="AY293" s="14" t="s">
        <v>233</v>
      </c>
      <c r="BE293" s="112">
        <f>IF(N293="základní",J293,0)</f>
        <v>0</v>
      </c>
      <c r="BF293" s="112">
        <f>IF(N293="snížená",J293,0)</f>
        <v>0</v>
      </c>
      <c r="BG293" s="112">
        <f>IF(N293="zákl. přenesená",J293,0)</f>
        <v>0</v>
      </c>
      <c r="BH293" s="112">
        <f>IF(N293="sníž. přenesená",J293,0)</f>
        <v>0</v>
      </c>
      <c r="BI293" s="112">
        <f>IF(N293="nulová",J293,0)</f>
        <v>0</v>
      </c>
      <c r="BJ293" s="14" t="s">
        <v>82</v>
      </c>
      <c r="BK293" s="112">
        <f>ROUND(I293*H293,2)</f>
        <v>0</v>
      </c>
      <c r="BL293" s="14" t="s">
        <v>240</v>
      </c>
      <c r="BM293" s="219" t="s">
        <v>443</v>
      </c>
    </row>
    <row r="294" spans="1:65" s="2" customFormat="1" ht="19.5">
      <c r="A294" s="32"/>
      <c r="B294" s="33"/>
      <c r="C294" s="34"/>
      <c r="D294" s="220" t="s">
        <v>241</v>
      </c>
      <c r="E294" s="34"/>
      <c r="F294" s="221" t="s">
        <v>1661</v>
      </c>
      <c r="G294" s="34"/>
      <c r="H294" s="34"/>
      <c r="I294" s="176"/>
      <c r="J294" s="34"/>
      <c r="K294" s="34"/>
      <c r="L294" s="35"/>
      <c r="M294" s="222"/>
      <c r="N294" s="223"/>
      <c r="O294" s="69"/>
      <c r="P294" s="69"/>
      <c r="Q294" s="69"/>
      <c r="R294" s="69"/>
      <c r="S294" s="69"/>
      <c r="T294" s="70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4" t="s">
        <v>241</v>
      </c>
      <c r="AU294" s="14" t="s">
        <v>82</v>
      </c>
    </row>
    <row r="295" spans="1:65" s="2" customFormat="1" ht="37.9" customHeight="1">
      <c r="A295" s="32"/>
      <c r="B295" s="33"/>
      <c r="C295" s="207" t="s">
        <v>337</v>
      </c>
      <c r="D295" s="207" t="s">
        <v>236</v>
      </c>
      <c r="E295" s="208" t="s">
        <v>446</v>
      </c>
      <c r="F295" s="209" t="s">
        <v>1662</v>
      </c>
      <c r="G295" s="210" t="s">
        <v>358</v>
      </c>
      <c r="H295" s="211">
        <v>1</v>
      </c>
      <c r="I295" s="212"/>
      <c r="J295" s="213">
        <f>ROUND(I295*H295,2)</f>
        <v>0</v>
      </c>
      <c r="K295" s="214"/>
      <c r="L295" s="35"/>
      <c r="M295" s="215" t="s">
        <v>1</v>
      </c>
      <c r="N295" s="216" t="s">
        <v>40</v>
      </c>
      <c r="O295" s="69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9" t="s">
        <v>240</v>
      </c>
      <c r="AT295" s="219" t="s">
        <v>236</v>
      </c>
      <c r="AU295" s="219" t="s">
        <v>82</v>
      </c>
      <c r="AY295" s="14" t="s">
        <v>233</v>
      </c>
      <c r="BE295" s="112">
        <f>IF(N295="základní",J295,0)</f>
        <v>0</v>
      </c>
      <c r="BF295" s="112">
        <f>IF(N295="snížená",J295,0)</f>
        <v>0</v>
      </c>
      <c r="BG295" s="112">
        <f>IF(N295="zákl. přenesená",J295,0)</f>
        <v>0</v>
      </c>
      <c r="BH295" s="112">
        <f>IF(N295="sníž. přenesená",J295,0)</f>
        <v>0</v>
      </c>
      <c r="BI295" s="112">
        <f>IF(N295="nulová",J295,0)</f>
        <v>0</v>
      </c>
      <c r="BJ295" s="14" t="s">
        <v>82</v>
      </c>
      <c r="BK295" s="112">
        <f>ROUND(I295*H295,2)</f>
        <v>0</v>
      </c>
      <c r="BL295" s="14" t="s">
        <v>240</v>
      </c>
      <c r="BM295" s="219" t="s">
        <v>447</v>
      </c>
    </row>
    <row r="296" spans="1:65" s="2" customFormat="1" ht="19.5">
      <c r="A296" s="32"/>
      <c r="B296" s="33"/>
      <c r="C296" s="34"/>
      <c r="D296" s="220" t="s">
        <v>241</v>
      </c>
      <c r="E296" s="34"/>
      <c r="F296" s="221" t="s">
        <v>1662</v>
      </c>
      <c r="G296" s="34"/>
      <c r="H296" s="34"/>
      <c r="I296" s="176"/>
      <c r="J296" s="34"/>
      <c r="K296" s="34"/>
      <c r="L296" s="35"/>
      <c r="M296" s="222"/>
      <c r="N296" s="223"/>
      <c r="O296" s="69"/>
      <c r="P296" s="69"/>
      <c r="Q296" s="69"/>
      <c r="R296" s="69"/>
      <c r="S296" s="69"/>
      <c r="T296" s="70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4" t="s">
        <v>241</v>
      </c>
      <c r="AU296" s="14" t="s">
        <v>82</v>
      </c>
    </row>
    <row r="297" spans="1:65" s="2" customFormat="1" ht="21.75" customHeight="1">
      <c r="A297" s="32"/>
      <c r="B297" s="33"/>
      <c r="C297" s="207" t="s">
        <v>340</v>
      </c>
      <c r="D297" s="207" t="s">
        <v>236</v>
      </c>
      <c r="E297" s="208" t="s">
        <v>451</v>
      </c>
      <c r="F297" s="209" t="s">
        <v>1663</v>
      </c>
      <c r="G297" s="210" t="s">
        <v>358</v>
      </c>
      <c r="H297" s="211">
        <v>1</v>
      </c>
      <c r="I297" s="212"/>
      <c r="J297" s="213">
        <f>ROUND(I297*H297,2)</f>
        <v>0</v>
      </c>
      <c r="K297" s="214"/>
      <c r="L297" s="35"/>
      <c r="M297" s="215" t="s">
        <v>1</v>
      </c>
      <c r="N297" s="216" t="s">
        <v>40</v>
      </c>
      <c r="O297" s="69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19" t="s">
        <v>240</v>
      </c>
      <c r="AT297" s="219" t="s">
        <v>236</v>
      </c>
      <c r="AU297" s="219" t="s">
        <v>82</v>
      </c>
      <c r="AY297" s="14" t="s">
        <v>233</v>
      </c>
      <c r="BE297" s="112">
        <f>IF(N297="základní",J297,0)</f>
        <v>0</v>
      </c>
      <c r="BF297" s="112">
        <f>IF(N297="snížená",J297,0)</f>
        <v>0</v>
      </c>
      <c r="BG297" s="112">
        <f>IF(N297="zákl. přenesená",J297,0)</f>
        <v>0</v>
      </c>
      <c r="BH297" s="112">
        <f>IF(N297="sníž. přenesená",J297,0)</f>
        <v>0</v>
      </c>
      <c r="BI297" s="112">
        <f>IF(N297="nulová",J297,0)</f>
        <v>0</v>
      </c>
      <c r="BJ297" s="14" t="s">
        <v>82</v>
      </c>
      <c r="BK297" s="112">
        <f>ROUND(I297*H297,2)</f>
        <v>0</v>
      </c>
      <c r="BL297" s="14" t="s">
        <v>240</v>
      </c>
      <c r="BM297" s="219" t="s">
        <v>450</v>
      </c>
    </row>
    <row r="298" spans="1:65" s="2" customFormat="1" ht="11.25">
      <c r="A298" s="32"/>
      <c r="B298" s="33"/>
      <c r="C298" s="34"/>
      <c r="D298" s="220" t="s">
        <v>241</v>
      </c>
      <c r="E298" s="34"/>
      <c r="F298" s="221" t="s">
        <v>1663</v>
      </c>
      <c r="G298" s="34"/>
      <c r="H298" s="34"/>
      <c r="I298" s="176"/>
      <c r="J298" s="34"/>
      <c r="K298" s="34"/>
      <c r="L298" s="35"/>
      <c r="M298" s="222"/>
      <c r="N298" s="223"/>
      <c r="O298" s="69"/>
      <c r="P298" s="69"/>
      <c r="Q298" s="69"/>
      <c r="R298" s="69"/>
      <c r="S298" s="69"/>
      <c r="T298" s="70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4" t="s">
        <v>241</v>
      </c>
      <c r="AU298" s="14" t="s">
        <v>82</v>
      </c>
    </row>
    <row r="299" spans="1:65" s="12" customFormat="1" ht="25.9" customHeight="1">
      <c r="B299" s="191"/>
      <c r="C299" s="192"/>
      <c r="D299" s="193" t="s">
        <v>74</v>
      </c>
      <c r="E299" s="194" t="s">
        <v>326</v>
      </c>
      <c r="F299" s="194" t="s">
        <v>799</v>
      </c>
      <c r="G299" s="192"/>
      <c r="H299" s="192"/>
      <c r="I299" s="195"/>
      <c r="J299" s="196">
        <f>BK299</f>
        <v>0</v>
      </c>
      <c r="K299" s="192"/>
      <c r="L299" s="197"/>
      <c r="M299" s="198"/>
      <c r="N299" s="199"/>
      <c r="O299" s="199"/>
      <c r="P299" s="200">
        <f>SUM(P300:P319)</f>
        <v>0</v>
      </c>
      <c r="Q299" s="199"/>
      <c r="R299" s="200">
        <f>SUM(R300:R319)</f>
        <v>0</v>
      </c>
      <c r="S299" s="199"/>
      <c r="T299" s="201">
        <f>SUM(T300:T319)</f>
        <v>0</v>
      </c>
      <c r="AR299" s="202" t="s">
        <v>82</v>
      </c>
      <c r="AT299" s="203" t="s">
        <v>74</v>
      </c>
      <c r="AU299" s="203" t="s">
        <v>75</v>
      </c>
      <c r="AY299" s="202" t="s">
        <v>233</v>
      </c>
      <c r="BK299" s="204">
        <f>SUM(BK300:BK319)</f>
        <v>0</v>
      </c>
    </row>
    <row r="300" spans="1:65" s="2" customFormat="1" ht="16.5" customHeight="1">
      <c r="A300" s="32"/>
      <c r="B300" s="33"/>
      <c r="C300" s="207" t="s">
        <v>453</v>
      </c>
      <c r="D300" s="207" t="s">
        <v>236</v>
      </c>
      <c r="E300" s="208" t="s">
        <v>454</v>
      </c>
      <c r="F300" s="209" t="s">
        <v>802</v>
      </c>
      <c r="G300" s="210" t="s">
        <v>358</v>
      </c>
      <c r="H300" s="211">
        <v>1</v>
      </c>
      <c r="I300" s="212"/>
      <c r="J300" s="213">
        <f>ROUND(I300*H300,2)</f>
        <v>0</v>
      </c>
      <c r="K300" s="214"/>
      <c r="L300" s="35"/>
      <c r="M300" s="215" t="s">
        <v>1</v>
      </c>
      <c r="N300" s="216" t="s">
        <v>40</v>
      </c>
      <c r="O300" s="69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19" t="s">
        <v>240</v>
      </c>
      <c r="AT300" s="219" t="s">
        <v>236</v>
      </c>
      <c r="AU300" s="219" t="s">
        <v>82</v>
      </c>
      <c r="AY300" s="14" t="s">
        <v>233</v>
      </c>
      <c r="BE300" s="112">
        <f>IF(N300="základní",J300,0)</f>
        <v>0</v>
      </c>
      <c r="BF300" s="112">
        <f>IF(N300="snížená",J300,0)</f>
        <v>0</v>
      </c>
      <c r="BG300" s="112">
        <f>IF(N300="zákl. přenesená",J300,0)</f>
        <v>0</v>
      </c>
      <c r="BH300" s="112">
        <f>IF(N300="sníž. přenesená",J300,0)</f>
        <v>0</v>
      </c>
      <c r="BI300" s="112">
        <f>IF(N300="nulová",J300,0)</f>
        <v>0</v>
      </c>
      <c r="BJ300" s="14" t="s">
        <v>82</v>
      </c>
      <c r="BK300" s="112">
        <f>ROUND(I300*H300,2)</f>
        <v>0</v>
      </c>
      <c r="BL300" s="14" t="s">
        <v>240</v>
      </c>
      <c r="BM300" s="219" t="s">
        <v>452</v>
      </c>
    </row>
    <row r="301" spans="1:65" s="2" customFormat="1" ht="11.25">
      <c r="A301" s="32"/>
      <c r="B301" s="33"/>
      <c r="C301" s="34"/>
      <c r="D301" s="220" t="s">
        <v>241</v>
      </c>
      <c r="E301" s="34"/>
      <c r="F301" s="221" t="s">
        <v>802</v>
      </c>
      <c r="G301" s="34"/>
      <c r="H301" s="34"/>
      <c r="I301" s="176"/>
      <c r="J301" s="34"/>
      <c r="K301" s="34"/>
      <c r="L301" s="35"/>
      <c r="M301" s="222"/>
      <c r="N301" s="223"/>
      <c r="O301" s="69"/>
      <c r="P301" s="69"/>
      <c r="Q301" s="69"/>
      <c r="R301" s="69"/>
      <c r="S301" s="69"/>
      <c r="T301" s="70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4" t="s">
        <v>241</v>
      </c>
      <c r="AU301" s="14" t="s">
        <v>82</v>
      </c>
    </row>
    <row r="302" spans="1:65" s="2" customFormat="1" ht="37.9" customHeight="1">
      <c r="A302" s="32"/>
      <c r="B302" s="33"/>
      <c r="C302" s="207" t="s">
        <v>347</v>
      </c>
      <c r="D302" s="207" t="s">
        <v>236</v>
      </c>
      <c r="E302" s="208" t="s">
        <v>458</v>
      </c>
      <c r="F302" s="209" t="s">
        <v>1664</v>
      </c>
      <c r="G302" s="210" t="s">
        <v>358</v>
      </c>
      <c r="H302" s="211">
        <v>1</v>
      </c>
      <c r="I302" s="212"/>
      <c r="J302" s="213">
        <f>ROUND(I302*H302,2)</f>
        <v>0</v>
      </c>
      <c r="K302" s="214"/>
      <c r="L302" s="35"/>
      <c r="M302" s="215" t="s">
        <v>1</v>
      </c>
      <c r="N302" s="216" t="s">
        <v>40</v>
      </c>
      <c r="O302" s="69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9" t="s">
        <v>240</v>
      </c>
      <c r="AT302" s="219" t="s">
        <v>236</v>
      </c>
      <c r="AU302" s="219" t="s">
        <v>82</v>
      </c>
      <c r="AY302" s="14" t="s">
        <v>233</v>
      </c>
      <c r="BE302" s="112">
        <f>IF(N302="základní",J302,0)</f>
        <v>0</v>
      </c>
      <c r="BF302" s="112">
        <f>IF(N302="snížená",J302,0)</f>
        <v>0</v>
      </c>
      <c r="BG302" s="112">
        <f>IF(N302="zákl. přenesená",J302,0)</f>
        <v>0</v>
      </c>
      <c r="BH302" s="112">
        <f>IF(N302="sníž. přenesená",J302,0)</f>
        <v>0</v>
      </c>
      <c r="BI302" s="112">
        <f>IF(N302="nulová",J302,0)</f>
        <v>0</v>
      </c>
      <c r="BJ302" s="14" t="s">
        <v>82</v>
      </c>
      <c r="BK302" s="112">
        <f>ROUND(I302*H302,2)</f>
        <v>0</v>
      </c>
      <c r="BL302" s="14" t="s">
        <v>240</v>
      </c>
      <c r="BM302" s="219" t="s">
        <v>455</v>
      </c>
    </row>
    <row r="303" spans="1:65" s="2" customFormat="1" ht="29.25">
      <c r="A303" s="32"/>
      <c r="B303" s="33"/>
      <c r="C303" s="34"/>
      <c r="D303" s="220" t="s">
        <v>241</v>
      </c>
      <c r="E303" s="34"/>
      <c r="F303" s="221" t="s">
        <v>1664</v>
      </c>
      <c r="G303" s="34"/>
      <c r="H303" s="34"/>
      <c r="I303" s="176"/>
      <c r="J303" s="34"/>
      <c r="K303" s="34"/>
      <c r="L303" s="35"/>
      <c r="M303" s="222"/>
      <c r="N303" s="223"/>
      <c r="O303" s="69"/>
      <c r="P303" s="69"/>
      <c r="Q303" s="69"/>
      <c r="R303" s="69"/>
      <c r="S303" s="69"/>
      <c r="T303" s="70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4" t="s">
        <v>241</v>
      </c>
      <c r="AU303" s="14" t="s">
        <v>82</v>
      </c>
    </row>
    <row r="304" spans="1:65" s="2" customFormat="1" ht="21.75" customHeight="1">
      <c r="A304" s="32"/>
      <c r="B304" s="33"/>
      <c r="C304" s="207" t="s">
        <v>460</v>
      </c>
      <c r="D304" s="207" t="s">
        <v>236</v>
      </c>
      <c r="E304" s="208" t="s">
        <v>461</v>
      </c>
      <c r="F304" s="209" t="s">
        <v>1665</v>
      </c>
      <c r="G304" s="210" t="s">
        <v>358</v>
      </c>
      <c r="H304" s="211">
        <v>1</v>
      </c>
      <c r="I304" s="212"/>
      <c r="J304" s="213">
        <f>ROUND(I304*H304,2)</f>
        <v>0</v>
      </c>
      <c r="K304" s="214"/>
      <c r="L304" s="35"/>
      <c r="M304" s="215" t="s">
        <v>1</v>
      </c>
      <c r="N304" s="216" t="s">
        <v>40</v>
      </c>
      <c r="O304" s="69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9" t="s">
        <v>240</v>
      </c>
      <c r="AT304" s="219" t="s">
        <v>236</v>
      </c>
      <c r="AU304" s="219" t="s">
        <v>82</v>
      </c>
      <c r="AY304" s="14" t="s">
        <v>233</v>
      </c>
      <c r="BE304" s="112">
        <f>IF(N304="základní",J304,0)</f>
        <v>0</v>
      </c>
      <c r="BF304" s="112">
        <f>IF(N304="snížená",J304,0)</f>
        <v>0</v>
      </c>
      <c r="BG304" s="112">
        <f>IF(N304="zákl. přenesená",J304,0)</f>
        <v>0</v>
      </c>
      <c r="BH304" s="112">
        <f>IF(N304="sníž. přenesená",J304,0)</f>
        <v>0</v>
      </c>
      <c r="BI304" s="112">
        <f>IF(N304="nulová",J304,0)</f>
        <v>0</v>
      </c>
      <c r="BJ304" s="14" t="s">
        <v>82</v>
      </c>
      <c r="BK304" s="112">
        <f>ROUND(I304*H304,2)</f>
        <v>0</v>
      </c>
      <c r="BL304" s="14" t="s">
        <v>240</v>
      </c>
      <c r="BM304" s="219" t="s">
        <v>459</v>
      </c>
    </row>
    <row r="305" spans="1:65" s="2" customFormat="1" ht="11.25">
      <c r="A305" s="32"/>
      <c r="B305" s="33"/>
      <c r="C305" s="34"/>
      <c r="D305" s="220" t="s">
        <v>241</v>
      </c>
      <c r="E305" s="34"/>
      <c r="F305" s="221" t="s">
        <v>1665</v>
      </c>
      <c r="G305" s="34"/>
      <c r="H305" s="34"/>
      <c r="I305" s="176"/>
      <c r="J305" s="34"/>
      <c r="K305" s="34"/>
      <c r="L305" s="35"/>
      <c r="M305" s="222"/>
      <c r="N305" s="223"/>
      <c r="O305" s="69"/>
      <c r="P305" s="69"/>
      <c r="Q305" s="69"/>
      <c r="R305" s="69"/>
      <c r="S305" s="69"/>
      <c r="T305" s="70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4" t="s">
        <v>241</v>
      </c>
      <c r="AU305" s="14" t="s">
        <v>82</v>
      </c>
    </row>
    <row r="306" spans="1:65" s="2" customFormat="1" ht="24.2" customHeight="1">
      <c r="A306" s="32"/>
      <c r="B306" s="33"/>
      <c r="C306" s="207" t="s">
        <v>351</v>
      </c>
      <c r="D306" s="207" t="s">
        <v>236</v>
      </c>
      <c r="E306" s="208" t="s">
        <v>463</v>
      </c>
      <c r="F306" s="209" t="s">
        <v>1666</v>
      </c>
      <c r="G306" s="210" t="s">
        <v>358</v>
      </c>
      <c r="H306" s="211">
        <v>1</v>
      </c>
      <c r="I306" s="212"/>
      <c r="J306" s="213">
        <f>ROUND(I306*H306,2)</f>
        <v>0</v>
      </c>
      <c r="K306" s="214"/>
      <c r="L306" s="35"/>
      <c r="M306" s="215" t="s">
        <v>1</v>
      </c>
      <c r="N306" s="216" t="s">
        <v>40</v>
      </c>
      <c r="O306" s="69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19" t="s">
        <v>240</v>
      </c>
      <c r="AT306" s="219" t="s">
        <v>236</v>
      </c>
      <c r="AU306" s="219" t="s">
        <v>82</v>
      </c>
      <c r="AY306" s="14" t="s">
        <v>233</v>
      </c>
      <c r="BE306" s="112">
        <f>IF(N306="základní",J306,0)</f>
        <v>0</v>
      </c>
      <c r="BF306" s="112">
        <f>IF(N306="snížená",J306,0)</f>
        <v>0</v>
      </c>
      <c r="BG306" s="112">
        <f>IF(N306="zákl. přenesená",J306,0)</f>
        <v>0</v>
      </c>
      <c r="BH306" s="112">
        <f>IF(N306="sníž. přenesená",J306,0)</f>
        <v>0</v>
      </c>
      <c r="BI306" s="112">
        <f>IF(N306="nulová",J306,0)</f>
        <v>0</v>
      </c>
      <c r="BJ306" s="14" t="s">
        <v>82</v>
      </c>
      <c r="BK306" s="112">
        <f>ROUND(I306*H306,2)</f>
        <v>0</v>
      </c>
      <c r="BL306" s="14" t="s">
        <v>240</v>
      </c>
      <c r="BM306" s="219" t="s">
        <v>462</v>
      </c>
    </row>
    <row r="307" spans="1:65" s="2" customFormat="1" ht="11.25">
      <c r="A307" s="32"/>
      <c r="B307" s="33"/>
      <c r="C307" s="34"/>
      <c r="D307" s="220" t="s">
        <v>241</v>
      </c>
      <c r="E307" s="34"/>
      <c r="F307" s="221" t="s">
        <v>1666</v>
      </c>
      <c r="G307" s="34"/>
      <c r="H307" s="34"/>
      <c r="I307" s="176"/>
      <c r="J307" s="34"/>
      <c r="K307" s="34"/>
      <c r="L307" s="35"/>
      <c r="M307" s="222"/>
      <c r="N307" s="223"/>
      <c r="O307" s="69"/>
      <c r="P307" s="69"/>
      <c r="Q307" s="69"/>
      <c r="R307" s="69"/>
      <c r="S307" s="69"/>
      <c r="T307" s="70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4" t="s">
        <v>241</v>
      </c>
      <c r="AU307" s="14" t="s">
        <v>82</v>
      </c>
    </row>
    <row r="308" spans="1:65" s="2" customFormat="1" ht="37.9" customHeight="1">
      <c r="A308" s="32"/>
      <c r="B308" s="33"/>
      <c r="C308" s="207" t="s">
        <v>465</v>
      </c>
      <c r="D308" s="207" t="s">
        <v>236</v>
      </c>
      <c r="E308" s="208" t="s">
        <v>466</v>
      </c>
      <c r="F308" s="209" t="s">
        <v>805</v>
      </c>
      <c r="G308" s="210" t="s">
        <v>358</v>
      </c>
      <c r="H308" s="211">
        <v>1</v>
      </c>
      <c r="I308" s="212"/>
      <c r="J308" s="213">
        <f>ROUND(I308*H308,2)</f>
        <v>0</v>
      </c>
      <c r="K308" s="214"/>
      <c r="L308" s="35"/>
      <c r="M308" s="215" t="s">
        <v>1</v>
      </c>
      <c r="N308" s="216" t="s">
        <v>40</v>
      </c>
      <c r="O308" s="69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19" t="s">
        <v>240</v>
      </c>
      <c r="AT308" s="219" t="s">
        <v>236</v>
      </c>
      <c r="AU308" s="219" t="s">
        <v>82</v>
      </c>
      <c r="AY308" s="14" t="s">
        <v>233</v>
      </c>
      <c r="BE308" s="112">
        <f>IF(N308="základní",J308,0)</f>
        <v>0</v>
      </c>
      <c r="BF308" s="112">
        <f>IF(N308="snížená",J308,0)</f>
        <v>0</v>
      </c>
      <c r="BG308" s="112">
        <f>IF(N308="zákl. přenesená",J308,0)</f>
        <v>0</v>
      </c>
      <c r="BH308" s="112">
        <f>IF(N308="sníž. přenesená",J308,0)</f>
        <v>0</v>
      </c>
      <c r="BI308" s="112">
        <f>IF(N308="nulová",J308,0)</f>
        <v>0</v>
      </c>
      <c r="BJ308" s="14" t="s">
        <v>82</v>
      </c>
      <c r="BK308" s="112">
        <f>ROUND(I308*H308,2)</f>
        <v>0</v>
      </c>
      <c r="BL308" s="14" t="s">
        <v>240</v>
      </c>
      <c r="BM308" s="219" t="s">
        <v>464</v>
      </c>
    </row>
    <row r="309" spans="1:65" s="2" customFormat="1" ht="19.5">
      <c r="A309" s="32"/>
      <c r="B309" s="33"/>
      <c r="C309" s="34"/>
      <c r="D309" s="220" t="s">
        <v>241</v>
      </c>
      <c r="E309" s="34"/>
      <c r="F309" s="221" t="s">
        <v>805</v>
      </c>
      <c r="G309" s="34"/>
      <c r="H309" s="34"/>
      <c r="I309" s="176"/>
      <c r="J309" s="34"/>
      <c r="K309" s="34"/>
      <c r="L309" s="35"/>
      <c r="M309" s="222"/>
      <c r="N309" s="223"/>
      <c r="O309" s="69"/>
      <c r="P309" s="69"/>
      <c r="Q309" s="69"/>
      <c r="R309" s="69"/>
      <c r="S309" s="69"/>
      <c r="T309" s="70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4" t="s">
        <v>241</v>
      </c>
      <c r="AU309" s="14" t="s">
        <v>82</v>
      </c>
    </row>
    <row r="310" spans="1:65" s="2" customFormat="1" ht="16.5" customHeight="1">
      <c r="A310" s="32"/>
      <c r="B310" s="33"/>
      <c r="C310" s="207" t="s">
        <v>354</v>
      </c>
      <c r="D310" s="207" t="s">
        <v>236</v>
      </c>
      <c r="E310" s="208" t="s">
        <v>470</v>
      </c>
      <c r="F310" s="209" t="s">
        <v>820</v>
      </c>
      <c r="G310" s="210" t="s">
        <v>358</v>
      </c>
      <c r="H310" s="211">
        <v>1</v>
      </c>
      <c r="I310" s="212"/>
      <c r="J310" s="213">
        <f>ROUND(I310*H310,2)</f>
        <v>0</v>
      </c>
      <c r="K310" s="214"/>
      <c r="L310" s="35"/>
      <c r="M310" s="215" t="s">
        <v>1</v>
      </c>
      <c r="N310" s="216" t="s">
        <v>40</v>
      </c>
      <c r="O310" s="69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19" t="s">
        <v>240</v>
      </c>
      <c r="AT310" s="219" t="s">
        <v>236</v>
      </c>
      <c r="AU310" s="219" t="s">
        <v>82</v>
      </c>
      <c r="AY310" s="14" t="s">
        <v>233</v>
      </c>
      <c r="BE310" s="112">
        <f>IF(N310="základní",J310,0)</f>
        <v>0</v>
      </c>
      <c r="BF310" s="112">
        <f>IF(N310="snížená",J310,0)</f>
        <v>0</v>
      </c>
      <c r="BG310" s="112">
        <f>IF(N310="zákl. přenesená",J310,0)</f>
        <v>0</v>
      </c>
      <c r="BH310" s="112">
        <f>IF(N310="sníž. přenesená",J310,0)</f>
        <v>0</v>
      </c>
      <c r="BI310" s="112">
        <f>IF(N310="nulová",J310,0)</f>
        <v>0</v>
      </c>
      <c r="BJ310" s="14" t="s">
        <v>82</v>
      </c>
      <c r="BK310" s="112">
        <f>ROUND(I310*H310,2)</f>
        <v>0</v>
      </c>
      <c r="BL310" s="14" t="s">
        <v>240</v>
      </c>
      <c r="BM310" s="219" t="s">
        <v>467</v>
      </c>
    </row>
    <row r="311" spans="1:65" s="2" customFormat="1" ht="11.25">
      <c r="A311" s="32"/>
      <c r="B311" s="33"/>
      <c r="C311" s="34"/>
      <c r="D311" s="220" t="s">
        <v>241</v>
      </c>
      <c r="E311" s="34"/>
      <c r="F311" s="221" t="s">
        <v>820</v>
      </c>
      <c r="G311" s="34"/>
      <c r="H311" s="34"/>
      <c r="I311" s="176"/>
      <c r="J311" s="34"/>
      <c r="K311" s="34"/>
      <c r="L311" s="35"/>
      <c r="M311" s="222"/>
      <c r="N311" s="223"/>
      <c r="O311" s="69"/>
      <c r="P311" s="69"/>
      <c r="Q311" s="69"/>
      <c r="R311" s="69"/>
      <c r="S311" s="69"/>
      <c r="T311" s="70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4" t="s">
        <v>241</v>
      </c>
      <c r="AU311" s="14" t="s">
        <v>82</v>
      </c>
    </row>
    <row r="312" spans="1:65" s="2" customFormat="1" ht="16.5" customHeight="1">
      <c r="A312" s="32"/>
      <c r="B312" s="33"/>
      <c r="C312" s="207" t="s">
        <v>472</v>
      </c>
      <c r="D312" s="207" t="s">
        <v>236</v>
      </c>
      <c r="E312" s="208" t="s">
        <v>473</v>
      </c>
      <c r="F312" s="209" t="s">
        <v>1667</v>
      </c>
      <c r="G312" s="210" t="s">
        <v>358</v>
      </c>
      <c r="H312" s="211">
        <v>1</v>
      </c>
      <c r="I312" s="212"/>
      <c r="J312" s="213">
        <f>ROUND(I312*H312,2)</f>
        <v>0</v>
      </c>
      <c r="K312" s="214"/>
      <c r="L312" s="35"/>
      <c r="M312" s="215" t="s">
        <v>1</v>
      </c>
      <c r="N312" s="216" t="s">
        <v>40</v>
      </c>
      <c r="O312" s="69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19" t="s">
        <v>240</v>
      </c>
      <c r="AT312" s="219" t="s">
        <v>236</v>
      </c>
      <c r="AU312" s="219" t="s">
        <v>82</v>
      </c>
      <c r="AY312" s="14" t="s">
        <v>233</v>
      </c>
      <c r="BE312" s="112">
        <f>IF(N312="základní",J312,0)</f>
        <v>0</v>
      </c>
      <c r="BF312" s="112">
        <f>IF(N312="snížená",J312,0)</f>
        <v>0</v>
      </c>
      <c r="BG312" s="112">
        <f>IF(N312="zákl. přenesená",J312,0)</f>
        <v>0</v>
      </c>
      <c r="BH312" s="112">
        <f>IF(N312="sníž. přenesená",J312,0)</f>
        <v>0</v>
      </c>
      <c r="BI312" s="112">
        <f>IF(N312="nulová",J312,0)</f>
        <v>0</v>
      </c>
      <c r="BJ312" s="14" t="s">
        <v>82</v>
      </c>
      <c r="BK312" s="112">
        <f>ROUND(I312*H312,2)</f>
        <v>0</v>
      </c>
      <c r="BL312" s="14" t="s">
        <v>240</v>
      </c>
      <c r="BM312" s="219" t="s">
        <v>471</v>
      </c>
    </row>
    <row r="313" spans="1:65" s="2" customFormat="1" ht="11.25">
      <c r="A313" s="32"/>
      <c r="B313" s="33"/>
      <c r="C313" s="34"/>
      <c r="D313" s="220" t="s">
        <v>241</v>
      </c>
      <c r="E313" s="34"/>
      <c r="F313" s="221" t="s">
        <v>1667</v>
      </c>
      <c r="G313" s="34"/>
      <c r="H313" s="34"/>
      <c r="I313" s="176"/>
      <c r="J313" s="34"/>
      <c r="K313" s="34"/>
      <c r="L313" s="35"/>
      <c r="M313" s="222"/>
      <c r="N313" s="223"/>
      <c r="O313" s="69"/>
      <c r="P313" s="69"/>
      <c r="Q313" s="69"/>
      <c r="R313" s="69"/>
      <c r="S313" s="69"/>
      <c r="T313" s="70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4" t="s">
        <v>241</v>
      </c>
      <c r="AU313" s="14" t="s">
        <v>82</v>
      </c>
    </row>
    <row r="314" spans="1:65" s="2" customFormat="1" ht="21.75" customHeight="1">
      <c r="A314" s="32"/>
      <c r="B314" s="33"/>
      <c r="C314" s="207" t="s">
        <v>359</v>
      </c>
      <c r="D314" s="207" t="s">
        <v>236</v>
      </c>
      <c r="E314" s="208" t="s">
        <v>475</v>
      </c>
      <c r="F314" s="209" t="s">
        <v>1668</v>
      </c>
      <c r="G314" s="210" t="s">
        <v>358</v>
      </c>
      <c r="H314" s="211">
        <v>1</v>
      </c>
      <c r="I314" s="212"/>
      <c r="J314" s="213">
        <f>ROUND(I314*H314,2)</f>
        <v>0</v>
      </c>
      <c r="K314" s="214"/>
      <c r="L314" s="35"/>
      <c r="M314" s="215" t="s">
        <v>1</v>
      </c>
      <c r="N314" s="216" t="s">
        <v>40</v>
      </c>
      <c r="O314" s="69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19" t="s">
        <v>240</v>
      </c>
      <c r="AT314" s="219" t="s">
        <v>236</v>
      </c>
      <c r="AU314" s="219" t="s">
        <v>82</v>
      </c>
      <c r="AY314" s="14" t="s">
        <v>233</v>
      </c>
      <c r="BE314" s="112">
        <f>IF(N314="základní",J314,0)</f>
        <v>0</v>
      </c>
      <c r="BF314" s="112">
        <f>IF(N314="snížená",J314,0)</f>
        <v>0</v>
      </c>
      <c r="BG314" s="112">
        <f>IF(N314="zákl. přenesená",J314,0)</f>
        <v>0</v>
      </c>
      <c r="BH314" s="112">
        <f>IF(N314="sníž. přenesená",J314,0)</f>
        <v>0</v>
      </c>
      <c r="BI314" s="112">
        <f>IF(N314="nulová",J314,0)</f>
        <v>0</v>
      </c>
      <c r="BJ314" s="14" t="s">
        <v>82</v>
      </c>
      <c r="BK314" s="112">
        <f>ROUND(I314*H314,2)</f>
        <v>0</v>
      </c>
      <c r="BL314" s="14" t="s">
        <v>240</v>
      </c>
      <c r="BM314" s="219" t="s">
        <v>474</v>
      </c>
    </row>
    <row r="315" spans="1:65" s="2" customFormat="1" ht="11.25">
      <c r="A315" s="32"/>
      <c r="B315" s="33"/>
      <c r="C315" s="34"/>
      <c r="D315" s="220" t="s">
        <v>241</v>
      </c>
      <c r="E315" s="34"/>
      <c r="F315" s="221" t="s">
        <v>1668</v>
      </c>
      <c r="G315" s="34"/>
      <c r="H315" s="34"/>
      <c r="I315" s="176"/>
      <c r="J315" s="34"/>
      <c r="K315" s="34"/>
      <c r="L315" s="35"/>
      <c r="M315" s="222"/>
      <c r="N315" s="223"/>
      <c r="O315" s="69"/>
      <c r="P315" s="69"/>
      <c r="Q315" s="69"/>
      <c r="R315" s="69"/>
      <c r="S315" s="69"/>
      <c r="T315" s="70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4" t="s">
        <v>241</v>
      </c>
      <c r="AU315" s="14" t="s">
        <v>82</v>
      </c>
    </row>
    <row r="316" spans="1:65" s="2" customFormat="1" ht="16.5" customHeight="1">
      <c r="A316" s="32"/>
      <c r="B316" s="33"/>
      <c r="C316" s="207" t="s">
        <v>477</v>
      </c>
      <c r="D316" s="207" t="s">
        <v>236</v>
      </c>
      <c r="E316" s="208" t="s">
        <v>478</v>
      </c>
      <c r="F316" s="209" t="s">
        <v>1669</v>
      </c>
      <c r="G316" s="210" t="s">
        <v>358</v>
      </c>
      <c r="H316" s="211">
        <v>1</v>
      </c>
      <c r="I316" s="212"/>
      <c r="J316" s="213">
        <f>ROUND(I316*H316,2)</f>
        <v>0</v>
      </c>
      <c r="K316" s="214"/>
      <c r="L316" s="35"/>
      <c r="M316" s="215" t="s">
        <v>1</v>
      </c>
      <c r="N316" s="216" t="s">
        <v>40</v>
      </c>
      <c r="O316" s="69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19" t="s">
        <v>240</v>
      </c>
      <c r="AT316" s="219" t="s">
        <v>236</v>
      </c>
      <c r="AU316" s="219" t="s">
        <v>82</v>
      </c>
      <c r="AY316" s="14" t="s">
        <v>233</v>
      </c>
      <c r="BE316" s="112">
        <f>IF(N316="základní",J316,0)</f>
        <v>0</v>
      </c>
      <c r="BF316" s="112">
        <f>IF(N316="snížená",J316,0)</f>
        <v>0</v>
      </c>
      <c r="BG316" s="112">
        <f>IF(N316="zákl. přenesená",J316,0)</f>
        <v>0</v>
      </c>
      <c r="BH316" s="112">
        <f>IF(N316="sníž. přenesená",J316,0)</f>
        <v>0</v>
      </c>
      <c r="BI316" s="112">
        <f>IF(N316="nulová",J316,0)</f>
        <v>0</v>
      </c>
      <c r="BJ316" s="14" t="s">
        <v>82</v>
      </c>
      <c r="BK316" s="112">
        <f>ROUND(I316*H316,2)</f>
        <v>0</v>
      </c>
      <c r="BL316" s="14" t="s">
        <v>240</v>
      </c>
      <c r="BM316" s="219" t="s">
        <v>476</v>
      </c>
    </row>
    <row r="317" spans="1:65" s="2" customFormat="1" ht="11.25">
      <c r="A317" s="32"/>
      <c r="B317" s="33"/>
      <c r="C317" s="34"/>
      <c r="D317" s="220" t="s">
        <v>241</v>
      </c>
      <c r="E317" s="34"/>
      <c r="F317" s="221" t="s">
        <v>1669</v>
      </c>
      <c r="G317" s="34"/>
      <c r="H317" s="34"/>
      <c r="I317" s="176"/>
      <c r="J317" s="34"/>
      <c r="K317" s="34"/>
      <c r="L317" s="35"/>
      <c r="M317" s="222"/>
      <c r="N317" s="223"/>
      <c r="O317" s="69"/>
      <c r="P317" s="69"/>
      <c r="Q317" s="69"/>
      <c r="R317" s="69"/>
      <c r="S317" s="69"/>
      <c r="T317" s="70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4" t="s">
        <v>241</v>
      </c>
      <c r="AU317" s="14" t="s">
        <v>82</v>
      </c>
    </row>
    <row r="318" spans="1:65" s="2" customFormat="1" ht="16.5" customHeight="1">
      <c r="A318" s="32"/>
      <c r="B318" s="33"/>
      <c r="C318" s="207" t="s">
        <v>363</v>
      </c>
      <c r="D318" s="207" t="s">
        <v>236</v>
      </c>
      <c r="E318" s="208" t="s">
        <v>482</v>
      </c>
      <c r="F318" s="209" t="s">
        <v>1670</v>
      </c>
      <c r="G318" s="210" t="s">
        <v>358</v>
      </c>
      <c r="H318" s="211">
        <v>1</v>
      </c>
      <c r="I318" s="212"/>
      <c r="J318" s="213">
        <f>ROUND(I318*H318,2)</f>
        <v>0</v>
      </c>
      <c r="K318" s="214"/>
      <c r="L318" s="35"/>
      <c r="M318" s="215" t="s">
        <v>1</v>
      </c>
      <c r="N318" s="216" t="s">
        <v>40</v>
      </c>
      <c r="O318" s="69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19" t="s">
        <v>240</v>
      </c>
      <c r="AT318" s="219" t="s">
        <v>236</v>
      </c>
      <c r="AU318" s="219" t="s">
        <v>82</v>
      </c>
      <c r="AY318" s="14" t="s">
        <v>233</v>
      </c>
      <c r="BE318" s="112">
        <f>IF(N318="základní",J318,0)</f>
        <v>0</v>
      </c>
      <c r="BF318" s="112">
        <f>IF(N318="snížená",J318,0)</f>
        <v>0</v>
      </c>
      <c r="BG318" s="112">
        <f>IF(N318="zákl. přenesená",J318,0)</f>
        <v>0</v>
      </c>
      <c r="BH318" s="112">
        <f>IF(N318="sníž. přenesená",J318,0)</f>
        <v>0</v>
      </c>
      <c r="BI318" s="112">
        <f>IF(N318="nulová",J318,0)</f>
        <v>0</v>
      </c>
      <c r="BJ318" s="14" t="s">
        <v>82</v>
      </c>
      <c r="BK318" s="112">
        <f>ROUND(I318*H318,2)</f>
        <v>0</v>
      </c>
      <c r="BL318" s="14" t="s">
        <v>240</v>
      </c>
      <c r="BM318" s="219" t="s">
        <v>479</v>
      </c>
    </row>
    <row r="319" spans="1:65" s="2" customFormat="1" ht="11.25">
      <c r="A319" s="32"/>
      <c r="B319" s="33"/>
      <c r="C319" s="34"/>
      <c r="D319" s="220" t="s">
        <v>241</v>
      </c>
      <c r="E319" s="34"/>
      <c r="F319" s="221" t="s">
        <v>1670</v>
      </c>
      <c r="G319" s="34"/>
      <c r="H319" s="34"/>
      <c r="I319" s="176"/>
      <c r="J319" s="34"/>
      <c r="K319" s="34"/>
      <c r="L319" s="35"/>
      <c r="M319" s="224"/>
      <c r="N319" s="225"/>
      <c r="O319" s="226"/>
      <c r="P319" s="226"/>
      <c r="Q319" s="226"/>
      <c r="R319" s="226"/>
      <c r="S319" s="226"/>
      <c r="T319" s="227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4" t="s">
        <v>241</v>
      </c>
      <c r="AU319" s="14" t="s">
        <v>82</v>
      </c>
    </row>
    <row r="320" spans="1:65" s="2" customFormat="1" ht="6.95" customHeight="1">
      <c r="A320" s="32"/>
      <c r="B320" s="52"/>
      <c r="C320" s="53"/>
      <c r="D320" s="53"/>
      <c r="E320" s="53"/>
      <c r="F320" s="53"/>
      <c r="G320" s="53"/>
      <c r="H320" s="53"/>
      <c r="I320" s="53"/>
      <c r="J320" s="53"/>
      <c r="K320" s="53"/>
      <c r="L320" s="35"/>
      <c r="M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</row>
  </sheetData>
  <sheetProtection algorithmName="SHA-512" hashValue="HxwPGKuWS4dV9/6pzEPCSNzoiFhgl935lWJxnd1V0P6B62R0vDr7Mlf8Wm4RpfAYXsGVohCIZMH4AHQ/wXo/XA==" saltValue="UNonpnLMAQL0dmgv2jZ9xzMXtNGfuB5JS+T+j3TXsafeFk9AWWwZW0iweHZKifZXou2MwhHAvqAQH77+fMfUGg==" spinCount="100000" sheet="1" objects="1" scenarios="1" formatColumns="0" formatRows="0" autoFilter="0"/>
  <autoFilter ref="C136:K319" xr:uid="{00000000-0009-0000-0000-00000A000000}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3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114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5"/>
      <c r="C9" s="32"/>
      <c r="D9" s="32"/>
      <c r="E9" s="289" t="s">
        <v>1671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J109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ROUND((SUM(BE109:BE116) + SUM(BE136:BE360)),  2)</f>
        <v>0</v>
      </c>
      <c r="G35" s="32"/>
      <c r="H35" s="32"/>
      <c r="I35" s="137">
        <v>0.21</v>
      </c>
      <c r="J35" s="136">
        <f>ROUND(((SUM(BE109:BE116) + SUM(BE136:BE360))*I35),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ROUND((SUM(BF109:BF116) + SUM(BF136:BF360)),  2)</f>
        <v>0</v>
      </c>
      <c r="G36" s="32"/>
      <c r="H36" s="32"/>
      <c r="I36" s="137">
        <v>0.12</v>
      </c>
      <c r="J36" s="136">
        <f>ROUND(((SUM(BF109:BF116) + SUM(BF136:BF360))*I36),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ROUND((SUM(BG109:BG116) + SUM(BG136:BG360)),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ROUND((SUM(BH109:BH116) + SUM(BH136:BH360)),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ROUND((SUM(BI109:BI116) + SUM(BI136:BI360)),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49" t="str">
        <f>E9</f>
        <v xml:space="preserve">SO 04 D.1.4.2 -  Instalace fotovoltaického systému v pavilonu V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J136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65" s="9" customFormat="1" ht="24.95" customHeight="1">
      <c r="B97" s="159"/>
      <c r="C97" s="160"/>
      <c r="D97" s="161" t="s">
        <v>1573</v>
      </c>
      <c r="E97" s="162"/>
      <c r="F97" s="162"/>
      <c r="G97" s="162"/>
      <c r="H97" s="162"/>
      <c r="I97" s="162"/>
      <c r="J97" s="163">
        <f>J137</f>
        <v>0</v>
      </c>
      <c r="K97" s="160"/>
      <c r="L97" s="164"/>
    </row>
    <row r="98" spans="1:65" s="9" customFormat="1" ht="24.95" customHeight="1">
      <c r="B98" s="159"/>
      <c r="C98" s="160"/>
      <c r="D98" s="161" t="s">
        <v>1573</v>
      </c>
      <c r="E98" s="162"/>
      <c r="F98" s="162"/>
      <c r="G98" s="162"/>
      <c r="H98" s="162"/>
      <c r="I98" s="162"/>
      <c r="J98" s="163">
        <f>J144</f>
        <v>0</v>
      </c>
      <c r="K98" s="160"/>
      <c r="L98" s="164"/>
    </row>
    <row r="99" spans="1:65" s="9" customFormat="1" ht="24.95" customHeight="1">
      <c r="B99" s="159"/>
      <c r="C99" s="160"/>
      <c r="D99" s="161" t="s">
        <v>1573</v>
      </c>
      <c r="E99" s="162"/>
      <c r="F99" s="162"/>
      <c r="G99" s="162"/>
      <c r="H99" s="162"/>
      <c r="I99" s="162"/>
      <c r="J99" s="163">
        <f>J151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1672</v>
      </c>
      <c r="E100" s="162"/>
      <c r="F100" s="162"/>
      <c r="G100" s="162"/>
      <c r="H100" s="162"/>
      <c r="I100" s="162"/>
      <c r="J100" s="163">
        <f>J190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1573</v>
      </c>
      <c r="E101" s="162"/>
      <c r="F101" s="162"/>
      <c r="G101" s="162"/>
      <c r="H101" s="162"/>
      <c r="I101" s="162"/>
      <c r="J101" s="163">
        <f>J217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1673</v>
      </c>
      <c r="E102" s="162"/>
      <c r="F102" s="162"/>
      <c r="G102" s="162"/>
      <c r="H102" s="162"/>
      <c r="I102" s="162"/>
      <c r="J102" s="163">
        <f>J238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1573</v>
      </c>
      <c r="E103" s="162"/>
      <c r="F103" s="162"/>
      <c r="G103" s="162"/>
      <c r="H103" s="162"/>
      <c r="I103" s="162"/>
      <c r="J103" s="163">
        <f>J256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1674</v>
      </c>
      <c r="E104" s="162"/>
      <c r="F104" s="162"/>
      <c r="G104" s="162"/>
      <c r="H104" s="162"/>
      <c r="I104" s="162"/>
      <c r="J104" s="163">
        <f>J260</f>
        <v>0</v>
      </c>
      <c r="K104" s="160"/>
      <c r="L104" s="164"/>
    </row>
    <row r="105" spans="1:65" s="9" customFormat="1" ht="24.95" customHeight="1">
      <c r="B105" s="159"/>
      <c r="C105" s="160"/>
      <c r="D105" s="161" t="s">
        <v>1675</v>
      </c>
      <c r="E105" s="162"/>
      <c r="F105" s="162"/>
      <c r="G105" s="162"/>
      <c r="H105" s="162"/>
      <c r="I105" s="162"/>
      <c r="J105" s="163">
        <f>J299</f>
        <v>0</v>
      </c>
      <c r="K105" s="160"/>
      <c r="L105" s="164"/>
    </row>
    <row r="106" spans="1:65" s="9" customFormat="1" ht="24.95" customHeight="1">
      <c r="B106" s="159"/>
      <c r="C106" s="160"/>
      <c r="D106" s="161" t="s">
        <v>1676</v>
      </c>
      <c r="E106" s="162"/>
      <c r="F106" s="162"/>
      <c r="G106" s="162"/>
      <c r="H106" s="162"/>
      <c r="I106" s="162"/>
      <c r="J106" s="163">
        <f>J340</f>
        <v>0</v>
      </c>
      <c r="K106" s="160"/>
      <c r="L106" s="164"/>
    </row>
    <row r="107" spans="1:65" s="2" customFormat="1" ht="21.7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29.25" customHeight="1">
      <c r="A109" s="32"/>
      <c r="B109" s="33"/>
      <c r="C109" s="158" t="s">
        <v>209</v>
      </c>
      <c r="D109" s="34"/>
      <c r="E109" s="34"/>
      <c r="F109" s="34"/>
      <c r="G109" s="34"/>
      <c r="H109" s="34"/>
      <c r="I109" s="34"/>
      <c r="J109" s="171">
        <f>ROUND(J110 + J111 + J112 + J113 + J114 + J115,2)</f>
        <v>0</v>
      </c>
      <c r="K109" s="34"/>
      <c r="L109" s="49"/>
      <c r="N109" s="172" t="s">
        <v>39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18" customHeight="1">
      <c r="A110" s="32"/>
      <c r="B110" s="33"/>
      <c r="C110" s="34"/>
      <c r="D110" s="248" t="s">
        <v>210</v>
      </c>
      <c r="E110" s="247"/>
      <c r="F110" s="247"/>
      <c r="G110" s="34"/>
      <c r="H110" s="34"/>
      <c r="I110" s="34"/>
      <c r="J110" s="108">
        <v>0</v>
      </c>
      <c r="K110" s="34"/>
      <c r="L110" s="173"/>
      <c r="M110" s="174"/>
      <c r="N110" s="175" t="s">
        <v>40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211</v>
      </c>
      <c r="AZ110" s="174"/>
      <c r="BA110" s="174"/>
      <c r="BB110" s="174"/>
      <c r="BC110" s="174"/>
      <c r="BD110" s="174"/>
      <c r="BE110" s="178">
        <f t="shared" ref="BE110:BE115" si="0">IF(N110="základní",J110,0)</f>
        <v>0</v>
      </c>
      <c r="BF110" s="178">
        <f t="shared" ref="BF110:BF115" si="1">IF(N110="snížená",J110,0)</f>
        <v>0</v>
      </c>
      <c r="BG110" s="178">
        <f t="shared" ref="BG110:BG115" si="2">IF(N110="zákl. přenesená",J110,0)</f>
        <v>0</v>
      </c>
      <c r="BH110" s="178">
        <f t="shared" ref="BH110:BH115" si="3">IF(N110="sníž. přenesená",J110,0)</f>
        <v>0</v>
      </c>
      <c r="BI110" s="178">
        <f t="shared" ref="BI110:BI115" si="4">IF(N110="nulová",J110,0)</f>
        <v>0</v>
      </c>
      <c r="BJ110" s="177" t="s">
        <v>82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8" t="s">
        <v>212</v>
      </c>
      <c r="E111" s="247"/>
      <c r="F111" s="247"/>
      <c r="G111" s="34"/>
      <c r="H111" s="34"/>
      <c r="I111" s="34"/>
      <c r="J111" s="108">
        <v>0</v>
      </c>
      <c r="K111" s="34"/>
      <c r="L111" s="173"/>
      <c r="M111" s="174"/>
      <c r="N111" s="175" t="s">
        <v>40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211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82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8" t="s">
        <v>213</v>
      </c>
      <c r="E112" s="247"/>
      <c r="F112" s="247"/>
      <c r="G112" s="34"/>
      <c r="H112" s="34"/>
      <c r="I112" s="34"/>
      <c r="J112" s="108">
        <v>0</v>
      </c>
      <c r="K112" s="34"/>
      <c r="L112" s="173"/>
      <c r="M112" s="174"/>
      <c r="N112" s="175" t="s">
        <v>40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211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82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8" t="s">
        <v>214</v>
      </c>
      <c r="E113" s="247"/>
      <c r="F113" s="247"/>
      <c r="G113" s="34"/>
      <c r="H113" s="34"/>
      <c r="I113" s="34"/>
      <c r="J113" s="108">
        <v>0</v>
      </c>
      <c r="K113" s="34"/>
      <c r="L113" s="173"/>
      <c r="M113" s="174"/>
      <c r="N113" s="175" t="s">
        <v>40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211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82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8" t="s">
        <v>215</v>
      </c>
      <c r="E114" s="247"/>
      <c r="F114" s="247"/>
      <c r="G114" s="34"/>
      <c r="H114" s="34"/>
      <c r="I114" s="34"/>
      <c r="J114" s="108">
        <v>0</v>
      </c>
      <c r="K114" s="34"/>
      <c r="L114" s="173"/>
      <c r="M114" s="174"/>
      <c r="N114" s="175" t="s">
        <v>40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211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82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107" t="s">
        <v>216</v>
      </c>
      <c r="E115" s="34"/>
      <c r="F115" s="34"/>
      <c r="G115" s="34"/>
      <c r="H115" s="34"/>
      <c r="I115" s="34"/>
      <c r="J115" s="108">
        <f>ROUND(J30*T115,2)</f>
        <v>0</v>
      </c>
      <c r="K115" s="34"/>
      <c r="L115" s="173"/>
      <c r="M115" s="174"/>
      <c r="N115" s="175" t="s">
        <v>40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217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82</v>
      </c>
      <c r="BK115" s="174"/>
      <c r="BL115" s="174"/>
      <c r="BM115" s="174"/>
    </row>
    <row r="116" spans="1:65" s="2" customFormat="1" ht="11.25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9.25" customHeight="1">
      <c r="A117" s="32"/>
      <c r="B117" s="33"/>
      <c r="C117" s="116" t="s">
        <v>151</v>
      </c>
      <c r="D117" s="117"/>
      <c r="E117" s="117"/>
      <c r="F117" s="117"/>
      <c r="G117" s="117"/>
      <c r="H117" s="117"/>
      <c r="I117" s="117"/>
      <c r="J117" s="118">
        <f>ROUND(J96+J109,2)</f>
        <v>0</v>
      </c>
      <c r="K117" s="117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22" spans="1:65" s="2" customFormat="1" ht="6.95" customHeight="1">
      <c r="A122" s="32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24.95" customHeight="1">
      <c r="A123" s="32"/>
      <c r="B123" s="33"/>
      <c r="C123" s="20" t="s">
        <v>218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2" customHeight="1">
      <c r="A125" s="32"/>
      <c r="B125" s="33"/>
      <c r="C125" s="26" t="s">
        <v>16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26.25" customHeight="1">
      <c r="A126" s="32"/>
      <c r="B126" s="33"/>
      <c r="C126" s="34"/>
      <c r="D126" s="34"/>
      <c r="E126" s="294" t="str">
        <f>E7</f>
        <v>Snížení energetické náročnosti budov v areálu Slezské nemocnice Opava využitím OZE a KVET  u hlavních budov V,N</v>
      </c>
      <c r="F126" s="295"/>
      <c r="G126" s="295"/>
      <c r="H126" s="295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2" customHeight="1">
      <c r="A127" s="32"/>
      <c r="B127" s="33"/>
      <c r="C127" s="26" t="s">
        <v>153</v>
      </c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30" customHeight="1">
      <c r="A128" s="32"/>
      <c r="B128" s="33"/>
      <c r="C128" s="34"/>
      <c r="D128" s="34"/>
      <c r="E128" s="249" t="str">
        <f>E9</f>
        <v xml:space="preserve">SO 04 D.1.4.2 -  Instalace fotovoltaického systému v pavilonu V   </v>
      </c>
      <c r="F128" s="296"/>
      <c r="G128" s="296"/>
      <c r="H128" s="296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6" t="s">
        <v>20</v>
      </c>
      <c r="D130" s="34"/>
      <c r="E130" s="34"/>
      <c r="F130" s="24" t="str">
        <f>F12</f>
        <v xml:space="preserve"> </v>
      </c>
      <c r="G130" s="34"/>
      <c r="H130" s="34"/>
      <c r="I130" s="26" t="s">
        <v>22</v>
      </c>
      <c r="J130" s="64" t="str">
        <f>IF(J12="","",J12)</f>
        <v>10. 3. 2025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6.9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6" t="s">
        <v>24</v>
      </c>
      <c r="D132" s="34"/>
      <c r="E132" s="34"/>
      <c r="F132" s="24" t="str">
        <f>E15</f>
        <v xml:space="preserve"> </v>
      </c>
      <c r="G132" s="34"/>
      <c r="H132" s="34"/>
      <c r="I132" s="26" t="s">
        <v>29</v>
      </c>
      <c r="J132" s="29" t="str">
        <f>E21</f>
        <v xml:space="preserve"> 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6" t="s">
        <v>27</v>
      </c>
      <c r="D133" s="34"/>
      <c r="E133" s="34"/>
      <c r="F133" s="24" t="str">
        <f>IF(E18="","",E18)</f>
        <v>Vyplň údaj</v>
      </c>
      <c r="G133" s="34"/>
      <c r="H133" s="34"/>
      <c r="I133" s="26" t="s">
        <v>31</v>
      </c>
      <c r="J133" s="29" t="str">
        <f>E24</f>
        <v xml:space="preserve"> 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0.35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11" customFormat="1" ht="29.25" customHeight="1">
      <c r="A135" s="179"/>
      <c r="B135" s="180"/>
      <c r="C135" s="181" t="s">
        <v>219</v>
      </c>
      <c r="D135" s="182" t="s">
        <v>60</v>
      </c>
      <c r="E135" s="182" t="s">
        <v>56</v>
      </c>
      <c r="F135" s="182" t="s">
        <v>57</v>
      </c>
      <c r="G135" s="182" t="s">
        <v>220</v>
      </c>
      <c r="H135" s="182" t="s">
        <v>221</v>
      </c>
      <c r="I135" s="182" t="s">
        <v>222</v>
      </c>
      <c r="J135" s="183" t="s">
        <v>158</v>
      </c>
      <c r="K135" s="184" t="s">
        <v>223</v>
      </c>
      <c r="L135" s="185"/>
      <c r="M135" s="73" t="s">
        <v>1</v>
      </c>
      <c r="N135" s="74" t="s">
        <v>39</v>
      </c>
      <c r="O135" s="74" t="s">
        <v>224</v>
      </c>
      <c r="P135" s="74" t="s">
        <v>225</v>
      </c>
      <c r="Q135" s="74" t="s">
        <v>226</v>
      </c>
      <c r="R135" s="74" t="s">
        <v>227</v>
      </c>
      <c r="S135" s="74" t="s">
        <v>228</v>
      </c>
      <c r="T135" s="75" t="s">
        <v>229</v>
      </c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</row>
    <row r="136" spans="1:65" s="2" customFormat="1" ht="22.9" customHeight="1">
      <c r="A136" s="32"/>
      <c r="B136" s="33"/>
      <c r="C136" s="80" t="s">
        <v>230</v>
      </c>
      <c r="D136" s="34"/>
      <c r="E136" s="34"/>
      <c r="F136" s="34"/>
      <c r="G136" s="34"/>
      <c r="H136" s="34"/>
      <c r="I136" s="34"/>
      <c r="J136" s="186">
        <f>BK136</f>
        <v>0</v>
      </c>
      <c r="K136" s="34"/>
      <c r="L136" s="35"/>
      <c r="M136" s="76"/>
      <c r="N136" s="187"/>
      <c r="O136" s="77"/>
      <c r="P136" s="188">
        <f>P137+P144+P151+P190+P217+P238+P256+P260+P299+P340</f>
        <v>0</v>
      </c>
      <c r="Q136" s="77"/>
      <c r="R136" s="188">
        <f>R137+R144+R151+R190+R217+R238+R256+R260+R299+R340</f>
        <v>0</v>
      </c>
      <c r="S136" s="77"/>
      <c r="T136" s="189">
        <f>T137+T144+T151+T190+T217+T238+T256+T260+T299+T340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4" t="s">
        <v>74</v>
      </c>
      <c r="AU136" s="14" t="s">
        <v>160</v>
      </c>
      <c r="BK136" s="190">
        <f>BK137+BK144+BK151+BK190+BK217+BK238+BK256+BK260+BK299+BK340</f>
        <v>0</v>
      </c>
    </row>
    <row r="137" spans="1:65" s="12" customFormat="1" ht="25.9" customHeight="1">
      <c r="B137" s="191"/>
      <c r="C137" s="192"/>
      <c r="D137" s="193" t="s">
        <v>74</v>
      </c>
      <c r="E137" s="194" t="s">
        <v>231</v>
      </c>
      <c r="F137" s="194" t="s">
        <v>1276</v>
      </c>
      <c r="G137" s="192"/>
      <c r="H137" s="192"/>
      <c r="I137" s="195"/>
      <c r="J137" s="196">
        <f>BK137</f>
        <v>0</v>
      </c>
      <c r="K137" s="192"/>
      <c r="L137" s="197"/>
      <c r="M137" s="198"/>
      <c r="N137" s="199"/>
      <c r="O137" s="199"/>
      <c r="P137" s="200">
        <f>SUM(P138:P143)</f>
        <v>0</v>
      </c>
      <c r="Q137" s="199"/>
      <c r="R137" s="200">
        <f>SUM(R138:R143)</f>
        <v>0</v>
      </c>
      <c r="S137" s="199"/>
      <c r="T137" s="201">
        <f>SUM(T138:T143)</f>
        <v>0</v>
      </c>
      <c r="AR137" s="202" t="s">
        <v>82</v>
      </c>
      <c r="AT137" s="203" t="s">
        <v>74</v>
      </c>
      <c r="AU137" s="203" t="s">
        <v>75</v>
      </c>
      <c r="AY137" s="202" t="s">
        <v>233</v>
      </c>
      <c r="BK137" s="204">
        <f>SUM(BK138:BK143)</f>
        <v>0</v>
      </c>
    </row>
    <row r="138" spans="1:65" s="2" customFormat="1" ht="16.5" customHeight="1">
      <c r="A138" s="32"/>
      <c r="B138" s="33"/>
      <c r="C138" s="207" t="s">
        <v>82</v>
      </c>
      <c r="D138" s="207" t="s">
        <v>236</v>
      </c>
      <c r="E138" s="208" t="s">
        <v>237</v>
      </c>
      <c r="F138" s="209" t="s">
        <v>1580</v>
      </c>
      <c r="G138" s="210" t="s">
        <v>239</v>
      </c>
      <c r="H138" s="211">
        <v>655</v>
      </c>
      <c r="I138" s="212"/>
      <c r="J138" s="213">
        <f>ROUND(I138*H138,2)</f>
        <v>0</v>
      </c>
      <c r="K138" s="214"/>
      <c r="L138" s="35"/>
      <c r="M138" s="215" t="s">
        <v>1</v>
      </c>
      <c r="N138" s="216" t="s">
        <v>40</v>
      </c>
      <c r="O138" s="6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9" t="s">
        <v>240</v>
      </c>
      <c r="AT138" s="219" t="s">
        <v>236</v>
      </c>
      <c r="AU138" s="219" t="s">
        <v>82</v>
      </c>
      <c r="AY138" s="14" t="s">
        <v>233</v>
      </c>
      <c r="BE138" s="112">
        <f>IF(N138="základní",J138,0)</f>
        <v>0</v>
      </c>
      <c r="BF138" s="112">
        <f>IF(N138="snížená",J138,0)</f>
        <v>0</v>
      </c>
      <c r="BG138" s="112">
        <f>IF(N138="zákl. přenesená",J138,0)</f>
        <v>0</v>
      </c>
      <c r="BH138" s="112">
        <f>IF(N138="sníž. přenesená",J138,0)</f>
        <v>0</v>
      </c>
      <c r="BI138" s="112">
        <f>IF(N138="nulová",J138,0)</f>
        <v>0</v>
      </c>
      <c r="BJ138" s="14" t="s">
        <v>82</v>
      </c>
      <c r="BK138" s="112">
        <f>ROUND(I138*H138,2)</f>
        <v>0</v>
      </c>
      <c r="BL138" s="14" t="s">
        <v>240</v>
      </c>
      <c r="BM138" s="219" t="s">
        <v>84</v>
      </c>
    </row>
    <row r="139" spans="1:65" s="2" customFormat="1" ht="11.25">
      <c r="A139" s="32"/>
      <c r="B139" s="33"/>
      <c r="C139" s="34"/>
      <c r="D139" s="220" t="s">
        <v>241</v>
      </c>
      <c r="E139" s="34"/>
      <c r="F139" s="221" t="s">
        <v>1580</v>
      </c>
      <c r="G139" s="34"/>
      <c r="H139" s="34"/>
      <c r="I139" s="176"/>
      <c r="J139" s="34"/>
      <c r="K139" s="34"/>
      <c r="L139" s="35"/>
      <c r="M139" s="222"/>
      <c r="N139" s="22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241</v>
      </c>
      <c r="AU139" s="14" t="s">
        <v>82</v>
      </c>
    </row>
    <row r="140" spans="1:65" s="2" customFormat="1" ht="29.25">
      <c r="A140" s="32"/>
      <c r="B140" s="33"/>
      <c r="C140" s="34"/>
      <c r="D140" s="220" t="s">
        <v>1255</v>
      </c>
      <c r="E140" s="34"/>
      <c r="F140" s="239" t="s">
        <v>1581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1255</v>
      </c>
      <c r="AU140" s="14" t="s">
        <v>82</v>
      </c>
    </row>
    <row r="141" spans="1:65" s="2" customFormat="1" ht="24.2" customHeight="1">
      <c r="A141" s="32"/>
      <c r="B141" s="33"/>
      <c r="C141" s="207" t="s">
        <v>84</v>
      </c>
      <c r="D141" s="207" t="s">
        <v>236</v>
      </c>
      <c r="E141" s="208" t="s">
        <v>242</v>
      </c>
      <c r="F141" s="209" t="s">
        <v>1677</v>
      </c>
      <c r="G141" s="210" t="s">
        <v>239</v>
      </c>
      <c r="H141" s="211">
        <v>655</v>
      </c>
      <c r="I141" s="212"/>
      <c r="J141" s="213">
        <f>ROUND(I141*H141,2)</f>
        <v>0</v>
      </c>
      <c r="K141" s="214"/>
      <c r="L141" s="35"/>
      <c r="M141" s="215" t="s">
        <v>1</v>
      </c>
      <c r="N141" s="216" t="s">
        <v>40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240</v>
      </c>
      <c r="AT141" s="219" t="s">
        <v>236</v>
      </c>
      <c r="AU141" s="219" t="s">
        <v>82</v>
      </c>
      <c r="AY141" s="14" t="s">
        <v>233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82</v>
      </c>
      <c r="BK141" s="112">
        <f>ROUND(I141*H141,2)</f>
        <v>0</v>
      </c>
      <c r="BL141" s="14" t="s">
        <v>240</v>
      </c>
      <c r="BM141" s="219" t="s">
        <v>240</v>
      </c>
    </row>
    <row r="142" spans="1:65" s="2" customFormat="1" ht="11.25">
      <c r="A142" s="32"/>
      <c r="B142" s="33"/>
      <c r="C142" s="34"/>
      <c r="D142" s="220" t="s">
        <v>241</v>
      </c>
      <c r="E142" s="34"/>
      <c r="F142" s="221" t="s">
        <v>1677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241</v>
      </c>
      <c r="AU142" s="14" t="s">
        <v>82</v>
      </c>
    </row>
    <row r="143" spans="1:65" s="2" customFormat="1" ht="19.5">
      <c r="A143" s="32"/>
      <c r="B143" s="33"/>
      <c r="C143" s="34"/>
      <c r="D143" s="220" t="s">
        <v>1255</v>
      </c>
      <c r="E143" s="34"/>
      <c r="F143" s="239" t="s">
        <v>1583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1255</v>
      </c>
      <c r="AU143" s="14" t="s">
        <v>82</v>
      </c>
    </row>
    <row r="144" spans="1:65" s="12" customFormat="1" ht="25.9" customHeight="1">
      <c r="B144" s="191"/>
      <c r="C144" s="192"/>
      <c r="D144" s="193" t="s">
        <v>74</v>
      </c>
      <c r="E144" s="194" t="s">
        <v>231</v>
      </c>
      <c r="F144" s="194" t="s">
        <v>1276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SUM(P145:P150)</f>
        <v>0</v>
      </c>
      <c r="Q144" s="199"/>
      <c r="R144" s="200">
        <f>SUM(R145:R150)</f>
        <v>0</v>
      </c>
      <c r="S144" s="199"/>
      <c r="T144" s="201">
        <f>SUM(T145:T150)</f>
        <v>0</v>
      </c>
      <c r="AR144" s="202" t="s">
        <v>82</v>
      </c>
      <c r="AT144" s="203" t="s">
        <v>74</v>
      </c>
      <c r="AU144" s="203" t="s">
        <v>75</v>
      </c>
      <c r="AY144" s="202" t="s">
        <v>233</v>
      </c>
      <c r="BK144" s="204">
        <f>SUM(BK145:BK150)</f>
        <v>0</v>
      </c>
    </row>
    <row r="145" spans="1:65" s="2" customFormat="1" ht="24.2" customHeight="1">
      <c r="A145" s="32"/>
      <c r="B145" s="33"/>
      <c r="C145" s="207" t="s">
        <v>245</v>
      </c>
      <c r="D145" s="207" t="s">
        <v>236</v>
      </c>
      <c r="E145" s="208" t="s">
        <v>246</v>
      </c>
      <c r="F145" s="209" t="s">
        <v>1678</v>
      </c>
      <c r="G145" s="210" t="s">
        <v>358</v>
      </c>
      <c r="H145" s="211">
        <v>1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40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240</v>
      </c>
      <c r="AT145" s="219" t="s">
        <v>236</v>
      </c>
      <c r="AU145" s="219" t="s">
        <v>82</v>
      </c>
      <c r="AY145" s="14" t="s">
        <v>233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82</v>
      </c>
      <c r="BK145" s="112">
        <f>ROUND(I145*H145,2)</f>
        <v>0</v>
      </c>
      <c r="BL145" s="14" t="s">
        <v>240</v>
      </c>
      <c r="BM145" s="219" t="s">
        <v>248</v>
      </c>
    </row>
    <row r="146" spans="1:65" s="2" customFormat="1" ht="19.5">
      <c r="A146" s="32"/>
      <c r="B146" s="33"/>
      <c r="C146" s="34"/>
      <c r="D146" s="220" t="s">
        <v>241</v>
      </c>
      <c r="E146" s="34"/>
      <c r="F146" s="221" t="s">
        <v>1678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241</v>
      </c>
      <c r="AU146" s="14" t="s">
        <v>82</v>
      </c>
    </row>
    <row r="147" spans="1:65" s="2" customFormat="1" ht="29.25">
      <c r="A147" s="32"/>
      <c r="B147" s="33"/>
      <c r="C147" s="34"/>
      <c r="D147" s="220" t="s">
        <v>1255</v>
      </c>
      <c r="E147" s="34"/>
      <c r="F147" s="239" t="s">
        <v>1585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1255</v>
      </c>
      <c r="AU147" s="14" t="s">
        <v>82</v>
      </c>
    </row>
    <row r="148" spans="1:65" s="2" customFormat="1" ht="24.2" customHeight="1">
      <c r="A148" s="32"/>
      <c r="B148" s="33"/>
      <c r="C148" s="207" t="s">
        <v>240</v>
      </c>
      <c r="D148" s="207" t="s">
        <v>236</v>
      </c>
      <c r="E148" s="208" t="s">
        <v>249</v>
      </c>
      <c r="F148" s="209" t="s">
        <v>1679</v>
      </c>
      <c r="G148" s="210" t="s">
        <v>358</v>
      </c>
      <c r="H148" s="211">
        <v>1</v>
      </c>
      <c r="I148" s="212"/>
      <c r="J148" s="213">
        <f>ROUND(I148*H148,2)</f>
        <v>0</v>
      </c>
      <c r="K148" s="214"/>
      <c r="L148" s="35"/>
      <c r="M148" s="215" t="s">
        <v>1</v>
      </c>
      <c r="N148" s="216" t="s">
        <v>40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240</v>
      </c>
      <c r="AT148" s="219" t="s">
        <v>236</v>
      </c>
      <c r="AU148" s="219" t="s">
        <v>82</v>
      </c>
      <c r="AY148" s="14" t="s">
        <v>233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82</v>
      </c>
      <c r="BK148" s="112">
        <f>ROUND(I148*H148,2)</f>
        <v>0</v>
      </c>
      <c r="BL148" s="14" t="s">
        <v>240</v>
      </c>
      <c r="BM148" s="219" t="s">
        <v>251</v>
      </c>
    </row>
    <row r="149" spans="1:65" s="2" customFormat="1" ht="19.5">
      <c r="A149" s="32"/>
      <c r="B149" s="33"/>
      <c r="C149" s="34"/>
      <c r="D149" s="220" t="s">
        <v>241</v>
      </c>
      <c r="E149" s="34"/>
      <c r="F149" s="221" t="s">
        <v>1679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241</v>
      </c>
      <c r="AU149" s="14" t="s">
        <v>82</v>
      </c>
    </row>
    <row r="150" spans="1:65" s="2" customFormat="1" ht="29.25">
      <c r="A150" s="32"/>
      <c r="B150" s="33"/>
      <c r="C150" s="34"/>
      <c r="D150" s="220" t="s">
        <v>1255</v>
      </c>
      <c r="E150" s="34"/>
      <c r="F150" s="239" t="s">
        <v>1589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1255</v>
      </c>
      <c r="AU150" s="14" t="s">
        <v>82</v>
      </c>
    </row>
    <row r="151" spans="1:65" s="12" customFormat="1" ht="25.9" customHeight="1">
      <c r="B151" s="191"/>
      <c r="C151" s="192"/>
      <c r="D151" s="193" t="s">
        <v>74</v>
      </c>
      <c r="E151" s="194" t="s">
        <v>231</v>
      </c>
      <c r="F151" s="194" t="s">
        <v>1276</v>
      </c>
      <c r="G151" s="192"/>
      <c r="H151" s="192"/>
      <c r="I151" s="195"/>
      <c r="J151" s="196">
        <f>BK151</f>
        <v>0</v>
      </c>
      <c r="K151" s="192"/>
      <c r="L151" s="197"/>
      <c r="M151" s="198"/>
      <c r="N151" s="199"/>
      <c r="O151" s="199"/>
      <c r="P151" s="200">
        <f>SUM(P152:P189)</f>
        <v>0</v>
      </c>
      <c r="Q151" s="199"/>
      <c r="R151" s="200">
        <f>SUM(R152:R189)</f>
        <v>0</v>
      </c>
      <c r="S151" s="199"/>
      <c r="T151" s="201">
        <f>SUM(T152:T189)</f>
        <v>0</v>
      </c>
      <c r="AR151" s="202" t="s">
        <v>82</v>
      </c>
      <c r="AT151" s="203" t="s">
        <v>74</v>
      </c>
      <c r="AU151" s="203" t="s">
        <v>75</v>
      </c>
      <c r="AY151" s="202" t="s">
        <v>233</v>
      </c>
      <c r="BK151" s="204">
        <f>SUM(BK152:BK189)</f>
        <v>0</v>
      </c>
    </row>
    <row r="152" spans="1:65" s="2" customFormat="1" ht="16.5" customHeight="1">
      <c r="A152" s="32"/>
      <c r="B152" s="33"/>
      <c r="C152" s="207" t="s">
        <v>252</v>
      </c>
      <c r="D152" s="207" t="s">
        <v>236</v>
      </c>
      <c r="E152" s="208" t="s">
        <v>253</v>
      </c>
      <c r="F152" s="209" t="s">
        <v>1680</v>
      </c>
      <c r="G152" s="210" t="s">
        <v>358</v>
      </c>
      <c r="H152" s="211">
        <v>1</v>
      </c>
      <c r="I152" s="212"/>
      <c r="J152" s="213">
        <f>ROUND(I152*H152,2)</f>
        <v>0</v>
      </c>
      <c r="K152" s="214"/>
      <c r="L152" s="35"/>
      <c r="M152" s="215" t="s">
        <v>1</v>
      </c>
      <c r="N152" s="216" t="s">
        <v>40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240</v>
      </c>
      <c r="AT152" s="219" t="s">
        <v>236</v>
      </c>
      <c r="AU152" s="219" t="s">
        <v>82</v>
      </c>
      <c r="AY152" s="14" t="s">
        <v>233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82</v>
      </c>
      <c r="BK152" s="112">
        <f>ROUND(I152*H152,2)</f>
        <v>0</v>
      </c>
      <c r="BL152" s="14" t="s">
        <v>240</v>
      </c>
      <c r="BM152" s="219" t="s">
        <v>255</v>
      </c>
    </row>
    <row r="153" spans="1:65" s="2" customFormat="1" ht="11.25">
      <c r="A153" s="32"/>
      <c r="B153" s="33"/>
      <c r="C153" s="34"/>
      <c r="D153" s="220" t="s">
        <v>241</v>
      </c>
      <c r="E153" s="34"/>
      <c r="F153" s="221" t="s">
        <v>1680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241</v>
      </c>
      <c r="AU153" s="14" t="s">
        <v>82</v>
      </c>
    </row>
    <row r="154" spans="1:65" s="2" customFormat="1" ht="370.5">
      <c r="A154" s="32"/>
      <c r="B154" s="33"/>
      <c r="C154" s="34"/>
      <c r="D154" s="220" t="s">
        <v>1255</v>
      </c>
      <c r="E154" s="34"/>
      <c r="F154" s="239" t="s">
        <v>1681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1255</v>
      </c>
      <c r="AU154" s="14" t="s">
        <v>82</v>
      </c>
    </row>
    <row r="155" spans="1:65" s="2" customFormat="1" ht="16.5" customHeight="1">
      <c r="A155" s="32"/>
      <c r="B155" s="33"/>
      <c r="C155" s="207" t="s">
        <v>248</v>
      </c>
      <c r="D155" s="207" t="s">
        <v>236</v>
      </c>
      <c r="E155" s="208" t="s">
        <v>258</v>
      </c>
      <c r="F155" s="209" t="s">
        <v>1682</v>
      </c>
      <c r="G155" s="210" t="s">
        <v>358</v>
      </c>
      <c r="H155" s="211">
        <v>1</v>
      </c>
      <c r="I155" s="212"/>
      <c r="J155" s="213">
        <f>ROUND(I155*H155,2)</f>
        <v>0</v>
      </c>
      <c r="K155" s="214"/>
      <c r="L155" s="35"/>
      <c r="M155" s="215" t="s">
        <v>1</v>
      </c>
      <c r="N155" s="216" t="s">
        <v>40</v>
      </c>
      <c r="O155" s="69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9" t="s">
        <v>240</v>
      </c>
      <c r="AT155" s="219" t="s">
        <v>236</v>
      </c>
      <c r="AU155" s="219" t="s">
        <v>82</v>
      </c>
      <c r="AY155" s="14" t="s">
        <v>233</v>
      </c>
      <c r="BE155" s="112">
        <f>IF(N155="základní",J155,0)</f>
        <v>0</v>
      </c>
      <c r="BF155" s="112">
        <f>IF(N155="snížená",J155,0)</f>
        <v>0</v>
      </c>
      <c r="BG155" s="112">
        <f>IF(N155="zákl. přenesená",J155,0)</f>
        <v>0</v>
      </c>
      <c r="BH155" s="112">
        <f>IF(N155="sníž. přenesená",J155,0)</f>
        <v>0</v>
      </c>
      <c r="BI155" s="112">
        <f>IF(N155="nulová",J155,0)</f>
        <v>0</v>
      </c>
      <c r="BJ155" s="14" t="s">
        <v>82</v>
      </c>
      <c r="BK155" s="112">
        <f>ROUND(I155*H155,2)</f>
        <v>0</v>
      </c>
      <c r="BL155" s="14" t="s">
        <v>240</v>
      </c>
      <c r="BM155" s="219" t="s">
        <v>8</v>
      </c>
    </row>
    <row r="156" spans="1:65" s="2" customFormat="1" ht="11.25">
      <c r="A156" s="32"/>
      <c r="B156" s="33"/>
      <c r="C156" s="34"/>
      <c r="D156" s="220" t="s">
        <v>241</v>
      </c>
      <c r="E156" s="34"/>
      <c r="F156" s="221" t="s">
        <v>1682</v>
      </c>
      <c r="G156" s="34"/>
      <c r="H156" s="34"/>
      <c r="I156" s="176"/>
      <c r="J156" s="34"/>
      <c r="K156" s="34"/>
      <c r="L156" s="35"/>
      <c r="M156" s="222"/>
      <c r="N156" s="22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4" t="s">
        <v>241</v>
      </c>
      <c r="AU156" s="14" t="s">
        <v>82</v>
      </c>
    </row>
    <row r="157" spans="1:65" s="2" customFormat="1" ht="370.5">
      <c r="A157" s="32"/>
      <c r="B157" s="33"/>
      <c r="C157" s="34"/>
      <c r="D157" s="220" t="s">
        <v>1255</v>
      </c>
      <c r="E157" s="34"/>
      <c r="F157" s="239" t="s">
        <v>1683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1255</v>
      </c>
      <c r="AU157" s="14" t="s">
        <v>82</v>
      </c>
    </row>
    <row r="158" spans="1:65" s="2" customFormat="1" ht="16.5" customHeight="1">
      <c r="A158" s="32"/>
      <c r="B158" s="33"/>
      <c r="C158" s="207" t="s">
        <v>259</v>
      </c>
      <c r="D158" s="207" t="s">
        <v>236</v>
      </c>
      <c r="E158" s="208" t="s">
        <v>260</v>
      </c>
      <c r="F158" s="209" t="s">
        <v>1684</v>
      </c>
      <c r="G158" s="210" t="s">
        <v>358</v>
      </c>
      <c r="H158" s="211">
        <v>1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40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240</v>
      </c>
      <c r="AT158" s="219" t="s">
        <v>236</v>
      </c>
      <c r="AU158" s="219" t="s">
        <v>82</v>
      </c>
      <c r="AY158" s="14" t="s">
        <v>233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82</v>
      </c>
      <c r="BK158" s="112">
        <f>ROUND(I158*H158,2)</f>
        <v>0</v>
      </c>
      <c r="BL158" s="14" t="s">
        <v>240</v>
      </c>
      <c r="BM158" s="219" t="s">
        <v>261</v>
      </c>
    </row>
    <row r="159" spans="1:65" s="2" customFormat="1" ht="11.25">
      <c r="A159" s="32"/>
      <c r="B159" s="33"/>
      <c r="C159" s="34"/>
      <c r="D159" s="220" t="s">
        <v>241</v>
      </c>
      <c r="E159" s="34"/>
      <c r="F159" s="221" t="s">
        <v>1684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241</v>
      </c>
      <c r="AU159" s="14" t="s">
        <v>82</v>
      </c>
    </row>
    <row r="160" spans="1:65" s="2" customFormat="1" ht="126.75">
      <c r="A160" s="32"/>
      <c r="B160" s="33"/>
      <c r="C160" s="34"/>
      <c r="D160" s="220" t="s">
        <v>1255</v>
      </c>
      <c r="E160" s="34"/>
      <c r="F160" s="239" t="s">
        <v>1685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1255</v>
      </c>
      <c r="AU160" s="14" t="s">
        <v>82</v>
      </c>
    </row>
    <row r="161" spans="1:65" s="2" customFormat="1" ht="16.5" customHeight="1">
      <c r="A161" s="32"/>
      <c r="B161" s="33"/>
      <c r="C161" s="207" t="s">
        <v>251</v>
      </c>
      <c r="D161" s="207" t="s">
        <v>236</v>
      </c>
      <c r="E161" s="208" t="s">
        <v>262</v>
      </c>
      <c r="F161" s="209" t="s">
        <v>1686</v>
      </c>
      <c r="G161" s="210" t="s">
        <v>358</v>
      </c>
      <c r="H161" s="211">
        <v>1</v>
      </c>
      <c r="I161" s="212"/>
      <c r="J161" s="213">
        <f>ROUND(I161*H161,2)</f>
        <v>0</v>
      </c>
      <c r="K161" s="214"/>
      <c r="L161" s="35"/>
      <c r="M161" s="215" t="s">
        <v>1</v>
      </c>
      <c r="N161" s="216" t="s">
        <v>40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240</v>
      </c>
      <c r="AT161" s="219" t="s">
        <v>236</v>
      </c>
      <c r="AU161" s="219" t="s">
        <v>82</v>
      </c>
      <c r="AY161" s="14" t="s">
        <v>233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82</v>
      </c>
      <c r="BK161" s="112">
        <f>ROUND(I161*H161,2)</f>
        <v>0</v>
      </c>
      <c r="BL161" s="14" t="s">
        <v>240</v>
      </c>
      <c r="BM161" s="219" t="s">
        <v>263</v>
      </c>
    </row>
    <row r="162" spans="1:65" s="2" customFormat="1" ht="11.25">
      <c r="A162" s="32"/>
      <c r="B162" s="33"/>
      <c r="C162" s="34"/>
      <c r="D162" s="220" t="s">
        <v>241</v>
      </c>
      <c r="E162" s="34"/>
      <c r="F162" s="221" t="s">
        <v>1686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241</v>
      </c>
      <c r="AU162" s="14" t="s">
        <v>82</v>
      </c>
    </row>
    <row r="163" spans="1:65" s="2" customFormat="1" ht="126.75">
      <c r="A163" s="32"/>
      <c r="B163" s="33"/>
      <c r="C163" s="34"/>
      <c r="D163" s="220" t="s">
        <v>1255</v>
      </c>
      <c r="E163" s="34"/>
      <c r="F163" s="239" t="s">
        <v>1685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1255</v>
      </c>
      <c r="AU163" s="14" t="s">
        <v>82</v>
      </c>
    </row>
    <row r="164" spans="1:65" s="2" customFormat="1" ht="16.5" customHeight="1">
      <c r="A164" s="32"/>
      <c r="B164" s="33"/>
      <c r="C164" s="207" t="s">
        <v>264</v>
      </c>
      <c r="D164" s="207" t="s">
        <v>236</v>
      </c>
      <c r="E164" s="208" t="s">
        <v>265</v>
      </c>
      <c r="F164" s="209" t="s">
        <v>1687</v>
      </c>
      <c r="G164" s="210" t="s">
        <v>358</v>
      </c>
      <c r="H164" s="211">
        <v>1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40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240</v>
      </c>
      <c r="AT164" s="219" t="s">
        <v>236</v>
      </c>
      <c r="AU164" s="219" t="s">
        <v>82</v>
      </c>
      <c r="AY164" s="14" t="s">
        <v>233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82</v>
      </c>
      <c r="BK164" s="112">
        <f>ROUND(I164*H164,2)</f>
        <v>0</v>
      </c>
      <c r="BL164" s="14" t="s">
        <v>240</v>
      </c>
      <c r="BM164" s="219" t="s">
        <v>266</v>
      </c>
    </row>
    <row r="165" spans="1:65" s="2" customFormat="1" ht="11.25">
      <c r="A165" s="32"/>
      <c r="B165" s="33"/>
      <c r="C165" s="34"/>
      <c r="D165" s="220" t="s">
        <v>241</v>
      </c>
      <c r="E165" s="34"/>
      <c r="F165" s="221" t="s">
        <v>1687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241</v>
      </c>
      <c r="AU165" s="14" t="s">
        <v>82</v>
      </c>
    </row>
    <row r="166" spans="1:65" s="2" customFormat="1" ht="126.75">
      <c r="A166" s="32"/>
      <c r="B166" s="33"/>
      <c r="C166" s="34"/>
      <c r="D166" s="220" t="s">
        <v>1255</v>
      </c>
      <c r="E166" s="34"/>
      <c r="F166" s="239" t="s">
        <v>1685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1255</v>
      </c>
      <c r="AU166" s="14" t="s">
        <v>82</v>
      </c>
    </row>
    <row r="167" spans="1:65" s="2" customFormat="1" ht="16.5" customHeight="1">
      <c r="A167" s="32"/>
      <c r="B167" s="33"/>
      <c r="C167" s="207" t="s">
        <v>255</v>
      </c>
      <c r="D167" s="207" t="s">
        <v>236</v>
      </c>
      <c r="E167" s="208" t="s">
        <v>267</v>
      </c>
      <c r="F167" s="209" t="s">
        <v>1688</v>
      </c>
      <c r="G167" s="210" t="s">
        <v>358</v>
      </c>
      <c r="H167" s="211">
        <v>1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40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240</v>
      </c>
      <c r="AT167" s="219" t="s">
        <v>236</v>
      </c>
      <c r="AU167" s="219" t="s">
        <v>82</v>
      </c>
      <c r="AY167" s="14" t="s">
        <v>233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82</v>
      </c>
      <c r="BK167" s="112">
        <f>ROUND(I167*H167,2)</f>
        <v>0</v>
      </c>
      <c r="BL167" s="14" t="s">
        <v>240</v>
      </c>
      <c r="BM167" s="219" t="s">
        <v>268</v>
      </c>
    </row>
    <row r="168" spans="1:65" s="2" customFormat="1" ht="11.25">
      <c r="A168" s="32"/>
      <c r="B168" s="33"/>
      <c r="C168" s="34"/>
      <c r="D168" s="220" t="s">
        <v>241</v>
      </c>
      <c r="E168" s="34"/>
      <c r="F168" s="221" t="s">
        <v>1688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241</v>
      </c>
      <c r="AU168" s="14" t="s">
        <v>82</v>
      </c>
    </row>
    <row r="169" spans="1:65" s="2" customFormat="1" ht="126.75">
      <c r="A169" s="32"/>
      <c r="B169" s="33"/>
      <c r="C169" s="34"/>
      <c r="D169" s="220" t="s">
        <v>1255</v>
      </c>
      <c r="E169" s="34"/>
      <c r="F169" s="239" t="s">
        <v>1685</v>
      </c>
      <c r="G169" s="34"/>
      <c r="H169" s="34"/>
      <c r="I169" s="176"/>
      <c r="J169" s="34"/>
      <c r="K169" s="34"/>
      <c r="L169" s="35"/>
      <c r="M169" s="222"/>
      <c r="N169" s="223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1255</v>
      </c>
      <c r="AU169" s="14" t="s">
        <v>82</v>
      </c>
    </row>
    <row r="170" spans="1:65" s="2" customFormat="1" ht="16.5" customHeight="1">
      <c r="A170" s="32"/>
      <c r="B170" s="33"/>
      <c r="C170" s="207" t="s">
        <v>271</v>
      </c>
      <c r="D170" s="207" t="s">
        <v>236</v>
      </c>
      <c r="E170" s="208" t="s">
        <v>272</v>
      </c>
      <c r="F170" s="209" t="s">
        <v>1689</v>
      </c>
      <c r="G170" s="210" t="s">
        <v>358</v>
      </c>
      <c r="H170" s="211">
        <v>1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40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240</v>
      </c>
      <c r="AT170" s="219" t="s">
        <v>236</v>
      </c>
      <c r="AU170" s="219" t="s">
        <v>82</v>
      </c>
      <c r="AY170" s="14" t="s">
        <v>233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82</v>
      </c>
      <c r="BK170" s="112">
        <f>ROUND(I170*H170,2)</f>
        <v>0</v>
      </c>
      <c r="BL170" s="14" t="s">
        <v>240</v>
      </c>
      <c r="BM170" s="219" t="s">
        <v>273</v>
      </c>
    </row>
    <row r="171" spans="1:65" s="2" customFormat="1" ht="11.25">
      <c r="A171" s="32"/>
      <c r="B171" s="33"/>
      <c r="C171" s="34"/>
      <c r="D171" s="220" t="s">
        <v>241</v>
      </c>
      <c r="E171" s="34"/>
      <c r="F171" s="221" t="s">
        <v>1689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241</v>
      </c>
      <c r="AU171" s="14" t="s">
        <v>82</v>
      </c>
    </row>
    <row r="172" spans="1:65" s="2" customFormat="1" ht="126.75">
      <c r="A172" s="32"/>
      <c r="B172" s="33"/>
      <c r="C172" s="34"/>
      <c r="D172" s="220" t="s">
        <v>1255</v>
      </c>
      <c r="E172" s="34"/>
      <c r="F172" s="239" t="s">
        <v>1685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1255</v>
      </c>
      <c r="AU172" s="14" t="s">
        <v>82</v>
      </c>
    </row>
    <row r="173" spans="1:65" s="2" customFormat="1" ht="24.2" customHeight="1">
      <c r="A173" s="32"/>
      <c r="B173" s="33"/>
      <c r="C173" s="207" t="s">
        <v>8</v>
      </c>
      <c r="D173" s="207" t="s">
        <v>236</v>
      </c>
      <c r="E173" s="208" t="s">
        <v>274</v>
      </c>
      <c r="F173" s="209" t="s">
        <v>1690</v>
      </c>
      <c r="G173" s="210" t="s">
        <v>358</v>
      </c>
      <c r="H173" s="211">
        <v>2</v>
      </c>
      <c r="I173" s="212"/>
      <c r="J173" s="213">
        <f>ROUND(I173*H173,2)</f>
        <v>0</v>
      </c>
      <c r="K173" s="214"/>
      <c r="L173" s="35"/>
      <c r="M173" s="215" t="s">
        <v>1</v>
      </c>
      <c r="N173" s="216" t="s">
        <v>40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240</v>
      </c>
      <c r="AT173" s="219" t="s">
        <v>236</v>
      </c>
      <c r="AU173" s="219" t="s">
        <v>82</v>
      </c>
      <c r="AY173" s="14" t="s">
        <v>233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82</v>
      </c>
      <c r="BK173" s="112">
        <f>ROUND(I173*H173,2)</f>
        <v>0</v>
      </c>
      <c r="BL173" s="14" t="s">
        <v>240</v>
      </c>
      <c r="BM173" s="219" t="s">
        <v>275</v>
      </c>
    </row>
    <row r="174" spans="1:65" s="2" customFormat="1" ht="11.25">
      <c r="A174" s="32"/>
      <c r="B174" s="33"/>
      <c r="C174" s="34"/>
      <c r="D174" s="220" t="s">
        <v>241</v>
      </c>
      <c r="E174" s="34"/>
      <c r="F174" s="221" t="s">
        <v>1690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241</v>
      </c>
      <c r="AU174" s="14" t="s">
        <v>82</v>
      </c>
    </row>
    <row r="175" spans="1:65" s="2" customFormat="1" ht="29.25">
      <c r="A175" s="32"/>
      <c r="B175" s="33"/>
      <c r="C175" s="34"/>
      <c r="D175" s="220" t="s">
        <v>1255</v>
      </c>
      <c r="E175" s="34"/>
      <c r="F175" s="239" t="s">
        <v>1596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1255</v>
      </c>
      <c r="AU175" s="14" t="s">
        <v>82</v>
      </c>
    </row>
    <row r="176" spans="1:65" s="2" customFormat="1" ht="24.2" customHeight="1">
      <c r="A176" s="32"/>
      <c r="B176" s="33"/>
      <c r="C176" s="207" t="s">
        <v>276</v>
      </c>
      <c r="D176" s="207" t="s">
        <v>236</v>
      </c>
      <c r="E176" s="208" t="s">
        <v>277</v>
      </c>
      <c r="F176" s="209" t="s">
        <v>1691</v>
      </c>
      <c r="G176" s="210" t="s">
        <v>358</v>
      </c>
      <c r="H176" s="211">
        <v>1</v>
      </c>
      <c r="I176" s="212"/>
      <c r="J176" s="213">
        <f>ROUND(I176*H176,2)</f>
        <v>0</v>
      </c>
      <c r="K176" s="214"/>
      <c r="L176" s="35"/>
      <c r="M176" s="215" t="s">
        <v>1</v>
      </c>
      <c r="N176" s="216" t="s">
        <v>40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240</v>
      </c>
      <c r="AT176" s="219" t="s">
        <v>236</v>
      </c>
      <c r="AU176" s="219" t="s">
        <v>82</v>
      </c>
      <c r="AY176" s="14" t="s">
        <v>233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82</v>
      </c>
      <c r="BK176" s="112">
        <f>ROUND(I176*H176,2)</f>
        <v>0</v>
      </c>
      <c r="BL176" s="14" t="s">
        <v>240</v>
      </c>
      <c r="BM176" s="219" t="s">
        <v>278</v>
      </c>
    </row>
    <row r="177" spans="1:65" s="2" customFormat="1" ht="19.5">
      <c r="A177" s="32"/>
      <c r="B177" s="33"/>
      <c r="C177" s="34"/>
      <c r="D177" s="220" t="s">
        <v>241</v>
      </c>
      <c r="E177" s="34"/>
      <c r="F177" s="221" t="s">
        <v>1691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241</v>
      </c>
      <c r="AU177" s="14" t="s">
        <v>82</v>
      </c>
    </row>
    <row r="178" spans="1:65" s="2" customFormat="1" ht="370.5">
      <c r="A178" s="32"/>
      <c r="B178" s="33"/>
      <c r="C178" s="34"/>
      <c r="D178" s="220" t="s">
        <v>1255</v>
      </c>
      <c r="E178" s="34"/>
      <c r="F178" s="239" t="s">
        <v>1692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1255</v>
      </c>
      <c r="AU178" s="14" t="s">
        <v>82</v>
      </c>
    </row>
    <row r="179" spans="1:65" s="2" customFormat="1" ht="16.5" customHeight="1">
      <c r="A179" s="32"/>
      <c r="B179" s="33"/>
      <c r="C179" s="207" t="s">
        <v>261</v>
      </c>
      <c r="D179" s="207" t="s">
        <v>236</v>
      </c>
      <c r="E179" s="208" t="s">
        <v>279</v>
      </c>
      <c r="F179" s="209" t="s">
        <v>1693</v>
      </c>
      <c r="G179" s="210" t="s">
        <v>358</v>
      </c>
      <c r="H179" s="211">
        <v>1</v>
      </c>
      <c r="I179" s="212"/>
      <c r="J179" s="213">
        <f>ROUND(I179*H179,2)</f>
        <v>0</v>
      </c>
      <c r="K179" s="214"/>
      <c r="L179" s="35"/>
      <c r="M179" s="215" t="s">
        <v>1</v>
      </c>
      <c r="N179" s="216" t="s">
        <v>40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240</v>
      </c>
      <c r="AT179" s="219" t="s">
        <v>236</v>
      </c>
      <c r="AU179" s="219" t="s">
        <v>82</v>
      </c>
      <c r="AY179" s="14" t="s">
        <v>233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82</v>
      </c>
      <c r="BK179" s="112">
        <f>ROUND(I179*H179,2)</f>
        <v>0</v>
      </c>
      <c r="BL179" s="14" t="s">
        <v>240</v>
      </c>
      <c r="BM179" s="219" t="s">
        <v>280</v>
      </c>
    </row>
    <row r="180" spans="1:65" s="2" customFormat="1" ht="11.25">
      <c r="A180" s="32"/>
      <c r="B180" s="33"/>
      <c r="C180" s="34"/>
      <c r="D180" s="220" t="s">
        <v>241</v>
      </c>
      <c r="E180" s="34"/>
      <c r="F180" s="221" t="s">
        <v>1693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241</v>
      </c>
      <c r="AU180" s="14" t="s">
        <v>82</v>
      </c>
    </row>
    <row r="181" spans="1:65" s="2" customFormat="1" ht="68.25">
      <c r="A181" s="32"/>
      <c r="B181" s="33"/>
      <c r="C181" s="34"/>
      <c r="D181" s="220" t="s">
        <v>1255</v>
      </c>
      <c r="E181" s="34"/>
      <c r="F181" s="239" t="s">
        <v>1694</v>
      </c>
      <c r="G181" s="34"/>
      <c r="H181" s="34"/>
      <c r="I181" s="176"/>
      <c r="J181" s="34"/>
      <c r="K181" s="34"/>
      <c r="L181" s="35"/>
      <c r="M181" s="222"/>
      <c r="N181" s="223"/>
      <c r="O181" s="69"/>
      <c r="P181" s="69"/>
      <c r="Q181" s="69"/>
      <c r="R181" s="69"/>
      <c r="S181" s="69"/>
      <c r="T181" s="70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4" t="s">
        <v>1255</v>
      </c>
      <c r="AU181" s="14" t="s">
        <v>82</v>
      </c>
    </row>
    <row r="182" spans="1:65" s="2" customFormat="1" ht="16.5" customHeight="1">
      <c r="A182" s="32"/>
      <c r="B182" s="33"/>
      <c r="C182" s="207" t="s">
        <v>281</v>
      </c>
      <c r="D182" s="207" t="s">
        <v>236</v>
      </c>
      <c r="E182" s="208" t="s">
        <v>282</v>
      </c>
      <c r="F182" s="209" t="s">
        <v>1695</v>
      </c>
      <c r="G182" s="210" t="s">
        <v>358</v>
      </c>
      <c r="H182" s="211">
        <v>1</v>
      </c>
      <c r="I182" s="212"/>
      <c r="J182" s="213">
        <f>ROUND(I182*H182,2)</f>
        <v>0</v>
      </c>
      <c r="K182" s="214"/>
      <c r="L182" s="35"/>
      <c r="M182" s="215" t="s">
        <v>1</v>
      </c>
      <c r="N182" s="216" t="s">
        <v>40</v>
      </c>
      <c r="O182" s="69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9" t="s">
        <v>240</v>
      </c>
      <c r="AT182" s="219" t="s">
        <v>236</v>
      </c>
      <c r="AU182" s="219" t="s">
        <v>82</v>
      </c>
      <c r="AY182" s="14" t="s">
        <v>233</v>
      </c>
      <c r="BE182" s="112">
        <f>IF(N182="základní",J182,0)</f>
        <v>0</v>
      </c>
      <c r="BF182" s="112">
        <f>IF(N182="snížená",J182,0)</f>
        <v>0</v>
      </c>
      <c r="BG182" s="112">
        <f>IF(N182="zákl. přenesená",J182,0)</f>
        <v>0</v>
      </c>
      <c r="BH182" s="112">
        <f>IF(N182="sníž. přenesená",J182,0)</f>
        <v>0</v>
      </c>
      <c r="BI182" s="112">
        <f>IF(N182="nulová",J182,0)</f>
        <v>0</v>
      </c>
      <c r="BJ182" s="14" t="s">
        <v>82</v>
      </c>
      <c r="BK182" s="112">
        <f>ROUND(I182*H182,2)</f>
        <v>0</v>
      </c>
      <c r="BL182" s="14" t="s">
        <v>240</v>
      </c>
      <c r="BM182" s="219" t="s">
        <v>283</v>
      </c>
    </row>
    <row r="183" spans="1:65" s="2" customFormat="1" ht="11.25">
      <c r="A183" s="32"/>
      <c r="B183" s="33"/>
      <c r="C183" s="34"/>
      <c r="D183" s="220" t="s">
        <v>241</v>
      </c>
      <c r="E183" s="34"/>
      <c r="F183" s="221" t="s">
        <v>1695</v>
      </c>
      <c r="G183" s="34"/>
      <c r="H183" s="34"/>
      <c r="I183" s="176"/>
      <c r="J183" s="34"/>
      <c r="K183" s="34"/>
      <c r="L183" s="35"/>
      <c r="M183" s="222"/>
      <c r="N183" s="223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4" t="s">
        <v>241</v>
      </c>
      <c r="AU183" s="14" t="s">
        <v>82</v>
      </c>
    </row>
    <row r="184" spans="1:65" s="2" customFormat="1" ht="68.25">
      <c r="A184" s="32"/>
      <c r="B184" s="33"/>
      <c r="C184" s="34"/>
      <c r="D184" s="220" t="s">
        <v>1255</v>
      </c>
      <c r="E184" s="34"/>
      <c r="F184" s="239" t="s">
        <v>1694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1255</v>
      </c>
      <c r="AU184" s="14" t="s">
        <v>82</v>
      </c>
    </row>
    <row r="185" spans="1:65" s="2" customFormat="1" ht="21.75" customHeight="1">
      <c r="A185" s="32"/>
      <c r="B185" s="33"/>
      <c r="C185" s="207" t="s">
        <v>263</v>
      </c>
      <c r="D185" s="207" t="s">
        <v>236</v>
      </c>
      <c r="E185" s="208" t="s">
        <v>286</v>
      </c>
      <c r="F185" s="209" t="s">
        <v>1696</v>
      </c>
      <c r="G185" s="210" t="s">
        <v>358</v>
      </c>
      <c r="H185" s="211">
        <v>1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40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240</v>
      </c>
      <c r="AT185" s="219" t="s">
        <v>236</v>
      </c>
      <c r="AU185" s="219" t="s">
        <v>82</v>
      </c>
      <c r="AY185" s="14" t="s">
        <v>233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82</v>
      </c>
      <c r="BK185" s="112">
        <f>ROUND(I185*H185,2)</f>
        <v>0</v>
      </c>
      <c r="BL185" s="14" t="s">
        <v>240</v>
      </c>
      <c r="BM185" s="219" t="s">
        <v>287</v>
      </c>
    </row>
    <row r="186" spans="1:65" s="2" customFormat="1" ht="11.25">
      <c r="A186" s="32"/>
      <c r="B186" s="33"/>
      <c r="C186" s="34"/>
      <c r="D186" s="220" t="s">
        <v>241</v>
      </c>
      <c r="E186" s="34"/>
      <c r="F186" s="221" t="s">
        <v>1696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241</v>
      </c>
      <c r="AU186" s="14" t="s">
        <v>82</v>
      </c>
    </row>
    <row r="187" spans="1:65" s="2" customFormat="1" ht="78">
      <c r="A187" s="32"/>
      <c r="B187" s="33"/>
      <c r="C187" s="34"/>
      <c r="D187" s="220" t="s">
        <v>1255</v>
      </c>
      <c r="E187" s="34"/>
      <c r="F187" s="239" t="s">
        <v>1697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1255</v>
      </c>
      <c r="AU187" s="14" t="s">
        <v>82</v>
      </c>
    </row>
    <row r="188" spans="1:65" s="2" customFormat="1" ht="16.5" customHeight="1">
      <c r="A188" s="32"/>
      <c r="B188" s="33"/>
      <c r="C188" s="207" t="s">
        <v>288</v>
      </c>
      <c r="D188" s="207" t="s">
        <v>236</v>
      </c>
      <c r="E188" s="208" t="s">
        <v>289</v>
      </c>
      <c r="F188" s="209" t="s">
        <v>1698</v>
      </c>
      <c r="G188" s="210" t="s">
        <v>358</v>
      </c>
      <c r="H188" s="211">
        <v>1</v>
      </c>
      <c r="I188" s="212"/>
      <c r="J188" s="213">
        <f>ROUND(I188*H188,2)</f>
        <v>0</v>
      </c>
      <c r="K188" s="214"/>
      <c r="L188" s="35"/>
      <c r="M188" s="215" t="s">
        <v>1</v>
      </c>
      <c r="N188" s="216" t="s">
        <v>40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240</v>
      </c>
      <c r="AT188" s="219" t="s">
        <v>236</v>
      </c>
      <c r="AU188" s="219" t="s">
        <v>82</v>
      </c>
      <c r="AY188" s="14" t="s">
        <v>233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82</v>
      </c>
      <c r="BK188" s="112">
        <f>ROUND(I188*H188,2)</f>
        <v>0</v>
      </c>
      <c r="BL188" s="14" t="s">
        <v>240</v>
      </c>
      <c r="BM188" s="219" t="s">
        <v>290</v>
      </c>
    </row>
    <row r="189" spans="1:65" s="2" customFormat="1" ht="11.25">
      <c r="A189" s="32"/>
      <c r="B189" s="33"/>
      <c r="C189" s="34"/>
      <c r="D189" s="220" t="s">
        <v>241</v>
      </c>
      <c r="E189" s="34"/>
      <c r="F189" s="221" t="s">
        <v>1698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241</v>
      </c>
      <c r="AU189" s="14" t="s">
        <v>82</v>
      </c>
    </row>
    <row r="190" spans="1:65" s="12" customFormat="1" ht="25.9" customHeight="1">
      <c r="B190" s="191"/>
      <c r="C190" s="192"/>
      <c r="D190" s="193" t="s">
        <v>74</v>
      </c>
      <c r="E190" s="194" t="s">
        <v>234</v>
      </c>
      <c r="F190" s="194" t="s">
        <v>1224</v>
      </c>
      <c r="G190" s="192"/>
      <c r="H190" s="192"/>
      <c r="I190" s="195"/>
      <c r="J190" s="196">
        <f>BK190</f>
        <v>0</v>
      </c>
      <c r="K190" s="192"/>
      <c r="L190" s="197"/>
      <c r="M190" s="198"/>
      <c r="N190" s="199"/>
      <c r="O190" s="199"/>
      <c r="P190" s="200">
        <f>SUM(P191:P216)</f>
        <v>0</v>
      </c>
      <c r="Q190" s="199"/>
      <c r="R190" s="200">
        <f>SUM(R191:R216)</f>
        <v>0</v>
      </c>
      <c r="S190" s="199"/>
      <c r="T190" s="201">
        <f>SUM(T191:T216)</f>
        <v>0</v>
      </c>
      <c r="AR190" s="202" t="s">
        <v>82</v>
      </c>
      <c r="AT190" s="203" t="s">
        <v>74</v>
      </c>
      <c r="AU190" s="203" t="s">
        <v>75</v>
      </c>
      <c r="AY190" s="202" t="s">
        <v>233</v>
      </c>
      <c r="BK190" s="204">
        <f>SUM(BK191:BK216)</f>
        <v>0</v>
      </c>
    </row>
    <row r="191" spans="1:65" s="2" customFormat="1" ht="21.75" customHeight="1">
      <c r="A191" s="32"/>
      <c r="B191" s="33"/>
      <c r="C191" s="228" t="s">
        <v>266</v>
      </c>
      <c r="D191" s="228" t="s">
        <v>973</v>
      </c>
      <c r="E191" s="229" t="s">
        <v>291</v>
      </c>
      <c r="F191" s="230" t="s">
        <v>1699</v>
      </c>
      <c r="G191" s="231" t="s">
        <v>244</v>
      </c>
      <c r="H191" s="232">
        <v>2793</v>
      </c>
      <c r="I191" s="233"/>
      <c r="J191" s="234">
        <f>ROUND(I191*H191,2)</f>
        <v>0</v>
      </c>
      <c r="K191" s="235"/>
      <c r="L191" s="236"/>
      <c r="M191" s="237" t="s">
        <v>1</v>
      </c>
      <c r="N191" s="238" t="s">
        <v>40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251</v>
      </c>
      <c r="AT191" s="219" t="s">
        <v>973</v>
      </c>
      <c r="AU191" s="219" t="s">
        <v>82</v>
      </c>
      <c r="AY191" s="14" t="s">
        <v>233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82</v>
      </c>
      <c r="BK191" s="112">
        <f>ROUND(I191*H191,2)</f>
        <v>0</v>
      </c>
      <c r="BL191" s="14" t="s">
        <v>240</v>
      </c>
      <c r="BM191" s="219" t="s">
        <v>292</v>
      </c>
    </row>
    <row r="192" spans="1:65" s="2" customFormat="1" ht="11.25">
      <c r="A192" s="32"/>
      <c r="B192" s="33"/>
      <c r="C192" s="34"/>
      <c r="D192" s="220" t="s">
        <v>241</v>
      </c>
      <c r="E192" s="34"/>
      <c r="F192" s="221" t="s">
        <v>1699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241</v>
      </c>
      <c r="AU192" s="14" t="s">
        <v>82</v>
      </c>
    </row>
    <row r="193" spans="1:65" s="2" customFormat="1" ht="24.2" customHeight="1">
      <c r="A193" s="32"/>
      <c r="B193" s="33"/>
      <c r="C193" s="228" t="s">
        <v>293</v>
      </c>
      <c r="D193" s="228" t="s">
        <v>973</v>
      </c>
      <c r="E193" s="229" t="s">
        <v>294</v>
      </c>
      <c r="F193" s="230" t="s">
        <v>1600</v>
      </c>
      <c r="G193" s="231" t="s">
        <v>244</v>
      </c>
      <c r="H193" s="232">
        <v>242</v>
      </c>
      <c r="I193" s="233"/>
      <c r="J193" s="234">
        <f>ROUND(I193*H193,2)</f>
        <v>0</v>
      </c>
      <c r="K193" s="235"/>
      <c r="L193" s="236"/>
      <c r="M193" s="237" t="s">
        <v>1</v>
      </c>
      <c r="N193" s="238" t="s">
        <v>40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251</v>
      </c>
      <c r="AT193" s="219" t="s">
        <v>973</v>
      </c>
      <c r="AU193" s="219" t="s">
        <v>82</v>
      </c>
      <c r="AY193" s="14" t="s">
        <v>233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82</v>
      </c>
      <c r="BK193" s="112">
        <f>ROUND(I193*H193,2)</f>
        <v>0</v>
      </c>
      <c r="BL193" s="14" t="s">
        <v>240</v>
      </c>
      <c r="BM193" s="219" t="s">
        <v>295</v>
      </c>
    </row>
    <row r="194" spans="1:65" s="2" customFormat="1" ht="19.5">
      <c r="A194" s="32"/>
      <c r="B194" s="33"/>
      <c r="C194" s="34"/>
      <c r="D194" s="220" t="s">
        <v>241</v>
      </c>
      <c r="E194" s="34"/>
      <c r="F194" s="221" t="s">
        <v>1600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241</v>
      </c>
      <c r="AU194" s="14" t="s">
        <v>82</v>
      </c>
    </row>
    <row r="195" spans="1:65" s="2" customFormat="1" ht="24.2" customHeight="1">
      <c r="A195" s="32"/>
      <c r="B195" s="33"/>
      <c r="C195" s="228" t="s">
        <v>268</v>
      </c>
      <c r="D195" s="228" t="s">
        <v>973</v>
      </c>
      <c r="E195" s="229" t="s">
        <v>296</v>
      </c>
      <c r="F195" s="230" t="s">
        <v>1700</v>
      </c>
      <c r="G195" s="231" t="s">
        <v>244</v>
      </c>
      <c r="H195" s="232">
        <v>225</v>
      </c>
      <c r="I195" s="233"/>
      <c r="J195" s="234">
        <f>ROUND(I195*H195,2)</f>
        <v>0</v>
      </c>
      <c r="K195" s="235"/>
      <c r="L195" s="236"/>
      <c r="M195" s="237" t="s">
        <v>1</v>
      </c>
      <c r="N195" s="238" t="s">
        <v>40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251</v>
      </c>
      <c r="AT195" s="219" t="s">
        <v>973</v>
      </c>
      <c r="AU195" s="219" t="s">
        <v>82</v>
      </c>
      <c r="AY195" s="14" t="s">
        <v>233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82</v>
      </c>
      <c r="BK195" s="112">
        <f>ROUND(I195*H195,2)</f>
        <v>0</v>
      </c>
      <c r="BL195" s="14" t="s">
        <v>240</v>
      </c>
      <c r="BM195" s="219" t="s">
        <v>297</v>
      </c>
    </row>
    <row r="196" spans="1:65" s="2" customFormat="1" ht="19.5">
      <c r="A196" s="32"/>
      <c r="B196" s="33"/>
      <c r="C196" s="34"/>
      <c r="D196" s="220" t="s">
        <v>241</v>
      </c>
      <c r="E196" s="34"/>
      <c r="F196" s="221" t="s">
        <v>1700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241</v>
      </c>
      <c r="AU196" s="14" t="s">
        <v>82</v>
      </c>
    </row>
    <row r="197" spans="1:65" s="2" customFormat="1" ht="24.2" customHeight="1">
      <c r="A197" s="32"/>
      <c r="B197" s="33"/>
      <c r="C197" s="228" t="s">
        <v>7</v>
      </c>
      <c r="D197" s="228" t="s">
        <v>973</v>
      </c>
      <c r="E197" s="229" t="s">
        <v>300</v>
      </c>
      <c r="F197" s="230" t="s">
        <v>1701</v>
      </c>
      <c r="G197" s="231" t="s">
        <v>244</v>
      </c>
      <c r="H197" s="232">
        <v>319</v>
      </c>
      <c r="I197" s="233"/>
      <c r="J197" s="234">
        <f>ROUND(I197*H197,2)</f>
        <v>0</v>
      </c>
      <c r="K197" s="235"/>
      <c r="L197" s="236"/>
      <c r="M197" s="237" t="s">
        <v>1</v>
      </c>
      <c r="N197" s="238" t="s">
        <v>40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251</v>
      </c>
      <c r="AT197" s="219" t="s">
        <v>973</v>
      </c>
      <c r="AU197" s="219" t="s">
        <v>82</v>
      </c>
      <c r="AY197" s="14" t="s">
        <v>233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82</v>
      </c>
      <c r="BK197" s="112">
        <f>ROUND(I197*H197,2)</f>
        <v>0</v>
      </c>
      <c r="BL197" s="14" t="s">
        <v>240</v>
      </c>
      <c r="BM197" s="219" t="s">
        <v>301</v>
      </c>
    </row>
    <row r="198" spans="1:65" s="2" customFormat="1" ht="19.5">
      <c r="A198" s="32"/>
      <c r="B198" s="33"/>
      <c r="C198" s="34"/>
      <c r="D198" s="220" t="s">
        <v>241</v>
      </c>
      <c r="E198" s="34"/>
      <c r="F198" s="221" t="s">
        <v>1701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241</v>
      </c>
      <c r="AU198" s="14" t="s">
        <v>82</v>
      </c>
    </row>
    <row r="199" spans="1:65" s="2" customFormat="1" ht="16.5" customHeight="1">
      <c r="A199" s="32"/>
      <c r="B199" s="33"/>
      <c r="C199" s="228" t="s">
        <v>273</v>
      </c>
      <c r="D199" s="228" t="s">
        <v>973</v>
      </c>
      <c r="E199" s="229" t="s">
        <v>302</v>
      </c>
      <c r="F199" s="230" t="s">
        <v>1702</v>
      </c>
      <c r="G199" s="231" t="s">
        <v>244</v>
      </c>
      <c r="H199" s="232">
        <v>10</v>
      </c>
      <c r="I199" s="233"/>
      <c r="J199" s="234">
        <f>ROUND(I199*H199,2)</f>
        <v>0</v>
      </c>
      <c r="K199" s="235"/>
      <c r="L199" s="236"/>
      <c r="M199" s="237" t="s">
        <v>1</v>
      </c>
      <c r="N199" s="238" t="s">
        <v>40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251</v>
      </c>
      <c r="AT199" s="219" t="s">
        <v>973</v>
      </c>
      <c r="AU199" s="219" t="s">
        <v>82</v>
      </c>
      <c r="AY199" s="14" t="s">
        <v>233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82</v>
      </c>
      <c r="BK199" s="112">
        <f>ROUND(I199*H199,2)</f>
        <v>0</v>
      </c>
      <c r="BL199" s="14" t="s">
        <v>240</v>
      </c>
      <c r="BM199" s="219" t="s">
        <v>303</v>
      </c>
    </row>
    <row r="200" spans="1:65" s="2" customFormat="1" ht="11.25">
      <c r="A200" s="32"/>
      <c r="B200" s="33"/>
      <c r="C200" s="34"/>
      <c r="D200" s="220" t="s">
        <v>241</v>
      </c>
      <c r="E200" s="34"/>
      <c r="F200" s="221" t="s">
        <v>1702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241</v>
      </c>
      <c r="AU200" s="14" t="s">
        <v>82</v>
      </c>
    </row>
    <row r="201" spans="1:65" s="2" customFormat="1" ht="16.5" customHeight="1">
      <c r="A201" s="32"/>
      <c r="B201" s="33"/>
      <c r="C201" s="228" t="s">
        <v>304</v>
      </c>
      <c r="D201" s="228" t="s">
        <v>973</v>
      </c>
      <c r="E201" s="229" t="s">
        <v>305</v>
      </c>
      <c r="F201" s="230" t="s">
        <v>1703</v>
      </c>
      <c r="G201" s="231" t="s">
        <v>244</v>
      </c>
      <c r="H201" s="232">
        <v>44</v>
      </c>
      <c r="I201" s="233"/>
      <c r="J201" s="234">
        <f>ROUND(I201*H201,2)</f>
        <v>0</v>
      </c>
      <c r="K201" s="235"/>
      <c r="L201" s="236"/>
      <c r="M201" s="237" t="s">
        <v>1</v>
      </c>
      <c r="N201" s="238" t="s">
        <v>40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251</v>
      </c>
      <c r="AT201" s="219" t="s">
        <v>973</v>
      </c>
      <c r="AU201" s="219" t="s">
        <v>82</v>
      </c>
      <c r="AY201" s="14" t="s">
        <v>233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82</v>
      </c>
      <c r="BK201" s="112">
        <f>ROUND(I201*H201,2)</f>
        <v>0</v>
      </c>
      <c r="BL201" s="14" t="s">
        <v>240</v>
      </c>
      <c r="BM201" s="219" t="s">
        <v>306</v>
      </c>
    </row>
    <row r="202" spans="1:65" s="2" customFormat="1" ht="11.25">
      <c r="A202" s="32"/>
      <c r="B202" s="33"/>
      <c r="C202" s="34"/>
      <c r="D202" s="220" t="s">
        <v>241</v>
      </c>
      <c r="E202" s="34"/>
      <c r="F202" s="221" t="s">
        <v>1703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241</v>
      </c>
      <c r="AU202" s="14" t="s">
        <v>82</v>
      </c>
    </row>
    <row r="203" spans="1:65" s="2" customFormat="1" ht="24.2" customHeight="1">
      <c r="A203" s="32"/>
      <c r="B203" s="33"/>
      <c r="C203" s="228" t="s">
        <v>275</v>
      </c>
      <c r="D203" s="228" t="s">
        <v>973</v>
      </c>
      <c r="E203" s="229" t="s">
        <v>307</v>
      </c>
      <c r="F203" s="230" t="s">
        <v>1603</v>
      </c>
      <c r="G203" s="231" t="s">
        <v>244</v>
      </c>
      <c r="H203" s="232">
        <v>55</v>
      </c>
      <c r="I203" s="233"/>
      <c r="J203" s="234">
        <f>ROUND(I203*H203,2)</f>
        <v>0</v>
      </c>
      <c r="K203" s="235"/>
      <c r="L203" s="236"/>
      <c r="M203" s="237" t="s">
        <v>1</v>
      </c>
      <c r="N203" s="238" t="s">
        <v>40</v>
      </c>
      <c r="O203" s="69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9" t="s">
        <v>251</v>
      </c>
      <c r="AT203" s="219" t="s">
        <v>973</v>
      </c>
      <c r="AU203" s="219" t="s">
        <v>82</v>
      </c>
      <c r="AY203" s="14" t="s">
        <v>233</v>
      </c>
      <c r="BE203" s="112">
        <f>IF(N203="základní",J203,0)</f>
        <v>0</v>
      </c>
      <c r="BF203" s="112">
        <f>IF(N203="snížená",J203,0)</f>
        <v>0</v>
      </c>
      <c r="BG203" s="112">
        <f>IF(N203="zákl. přenesená",J203,0)</f>
        <v>0</v>
      </c>
      <c r="BH203" s="112">
        <f>IF(N203="sníž. přenesená",J203,0)</f>
        <v>0</v>
      </c>
      <c r="BI203" s="112">
        <f>IF(N203="nulová",J203,0)</f>
        <v>0</v>
      </c>
      <c r="BJ203" s="14" t="s">
        <v>82</v>
      </c>
      <c r="BK203" s="112">
        <f>ROUND(I203*H203,2)</f>
        <v>0</v>
      </c>
      <c r="BL203" s="14" t="s">
        <v>240</v>
      </c>
      <c r="BM203" s="219" t="s">
        <v>308</v>
      </c>
    </row>
    <row r="204" spans="1:65" s="2" customFormat="1" ht="19.5">
      <c r="A204" s="32"/>
      <c r="B204" s="33"/>
      <c r="C204" s="34"/>
      <c r="D204" s="220" t="s">
        <v>241</v>
      </c>
      <c r="E204" s="34"/>
      <c r="F204" s="221" t="s">
        <v>1603</v>
      </c>
      <c r="G204" s="34"/>
      <c r="H204" s="34"/>
      <c r="I204" s="176"/>
      <c r="J204" s="34"/>
      <c r="K204" s="34"/>
      <c r="L204" s="35"/>
      <c r="M204" s="222"/>
      <c r="N204" s="223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4" t="s">
        <v>241</v>
      </c>
      <c r="AU204" s="14" t="s">
        <v>82</v>
      </c>
    </row>
    <row r="205" spans="1:65" s="2" customFormat="1" ht="16.5" customHeight="1">
      <c r="A205" s="32"/>
      <c r="B205" s="33"/>
      <c r="C205" s="228" t="s">
        <v>309</v>
      </c>
      <c r="D205" s="228" t="s">
        <v>973</v>
      </c>
      <c r="E205" s="229" t="s">
        <v>310</v>
      </c>
      <c r="F205" s="230" t="s">
        <v>1604</v>
      </c>
      <c r="G205" s="231" t="s">
        <v>244</v>
      </c>
      <c r="H205" s="232">
        <v>55</v>
      </c>
      <c r="I205" s="233"/>
      <c r="J205" s="234">
        <f>ROUND(I205*H205,2)</f>
        <v>0</v>
      </c>
      <c r="K205" s="235"/>
      <c r="L205" s="236"/>
      <c r="M205" s="237" t="s">
        <v>1</v>
      </c>
      <c r="N205" s="238" t="s">
        <v>40</v>
      </c>
      <c r="O205" s="69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9" t="s">
        <v>251</v>
      </c>
      <c r="AT205" s="219" t="s">
        <v>973</v>
      </c>
      <c r="AU205" s="219" t="s">
        <v>82</v>
      </c>
      <c r="AY205" s="14" t="s">
        <v>233</v>
      </c>
      <c r="BE205" s="112">
        <f>IF(N205="základní",J205,0)</f>
        <v>0</v>
      </c>
      <c r="BF205" s="112">
        <f>IF(N205="snížená",J205,0)</f>
        <v>0</v>
      </c>
      <c r="BG205" s="112">
        <f>IF(N205="zákl. přenesená",J205,0)</f>
        <v>0</v>
      </c>
      <c r="BH205" s="112">
        <f>IF(N205="sníž. přenesená",J205,0)</f>
        <v>0</v>
      </c>
      <c r="BI205" s="112">
        <f>IF(N205="nulová",J205,0)</f>
        <v>0</v>
      </c>
      <c r="BJ205" s="14" t="s">
        <v>82</v>
      </c>
      <c r="BK205" s="112">
        <f>ROUND(I205*H205,2)</f>
        <v>0</v>
      </c>
      <c r="BL205" s="14" t="s">
        <v>240</v>
      </c>
      <c r="BM205" s="219" t="s">
        <v>311</v>
      </c>
    </row>
    <row r="206" spans="1:65" s="2" customFormat="1" ht="11.25">
      <c r="A206" s="32"/>
      <c r="B206" s="33"/>
      <c r="C206" s="34"/>
      <c r="D206" s="220" t="s">
        <v>241</v>
      </c>
      <c r="E206" s="34"/>
      <c r="F206" s="221" t="s">
        <v>1604</v>
      </c>
      <c r="G206" s="34"/>
      <c r="H206" s="34"/>
      <c r="I206" s="176"/>
      <c r="J206" s="34"/>
      <c r="K206" s="34"/>
      <c r="L206" s="35"/>
      <c r="M206" s="222"/>
      <c r="N206" s="223"/>
      <c r="O206" s="69"/>
      <c r="P206" s="69"/>
      <c r="Q206" s="69"/>
      <c r="R206" s="69"/>
      <c r="S206" s="69"/>
      <c r="T206" s="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4" t="s">
        <v>241</v>
      </c>
      <c r="AU206" s="14" t="s">
        <v>82</v>
      </c>
    </row>
    <row r="207" spans="1:65" s="2" customFormat="1" ht="16.5" customHeight="1">
      <c r="A207" s="32"/>
      <c r="B207" s="33"/>
      <c r="C207" s="228" t="s">
        <v>278</v>
      </c>
      <c r="D207" s="228" t="s">
        <v>973</v>
      </c>
      <c r="E207" s="229" t="s">
        <v>314</v>
      </c>
      <c r="F207" s="230" t="s">
        <v>1605</v>
      </c>
      <c r="G207" s="231" t="s">
        <v>244</v>
      </c>
      <c r="H207" s="232">
        <v>801</v>
      </c>
      <c r="I207" s="233"/>
      <c r="J207" s="234">
        <f>ROUND(I207*H207,2)</f>
        <v>0</v>
      </c>
      <c r="K207" s="235"/>
      <c r="L207" s="236"/>
      <c r="M207" s="237" t="s">
        <v>1</v>
      </c>
      <c r="N207" s="238" t="s">
        <v>40</v>
      </c>
      <c r="O207" s="69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9" t="s">
        <v>251</v>
      </c>
      <c r="AT207" s="219" t="s">
        <v>973</v>
      </c>
      <c r="AU207" s="219" t="s">
        <v>82</v>
      </c>
      <c r="AY207" s="14" t="s">
        <v>233</v>
      </c>
      <c r="BE207" s="112">
        <f>IF(N207="základní",J207,0)</f>
        <v>0</v>
      </c>
      <c r="BF207" s="112">
        <f>IF(N207="snížená",J207,0)</f>
        <v>0</v>
      </c>
      <c r="BG207" s="112">
        <f>IF(N207="zákl. přenesená",J207,0)</f>
        <v>0</v>
      </c>
      <c r="BH207" s="112">
        <f>IF(N207="sníž. přenesená",J207,0)</f>
        <v>0</v>
      </c>
      <c r="BI207" s="112">
        <f>IF(N207="nulová",J207,0)</f>
        <v>0</v>
      </c>
      <c r="BJ207" s="14" t="s">
        <v>82</v>
      </c>
      <c r="BK207" s="112">
        <f>ROUND(I207*H207,2)</f>
        <v>0</v>
      </c>
      <c r="BL207" s="14" t="s">
        <v>240</v>
      </c>
      <c r="BM207" s="219" t="s">
        <v>315</v>
      </c>
    </row>
    <row r="208" spans="1:65" s="2" customFormat="1" ht="11.25">
      <c r="A208" s="32"/>
      <c r="B208" s="33"/>
      <c r="C208" s="34"/>
      <c r="D208" s="220" t="s">
        <v>241</v>
      </c>
      <c r="E208" s="34"/>
      <c r="F208" s="221" t="s">
        <v>1605</v>
      </c>
      <c r="G208" s="34"/>
      <c r="H208" s="34"/>
      <c r="I208" s="176"/>
      <c r="J208" s="34"/>
      <c r="K208" s="34"/>
      <c r="L208" s="35"/>
      <c r="M208" s="222"/>
      <c r="N208" s="223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4" t="s">
        <v>241</v>
      </c>
      <c r="AU208" s="14" t="s">
        <v>82</v>
      </c>
    </row>
    <row r="209" spans="1:65" s="2" customFormat="1" ht="16.5" customHeight="1">
      <c r="A209" s="32"/>
      <c r="B209" s="33"/>
      <c r="C209" s="228" t="s">
        <v>316</v>
      </c>
      <c r="D209" s="228" t="s">
        <v>973</v>
      </c>
      <c r="E209" s="229" t="s">
        <v>317</v>
      </c>
      <c r="F209" s="230" t="s">
        <v>1606</v>
      </c>
      <c r="G209" s="231" t="s">
        <v>244</v>
      </c>
      <c r="H209" s="232">
        <v>120</v>
      </c>
      <c r="I209" s="233"/>
      <c r="J209" s="234">
        <f>ROUND(I209*H209,2)</f>
        <v>0</v>
      </c>
      <c r="K209" s="235"/>
      <c r="L209" s="236"/>
      <c r="M209" s="237" t="s">
        <v>1</v>
      </c>
      <c r="N209" s="238" t="s">
        <v>40</v>
      </c>
      <c r="O209" s="69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9" t="s">
        <v>251</v>
      </c>
      <c r="AT209" s="219" t="s">
        <v>973</v>
      </c>
      <c r="AU209" s="219" t="s">
        <v>82</v>
      </c>
      <c r="AY209" s="14" t="s">
        <v>233</v>
      </c>
      <c r="BE209" s="112">
        <f>IF(N209="základní",J209,0)</f>
        <v>0</v>
      </c>
      <c r="BF209" s="112">
        <f>IF(N209="snížená",J209,0)</f>
        <v>0</v>
      </c>
      <c r="BG209" s="112">
        <f>IF(N209="zákl. přenesená",J209,0)</f>
        <v>0</v>
      </c>
      <c r="BH209" s="112">
        <f>IF(N209="sníž. přenesená",J209,0)</f>
        <v>0</v>
      </c>
      <c r="BI209" s="112">
        <f>IF(N209="nulová",J209,0)</f>
        <v>0</v>
      </c>
      <c r="BJ209" s="14" t="s">
        <v>82</v>
      </c>
      <c r="BK209" s="112">
        <f>ROUND(I209*H209,2)</f>
        <v>0</v>
      </c>
      <c r="BL209" s="14" t="s">
        <v>240</v>
      </c>
      <c r="BM209" s="219" t="s">
        <v>318</v>
      </c>
    </row>
    <row r="210" spans="1:65" s="2" customFormat="1" ht="11.25">
      <c r="A210" s="32"/>
      <c r="B210" s="33"/>
      <c r="C210" s="34"/>
      <c r="D210" s="220" t="s">
        <v>241</v>
      </c>
      <c r="E210" s="34"/>
      <c r="F210" s="221" t="s">
        <v>1606</v>
      </c>
      <c r="G210" s="34"/>
      <c r="H210" s="34"/>
      <c r="I210" s="176"/>
      <c r="J210" s="34"/>
      <c r="K210" s="34"/>
      <c r="L210" s="35"/>
      <c r="M210" s="222"/>
      <c r="N210" s="223"/>
      <c r="O210" s="69"/>
      <c r="P210" s="69"/>
      <c r="Q210" s="69"/>
      <c r="R210" s="69"/>
      <c r="S210" s="69"/>
      <c r="T210" s="70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4" t="s">
        <v>241</v>
      </c>
      <c r="AU210" s="14" t="s">
        <v>82</v>
      </c>
    </row>
    <row r="211" spans="1:65" s="2" customFormat="1" ht="16.5" customHeight="1">
      <c r="A211" s="32"/>
      <c r="B211" s="33"/>
      <c r="C211" s="228" t="s">
        <v>280</v>
      </c>
      <c r="D211" s="228" t="s">
        <v>973</v>
      </c>
      <c r="E211" s="229" t="s">
        <v>319</v>
      </c>
      <c r="F211" s="230" t="s">
        <v>1607</v>
      </c>
      <c r="G211" s="231" t="s">
        <v>244</v>
      </c>
      <c r="H211" s="232">
        <v>10</v>
      </c>
      <c r="I211" s="233"/>
      <c r="J211" s="234">
        <f>ROUND(I211*H211,2)</f>
        <v>0</v>
      </c>
      <c r="K211" s="235"/>
      <c r="L211" s="236"/>
      <c r="M211" s="237" t="s">
        <v>1</v>
      </c>
      <c r="N211" s="238" t="s">
        <v>40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251</v>
      </c>
      <c r="AT211" s="219" t="s">
        <v>973</v>
      </c>
      <c r="AU211" s="219" t="s">
        <v>82</v>
      </c>
      <c r="AY211" s="14" t="s">
        <v>233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82</v>
      </c>
      <c r="BK211" s="112">
        <f>ROUND(I211*H211,2)</f>
        <v>0</v>
      </c>
      <c r="BL211" s="14" t="s">
        <v>240</v>
      </c>
      <c r="BM211" s="219" t="s">
        <v>320</v>
      </c>
    </row>
    <row r="212" spans="1:65" s="2" customFormat="1" ht="11.25">
      <c r="A212" s="32"/>
      <c r="B212" s="33"/>
      <c r="C212" s="34"/>
      <c r="D212" s="220" t="s">
        <v>241</v>
      </c>
      <c r="E212" s="34"/>
      <c r="F212" s="221" t="s">
        <v>1607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241</v>
      </c>
      <c r="AU212" s="14" t="s">
        <v>82</v>
      </c>
    </row>
    <row r="213" spans="1:65" s="2" customFormat="1" ht="37.9" customHeight="1">
      <c r="A213" s="32"/>
      <c r="B213" s="33"/>
      <c r="C213" s="228" t="s">
        <v>321</v>
      </c>
      <c r="D213" s="228" t="s">
        <v>973</v>
      </c>
      <c r="E213" s="229" t="s">
        <v>322</v>
      </c>
      <c r="F213" s="230" t="s">
        <v>1704</v>
      </c>
      <c r="G213" s="231" t="s">
        <v>239</v>
      </c>
      <c r="H213" s="232">
        <v>172</v>
      </c>
      <c r="I213" s="233"/>
      <c r="J213" s="234">
        <f>ROUND(I213*H213,2)</f>
        <v>0</v>
      </c>
      <c r="K213" s="235"/>
      <c r="L213" s="236"/>
      <c r="M213" s="237" t="s">
        <v>1</v>
      </c>
      <c r="N213" s="238" t="s">
        <v>40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251</v>
      </c>
      <c r="AT213" s="219" t="s">
        <v>973</v>
      </c>
      <c r="AU213" s="219" t="s">
        <v>82</v>
      </c>
      <c r="AY213" s="14" t="s">
        <v>233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82</v>
      </c>
      <c r="BK213" s="112">
        <f>ROUND(I213*H213,2)</f>
        <v>0</v>
      </c>
      <c r="BL213" s="14" t="s">
        <v>240</v>
      </c>
      <c r="BM213" s="219" t="s">
        <v>323</v>
      </c>
    </row>
    <row r="214" spans="1:65" s="2" customFormat="1" ht="29.25">
      <c r="A214" s="32"/>
      <c r="B214" s="33"/>
      <c r="C214" s="34"/>
      <c r="D214" s="220" t="s">
        <v>241</v>
      </c>
      <c r="E214" s="34"/>
      <c r="F214" s="221" t="s">
        <v>1704</v>
      </c>
      <c r="G214" s="34"/>
      <c r="H214" s="34"/>
      <c r="I214" s="176"/>
      <c r="J214" s="34"/>
      <c r="K214" s="34"/>
      <c r="L214" s="35"/>
      <c r="M214" s="222"/>
      <c r="N214" s="223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241</v>
      </c>
      <c r="AU214" s="14" t="s">
        <v>82</v>
      </c>
    </row>
    <row r="215" spans="1:65" s="2" customFormat="1" ht="16.5" customHeight="1">
      <c r="A215" s="32"/>
      <c r="B215" s="33"/>
      <c r="C215" s="228" t="s">
        <v>283</v>
      </c>
      <c r="D215" s="228" t="s">
        <v>973</v>
      </c>
      <c r="E215" s="229" t="s">
        <v>324</v>
      </c>
      <c r="F215" s="230" t="s">
        <v>1609</v>
      </c>
      <c r="G215" s="231" t="s">
        <v>358</v>
      </c>
      <c r="H215" s="232">
        <v>1</v>
      </c>
      <c r="I215" s="233"/>
      <c r="J215" s="234">
        <f>ROUND(I215*H215,2)</f>
        <v>0</v>
      </c>
      <c r="K215" s="235"/>
      <c r="L215" s="236"/>
      <c r="M215" s="237" t="s">
        <v>1</v>
      </c>
      <c r="N215" s="238" t="s">
        <v>40</v>
      </c>
      <c r="O215" s="69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9" t="s">
        <v>251</v>
      </c>
      <c r="AT215" s="219" t="s">
        <v>973</v>
      </c>
      <c r="AU215" s="219" t="s">
        <v>82</v>
      </c>
      <c r="AY215" s="14" t="s">
        <v>233</v>
      </c>
      <c r="BE215" s="112">
        <f>IF(N215="základní",J215,0)</f>
        <v>0</v>
      </c>
      <c r="BF215" s="112">
        <f>IF(N215="snížená",J215,0)</f>
        <v>0</v>
      </c>
      <c r="BG215" s="112">
        <f>IF(N215="zákl. přenesená",J215,0)</f>
        <v>0</v>
      </c>
      <c r="BH215" s="112">
        <f>IF(N215="sníž. přenesená",J215,0)</f>
        <v>0</v>
      </c>
      <c r="BI215" s="112">
        <f>IF(N215="nulová",J215,0)</f>
        <v>0</v>
      </c>
      <c r="BJ215" s="14" t="s">
        <v>82</v>
      </c>
      <c r="BK215" s="112">
        <f>ROUND(I215*H215,2)</f>
        <v>0</v>
      </c>
      <c r="BL215" s="14" t="s">
        <v>240</v>
      </c>
      <c r="BM215" s="219" t="s">
        <v>325</v>
      </c>
    </row>
    <row r="216" spans="1:65" s="2" customFormat="1" ht="11.25">
      <c r="A216" s="32"/>
      <c r="B216" s="33"/>
      <c r="C216" s="34"/>
      <c r="D216" s="220" t="s">
        <v>241</v>
      </c>
      <c r="E216" s="34"/>
      <c r="F216" s="221" t="s">
        <v>1609</v>
      </c>
      <c r="G216" s="34"/>
      <c r="H216" s="34"/>
      <c r="I216" s="176"/>
      <c r="J216" s="34"/>
      <c r="K216" s="34"/>
      <c r="L216" s="35"/>
      <c r="M216" s="222"/>
      <c r="N216" s="223"/>
      <c r="O216" s="69"/>
      <c r="P216" s="69"/>
      <c r="Q216" s="69"/>
      <c r="R216" s="69"/>
      <c r="S216" s="69"/>
      <c r="T216" s="70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4" t="s">
        <v>241</v>
      </c>
      <c r="AU216" s="14" t="s">
        <v>82</v>
      </c>
    </row>
    <row r="217" spans="1:65" s="12" customFormat="1" ht="25.9" customHeight="1">
      <c r="B217" s="191"/>
      <c r="C217" s="192"/>
      <c r="D217" s="193" t="s">
        <v>74</v>
      </c>
      <c r="E217" s="194" t="s">
        <v>231</v>
      </c>
      <c r="F217" s="194" t="s">
        <v>1276</v>
      </c>
      <c r="G217" s="192"/>
      <c r="H217" s="192"/>
      <c r="I217" s="195"/>
      <c r="J217" s="196">
        <f>BK217</f>
        <v>0</v>
      </c>
      <c r="K217" s="192"/>
      <c r="L217" s="197"/>
      <c r="M217" s="198"/>
      <c r="N217" s="199"/>
      <c r="O217" s="199"/>
      <c r="P217" s="200">
        <f>SUM(P218:P237)</f>
        <v>0</v>
      </c>
      <c r="Q217" s="199"/>
      <c r="R217" s="200">
        <f>SUM(R218:R237)</f>
        <v>0</v>
      </c>
      <c r="S217" s="199"/>
      <c r="T217" s="201">
        <f>SUM(T218:T237)</f>
        <v>0</v>
      </c>
      <c r="AR217" s="202" t="s">
        <v>82</v>
      </c>
      <c r="AT217" s="203" t="s">
        <v>74</v>
      </c>
      <c r="AU217" s="203" t="s">
        <v>75</v>
      </c>
      <c r="AY217" s="202" t="s">
        <v>233</v>
      </c>
      <c r="BK217" s="204">
        <f>SUM(BK218:BK237)</f>
        <v>0</v>
      </c>
    </row>
    <row r="218" spans="1:65" s="2" customFormat="1" ht="44.25" customHeight="1">
      <c r="A218" s="32"/>
      <c r="B218" s="33"/>
      <c r="C218" s="207" t="s">
        <v>328</v>
      </c>
      <c r="D218" s="207" t="s">
        <v>236</v>
      </c>
      <c r="E218" s="208" t="s">
        <v>329</v>
      </c>
      <c r="F218" s="209" t="s">
        <v>1705</v>
      </c>
      <c r="G218" s="210" t="s">
        <v>244</v>
      </c>
      <c r="H218" s="211">
        <v>67</v>
      </c>
      <c r="I218" s="212"/>
      <c r="J218" s="213">
        <f>ROUND(I218*H218,2)</f>
        <v>0</v>
      </c>
      <c r="K218" s="214"/>
      <c r="L218" s="35"/>
      <c r="M218" s="215" t="s">
        <v>1</v>
      </c>
      <c r="N218" s="216" t="s">
        <v>40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240</v>
      </c>
      <c r="AT218" s="219" t="s">
        <v>236</v>
      </c>
      <c r="AU218" s="219" t="s">
        <v>82</v>
      </c>
      <c r="AY218" s="14" t="s">
        <v>233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82</v>
      </c>
      <c r="BK218" s="112">
        <f>ROUND(I218*H218,2)</f>
        <v>0</v>
      </c>
      <c r="BL218" s="14" t="s">
        <v>240</v>
      </c>
      <c r="BM218" s="219" t="s">
        <v>330</v>
      </c>
    </row>
    <row r="219" spans="1:65" s="2" customFormat="1" ht="29.25">
      <c r="A219" s="32"/>
      <c r="B219" s="33"/>
      <c r="C219" s="34"/>
      <c r="D219" s="220" t="s">
        <v>241</v>
      </c>
      <c r="E219" s="34"/>
      <c r="F219" s="221" t="s">
        <v>1705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241</v>
      </c>
      <c r="AU219" s="14" t="s">
        <v>82</v>
      </c>
    </row>
    <row r="220" spans="1:65" s="2" customFormat="1" ht="44.25" customHeight="1">
      <c r="A220" s="32"/>
      <c r="B220" s="33"/>
      <c r="C220" s="207" t="s">
        <v>287</v>
      </c>
      <c r="D220" s="207" t="s">
        <v>236</v>
      </c>
      <c r="E220" s="208" t="s">
        <v>331</v>
      </c>
      <c r="F220" s="209" t="s">
        <v>1610</v>
      </c>
      <c r="G220" s="210" t="s">
        <v>244</v>
      </c>
      <c r="H220" s="211">
        <v>492</v>
      </c>
      <c r="I220" s="212"/>
      <c r="J220" s="213">
        <f>ROUND(I220*H220,2)</f>
        <v>0</v>
      </c>
      <c r="K220" s="214"/>
      <c r="L220" s="35"/>
      <c r="M220" s="215" t="s">
        <v>1</v>
      </c>
      <c r="N220" s="216" t="s">
        <v>40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240</v>
      </c>
      <c r="AT220" s="219" t="s">
        <v>236</v>
      </c>
      <c r="AU220" s="219" t="s">
        <v>82</v>
      </c>
      <c r="AY220" s="14" t="s">
        <v>233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82</v>
      </c>
      <c r="BK220" s="112">
        <f>ROUND(I220*H220,2)</f>
        <v>0</v>
      </c>
      <c r="BL220" s="14" t="s">
        <v>240</v>
      </c>
      <c r="BM220" s="219" t="s">
        <v>332</v>
      </c>
    </row>
    <row r="221" spans="1:65" s="2" customFormat="1" ht="29.25">
      <c r="A221" s="32"/>
      <c r="B221" s="33"/>
      <c r="C221" s="34"/>
      <c r="D221" s="220" t="s">
        <v>241</v>
      </c>
      <c r="E221" s="34"/>
      <c r="F221" s="221" t="s">
        <v>1610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241</v>
      </c>
      <c r="AU221" s="14" t="s">
        <v>82</v>
      </c>
    </row>
    <row r="222" spans="1:65" s="2" customFormat="1" ht="44.25" customHeight="1">
      <c r="A222" s="32"/>
      <c r="B222" s="33"/>
      <c r="C222" s="207" t="s">
        <v>333</v>
      </c>
      <c r="D222" s="207" t="s">
        <v>236</v>
      </c>
      <c r="E222" s="208" t="s">
        <v>334</v>
      </c>
      <c r="F222" s="209" t="s">
        <v>1611</v>
      </c>
      <c r="G222" s="210" t="s">
        <v>244</v>
      </c>
      <c r="H222" s="211">
        <v>25</v>
      </c>
      <c r="I222" s="212"/>
      <c r="J222" s="213">
        <f>ROUND(I222*H222,2)</f>
        <v>0</v>
      </c>
      <c r="K222" s="214"/>
      <c r="L222" s="35"/>
      <c r="M222" s="215" t="s">
        <v>1</v>
      </c>
      <c r="N222" s="216" t="s">
        <v>40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240</v>
      </c>
      <c r="AT222" s="219" t="s">
        <v>236</v>
      </c>
      <c r="AU222" s="219" t="s">
        <v>82</v>
      </c>
      <c r="AY222" s="14" t="s">
        <v>233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82</v>
      </c>
      <c r="BK222" s="112">
        <f>ROUND(I222*H222,2)</f>
        <v>0</v>
      </c>
      <c r="BL222" s="14" t="s">
        <v>240</v>
      </c>
      <c r="BM222" s="219" t="s">
        <v>335</v>
      </c>
    </row>
    <row r="223" spans="1:65" s="2" customFormat="1" ht="29.25">
      <c r="A223" s="32"/>
      <c r="B223" s="33"/>
      <c r="C223" s="34"/>
      <c r="D223" s="220" t="s">
        <v>241</v>
      </c>
      <c r="E223" s="34"/>
      <c r="F223" s="221" t="s">
        <v>1611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241</v>
      </c>
      <c r="AU223" s="14" t="s">
        <v>82</v>
      </c>
    </row>
    <row r="224" spans="1:65" s="2" customFormat="1" ht="55.5" customHeight="1">
      <c r="A224" s="32"/>
      <c r="B224" s="33"/>
      <c r="C224" s="207" t="s">
        <v>290</v>
      </c>
      <c r="D224" s="207" t="s">
        <v>236</v>
      </c>
      <c r="E224" s="208" t="s">
        <v>336</v>
      </c>
      <c r="F224" s="209" t="s">
        <v>1612</v>
      </c>
      <c r="G224" s="210" t="s">
        <v>239</v>
      </c>
      <c r="H224" s="211">
        <v>333</v>
      </c>
      <c r="I224" s="212"/>
      <c r="J224" s="213">
        <f>ROUND(I224*H224,2)</f>
        <v>0</v>
      </c>
      <c r="K224" s="214"/>
      <c r="L224" s="35"/>
      <c r="M224" s="215" t="s">
        <v>1</v>
      </c>
      <c r="N224" s="216" t="s">
        <v>40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240</v>
      </c>
      <c r="AT224" s="219" t="s">
        <v>236</v>
      </c>
      <c r="AU224" s="219" t="s">
        <v>82</v>
      </c>
      <c r="AY224" s="14" t="s">
        <v>233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82</v>
      </c>
      <c r="BK224" s="112">
        <f>ROUND(I224*H224,2)</f>
        <v>0</v>
      </c>
      <c r="BL224" s="14" t="s">
        <v>240</v>
      </c>
      <c r="BM224" s="219" t="s">
        <v>337</v>
      </c>
    </row>
    <row r="225" spans="1:65" s="2" customFormat="1" ht="29.25">
      <c r="A225" s="32"/>
      <c r="B225" s="33"/>
      <c r="C225" s="34"/>
      <c r="D225" s="220" t="s">
        <v>241</v>
      </c>
      <c r="E225" s="34"/>
      <c r="F225" s="221" t="s">
        <v>1612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241</v>
      </c>
      <c r="AU225" s="14" t="s">
        <v>82</v>
      </c>
    </row>
    <row r="226" spans="1:65" s="2" customFormat="1" ht="49.15" customHeight="1">
      <c r="A226" s="32"/>
      <c r="B226" s="33"/>
      <c r="C226" s="207" t="s">
        <v>338</v>
      </c>
      <c r="D226" s="207" t="s">
        <v>236</v>
      </c>
      <c r="E226" s="208" t="s">
        <v>339</v>
      </c>
      <c r="F226" s="209" t="s">
        <v>1613</v>
      </c>
      <c r="G226" s="210" t="s">
        <v>358</v>
      </c>
      <c r="H226" s="211">
        <v>2</v>
      </c>
      <c r="I226" s="212"/>
      <c r="J226" s="213">
        <f>ROUND(I226*H226,2)</f>
        <v>0</v>
      </c>
      <c r="K226" s="214"/>
      <c r="L226" s="35"/>
      <c r="M226" s="215" t="s">
        <v>1</v>
      </c>
      <c r="N226" s="216" t="s">
        <v>40</v>
      </c>
      <c r="O226" s="69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9" t="s">
        <v>240</v>
      </c>
      <c r="AT226" s="219" t="s">
        <v>236</v>
      </c>
      <c r="AU226" s="219" t="s">
        <v>82</v>
      </c>
      <c r="AY226" s="14" t="s">
        <v>233</v>
      </c>
      <c r="BE226" s="112">
        <f>IF(N226="základní",J226,0)</f>
        <v>0</v>
      </c>
      <c r="BF226" s="112">
        <f>IF(N226="snížená",J226,0)</f>
        <v>0</v>
      </c>
      <c r="BG226" s="112">
        <f>IF(N226="zákl. přenesená",J226,0)</f>
        <v>0</v>
      </c>
      <c r="BH226" s="112">
        <f>IF(N226="sníž. přenesená",J226,0)</f>
        <v>0</v>
      </c>
      <c r="BI226" s="112">
        <f>IF(N226="nulová",J226,0)</f>
        <v>0</v>
      </c>
      <c r="BJ226" s="14" t="s">
        <v>82</v>
      </c>
      <c r="BK226" s="112">
        <f>ROUND(I226*H226,2)</f>
        <v>0</v>
      </c>
      <c r="BL226" s="14" t="s">
        <v>240</v>
      </c>
      <c r="BM226" s="219" t="s">
        <v>340</v>
      </c>
    </row>
    <row r="227" spans="1:65" s="2" customFormat="1" ht="29.25">
      <c r="A227" s="32"/>
      <c r="B227" s="33"/>
      <c r="C227" s="34"/>
      <c r="D227" s="220" t="s">
        <v>241</v>
      </c>
      <c r="E227" s="34"/>
      <c r="F227" s="221" t="s">
        <v>1613</v>
      </c>
      <c r="G227" s="34"/>
      <c r="H227" s="34"/>
      <c r="I227" s="176"/>
      <c r="J227" s="34"/>
      <c r="K227" s="34"/>
      <c r="L227" s="35"/>
      <c r="M227" s="222"/>
      <c r="N227" s="223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4" t="s">
        <v>241</v>
      </c>
      <c r="AU227" s="14" t="s">
        <v>82</v>
      </c>
    </row>
    <row r="228" spans="1:65" s="2" customFormat="1" ht="37.9" customHeight="1">
      <c r="A228" s="32"/>
      <c r="B228" s="33"/>
      <c r="C228" s="207" t="s">
        <v>292</v>
      </c>
      <c r="D228" s="207" t="s">
        <v>236</v>
      </c>
      <c r="E228" s="208" t="s">
        <v>345</v>
      </c>
      <c r="F228" s="209" t="s">
        <v>1614</v>
      </c>
      <c r="G228" s="210" t="s">
        <v>358</v>
      </c>
      <c r="H228" s="211">
        <v>1</v>
      </c>
      <c r="I228" s="212"/>
      <c r="J228" s="213">
        <f>ROUND(I228*H228,2)</f>
        <v>0</v>
      </c>
      <c r="K228" s="214"/>
      <c r="L228" s="35"/>
      <c r="M228" s="215" t="s">
        <v>1</v>
      </c>
      <c r="N228" s="216" t="s">
        <v>40</v>
      </c>
      <c r="O228" s="69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9" t="s">
        <v>240</v>
      </c>
      <c r="AT228" s="219" t="s">
        <v>236</v>
      </c>
      <c r="AU228" s="219" t="s">
        <v>82</v>
      </c>
      <c r="AY228" s="14" t="s">
        <v>233</v>
      </c>
      <c r="BE228" s="112">
        <f>IF(N228="základní",J228,0)</f>
        <v>0</v>
      </c>
      <c r="BF228" s="112">
        <f>IF(N228="snížená",J228,0)</f>
        <v>0</v>
      </c>
      <c r="BG228" s="112">
        <f>IF(N228="zákl. přenesená",J228,0)</f>
        <v>0</v>
      </c>
      <c r="BH228" s="112">
        <f>IF(N228="sníž. přenesená",J228,0)</f>
        <v>0</v>
      </c>
      <c r="BI228" s="112">
        <f>IF(N228="nulová",J228,0)</f>
        <v>0</v>
      </c>
      <c r="BJ228" s="14" t="s">
        <v>82</v>
      </c>
      <c r="BK228" s="112">
        <f>ROUND(I228*H228,2)</f>
        <v>0</v>
      </c>
      <c r="BL228" s="14" t="s">
        <v>240</v>
      </c>
      <c r="BM228" s="219" t="s">
        <v>347</v>
      </c>
    </row>
    <row r="229" spans="1:65" s="2" customFormat="1" ht="19.5">
      <c r="A229" s="32"/>
      <c r="B229" s="33"/>
      <c r="C229" s="34"/>
      <c r="D229" s="220" t="s">
        <v>241</v>
      </c>
      <c r="E229" s="34"/>
      <c r="F229" s="221" t="s">
        <v>1614</v>
      </c>
      <c r="G229" s="34"/>
      <c r="H229" s="34"/>
      <c r="I229" s="176"/>
      <c r="J229" s="34"/>
      <c r="K229" s="34"/>
      <c r="L229" s="35"/>
      <c r="M229" s="222"/>
      <c r="N229" s="223"/>
      <c r="O229" s="69"/>
      <c r="P229" s="69"/>
      <c r="Q229" s="69"/>
      <c r="R229" s="69"/>
      <c r="S229" s="69"/>
      <c r="T229" s="70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4" t="s">
        <v>241</v>
      </c>
      <c r="AU229" s="14" t="s">
        <v>82</v>
      </c>
    </row>
    <row r="230" spans="1:65" s="2" customFormat="1" ht="24.2" customHeight="1">
      <c r="A230" s="32"/>
      <c r="B230" s="33"/>
      <c r="C230" s="207" t="s">
        <v>348</v>
      </c>
      <c r="D230" s="207" t="s">
        <v>236</v>
      </c>
      <c r="E230" s="208" t="s">
        <v>349</v>
      </c>
      <c r="F230" s="209" t="s">
        <v>1706</v>
      </c>
      <c r="G230" s="210" t="s">
        <v>358</v>
      </c>
      <c r="H230" s="211">
        <v>1</v>
      </c>
      <c r="I230" s="212"/>
      <c r="J230" s="213">
        <f>ROUND(I230*H230,2)</f>
        <v>0</v>
      </c>
      <c r="K230" s="214"/>
      <c r="L230" s="35"/>
      <c r="M230" s="215" t="s">
        <v>1</v>
      </c>
      <c r="N230" s="216" t="s">
        <v>40</v>
      </c>
      <c r="O230" s="69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9" t="s">
        <v>240</v>
      </c>
      <c r="AT230" s="219" t="s">
        <v>236</v>
      </c>
      <c r="AU230" s="219" t="s">
        <v>82</v>
      </c>
      <c r="AY230" s="14" t="s">
        <v>233</v>
      </c>
      <c r="BE230" s="112">
        <f>IF(N230="základní",J230,0)</f>
        <v>0</v>
      </c>
      <c r="BF230" s="112">
        <f>IF(N230="snížená",J230,0)</f>
        <v>0</v>
      </c>
      <c r="BG230" s="112">
        <f>IF(N230="zákl. přenesená",J230,0)</f>
        <v>0</v>
      </c>
      <c r="BH230" s="112">
        <f>IF(N230="sníž. přenesená",J230,0)</f>
        <v>0</v>
      </c>
      <c r="BI230" s="112">
        <f>IF(N230="nulová",J230,0)</f>
        <v>0</v>
      </c>
      <c r="BJ230" s="14" t="s">
        <v>82</v>
      </c>
      <c r="BK230" s="112">
        <f>ROUND(I230*H230,2)</f>
        <v>0</v>
      </c>
      <c r="BL230" s="14" t="s">
        <v>240</v>
      </c>
      <c r="BM230" s="219" t="s">
        <v>351</v>
      </c>
    </row>
    <row r="231" spans="1:65" s="2" customFormat="1" ht="11.25">
      <c r="A231" s="32"/>
      <c r="B231" s="33"/>
      <c r="C231" s="34"/>
      <c r="D231" s="220" t="s">
        <v>241</v>
      </c>
      <c r="E231" s="34"/>
      <c r="F231" s="221" t="s">
        <v>1706</v>
      </c>
      <c r="G231" s="34"/>
      <c r="H231" s="34"/>
      <c r="I231" s="176"/>
      <c r="J231" s="34"/>
      <c r="K231" s="34"/>
      <c r="L231" s="35"/>
      <c r="M231" s="222"/>
      <c r="N231" s="223"/>
      <c r="O231" s="69"/>
      <c r="P231" s="69"/>
      <c r="Q231" s="69"/>
      <c r="R231" s="69"/>
      <c r="S231" s="69"/>
      <c r="T231" s="70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4" t="s">
        <v>241</v>
      </c>
      <c r="AU231" s="14" t="s">
        <v>82</v>
      </c>
    </row>
    <row r="232" spans="1:65" s="2" customFormat="1" ht="66.75" customHeight="1">
      <c r="A232" s="32"/>
      <c r="B232" s="33"/>
      <c r="C232" s="207" t="s">
        <v>295</v>
      </c>
      <c r="D232" s="207" t="s">
        <v>236</v>
      </c>
      <c r="E232" s="208" t="s">
        <v>352</v>
      </c>
      <c r="F232" s="209" t="s">
        <v>1615</v>
      </c>
      <c r="G232" s="210" t="s">
        <v>358</v>
      </c>
      <c r="H232" s="211">
        <v>1</v>
      </c>
      <c r="I232" s="212"/>
      <c r="J232" s="213">
        <f>ROUND(I232*H232,2)</f>
        <v>0</v>
      </c>
      <c r="K232" s="214"/>
      <c r="L232" s="35"/>
      <c r="M232" s="215" t="s">
        <v>1</v>
      </c>
      <c r="N232" s="216" t="s">
        <v>40</v>
      </c>
      <c r="O232" s="69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9" t="s">
        <v>240</v>
      </c>
      <c r="AT232" s="219" t="s">
        <v>236</v>
      </c>
      <c r="AU232" s="219" t="s">
        <v>82</v>
      </c>
      <c r="AY232" s="14" t="s">
        <v>233</v>
      </c>
      <c r="BE232" s="112">
        <f>IF(N232="základní",J232,0)</f>
        <v>0</v>
      </c>
      <c r="BF232" s="112">
        <f>IF(N232="snížená",J232,0)</f>
        <v>0</v>
      </c>
      <c r="BG232" s="112">
        <f>IF(N232="zákl. přenesená",J232,0)</f>
        <v>0</v>
      </c>
      <c r="BH232" s="112">
        <f>IF(N232="sníž. přenesená",J232,0)</f>
        <v>0</v>
      </c>
      <c r="BI232" s="112">
        <f>IF(N232="nulová",J232,0)</f>
        <v>0</v>
      </c>
      <c r="BJ232" s="14" t="s">
        <v>82</v>
      </c>
      <c r="BK232" s="112">
        <f>ROUND(I232*H232,2)</f>
        <v>0</v>
      </c>
      <c r="BL232" s="14" t="s">
        <v>240</v>
      </c>
      <c r="BM232" s="219" t="s">
        <v>354</v>
      </c>
    </row>
    <row r="233" spans="1:65" s="2" customFormat="1" ht="39">
      <c r="A233" s="32"/>
      <c r="B233" s="33"/>
      <c r="C233" s="34"/>
      <c r="D233" s="220" t="s">
        <v>241</v>
      </c>
      <c r="E233" s="34"/>
      <c r="F233" s="221" t="s">
        <v>1615</v>
      </c>
      <c r="G233" s="34"/>
      <c r="H233" s="34"/>
      <c r="I233" s="176"/>
      <c r="J233" s="34"/>
      <c r="K233" s="34"/>
      <c r="L233" s="35"/>
      <c r="M233" s="222"/>
      <c r="N233" s="223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4" t="s">
        <v>241</v>
      </c>
      <c r="AU233" s="14" t="s">
        <v>82</v>
      </c>
    </row>
    <row r="234" spans="1:65" s="2" customFormat="1" ht="37.9" customHeight="1">
      <c r="A234" s="32"/>
      <c r="B234" s="33"/>
      <c r="C234" s="207" t="s">
        <v>355</v>
      </c>
      <c r="D234" s="207" t="s">
        <v>236</v>
      </c>
      <c r="E234" s="208" t="s">
        <v>356</v>
      </c>
      <c r="F234" s="209" t="s">
        <v>1707</v>
      </c>
      <c r="G234" s="210" t="s">
        <v>244</v>
      </c>
      <c r="H234" s="211">
        <v>25</v>
      </c>
      <c r="I234" s="212"/>
      <c r="J234" s="213">
        <f>ROUND(I234*H234,2)</f>
        <v>0</v>
      </c>
      <c r="K234" s="214"/>
      <c r="L234" s="35"/>
      <c r="M234" s="215" t="s">
        <v>1</v>
      </c>
      <c r="N234" s="216" t="s">
        <v>40</v>
      </c>
      <c r="O234" s="69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9" t="s">
        <v>240</v>
      </c>
      <c r="AT234" s="219" t="s">
        <v>236</v>
      </c>
      <c r="AU234" s="219" t="s">
        <v>82</v>
      </c>
      <c r="AY234" s="14" t="s">
        <v>233</v>
      </c>
      <c r="BE234" s="112">
        <f>IF(N234="základní",J234,0)</f>
        <v>0</v>
      </c>
      <c r="BF234" s="112">
        <f>IF(N234="snížená",J234,0)</f>
        <v>0</v>
      </c>
      <c r="BG234" s="112">
        <f>IF(N234="zákl. přenesená",J234,0)</f>
        <v>0</v>
      </c>
      <c r="BH234" s="112">
        <f>IF(N234="sníž. přenesená",J234,0)</f>
        <v>0</v>
      </c>
      <c r="BI234" s="112">
        <f>IF(N234="nulová",J234,0)</f>
        <v>0</v>
      </c>
      <c r="BJ234" s="14" t="s">
        <v>82</v>
      </c>
      <c r="BK234" s="112">
        <f>ROUND(I234*H234,2)</f>
        <v>0</v>
      </c>
      <c r="BL234" s="14" t="s">
        <v>240</v>
      </c>
      <c r="BM234" s="219" t="s">
        <v>359</v>
      </c>
    </row>
    <row r="235" spans="1:65" s="2" customFormat="1" ht="19.5">
      <c r="A235" s="32"/>
      <c r="B235" s="33"/>
      <c r="C235" s="34"/>
      <c r="D235" s="220" t="s">
        <v>241</v>
      </c>
      <c r="E235" s="34"/>
      <c r="F235" s="221" t="s">
        <v>1707</v>
      </c>
      <c r="G235" s="34"/>
      <c r="H235" s="34"/>
      <c r="I235" s="176"/>
      <c r="J235" s="34"/>
      <c r="K235" s="34"/>
      <c r="L235" s="35"/>
      <c r="M235" s="222"/>
      <c r="N235" s="223"/>
      <c r="O235" s="69"/>
      <c r="P235" s="69"/>
      <c r="Q235" s="69"/>
      <c r="R235" s="69"/>
      <c r="S235" s="69"/>
      <c r="T235" s="70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4" t="s">
        <v>241</v>
      </c>
      <c r="AU235" s="14" t="s">
        <v>82</v>
      </c>
    </row>
    <row r="236" spans="1:65" s="2" customFormat="1" ht="37.9" customHeight="1">
      <c r="A236" s="32"/>
      <c r="B236" s="33"/>
      <c r="C236" s="207" t="s">
        <v>297</v>
      </c>
      <c r="D236" s="207" t="s">
        <v>236</v>
      </c>
      <c r="E236" s="208" t="s">
        <v>362</v>
      </c>
      <c r="F236" s="209" t="s">
        <v>1617</v>
      </c>
      <c r="G236" s="210" t="s">
        <v>244</v>
      </c>
      <c r="H236" s="211">
        <v>60</v>
      </c>
      <c r="I236" s="212"/>
      <c r="J236" s="213">
        <f>ROUND(I236*H236,2)</f>
        <v>0</v>
      </c>
      <c r="K236" s="214"/>
      <c r="L236" s="35"/>
      <c r="M236" s="215" t="s">
        <v>1</v>
      </c>
      <c r="N236" s="216" t="s">
        <v>40</v>
      </c>
      <c r="O236" s="69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9" t="s">
        <v>240</v>
      </c>
      <c r="AT236" s="219" t="s">
        <v>236</v>
      </c>
      <c r="AU236" s="219" t="s">
        <v>82</v>
      </c>
      <c r="AY236" s="14" t="s">
        <v>233</v>
      </c>
      <c r="BE236" s="112">
        <f>IF(N236="základní",J236,0)</f>
        <v>0</v>
      </c>
      <c r="BF236" s="112">
        <f>IF(N236="snížená",J236,0)</f>
        <v>0</v>
      </c>
      <c r="BG236" s="112">
        <f>IF(N236="zákl. přenesená",J236,0)</f>
        <v>0</v>
      </c>
      <c r="BH236" s="112">
        <f>IF(N236="sníž. přenesená",J236,0)</f>
        <v>0</v>
      </c>
      <c r="BI236" s="112">
        <f>IF(N236="nulová",J236,0)</f>
        <v>0</v>
      </c>
      <c r="BJ236" s="14" t="s">
        <v>82</v>
      </c>
      <c r="BK236" s="112">
        <f>ROUND(I236*H236,2)</f>
        <v>0</v>
      </c>
      <c r="BL236" s="14" t="s">
        <v>240</v>
      </c>
      <c r="BM236" s="219" t="s">
        <v>363</v>
      </c>
    </row>
    <row r="237" spans="1:65" s="2" customFormat="1" ht="19.5">
      <c r="A237" s="32"/>
      <c r="B237" s="33"/>
      <c r="C237" s="34"/>
      <c r="D237" s="220" t="s">
        <v>241</v>
      </c>
      <c r="E237" s="34"/>
      <c r="F237" s="221" t="s">
        <v>1617</v>
      </c>
      <c r="G237" s="34"/>
      <c r="H237" s="34"/>
      <c r="I237" s="176"/>
      <c r="J237" s="34"/>
      <c r="K237" s="34"/>
      <c r="L237" s="35"/>
      <c r="M237" s="222"/>
      <c r="N237" s="223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4" t="s">
        <v>241</v>
      </c>
      <c r="AU237" s="14" t="s">
        <v>82</v>
      </c>
    </row>
    <row r="238" spans="1:65" s="12" customFormat="1" ht="25.9" customHeight="1">
      <c r="B238" s="191"/>
      <c r="C238" s="192"/>
      <c r="D238" s="193" t="s">
        <v>74</v>
      </c>
      <c r="E238" s="194" t="s">
        <v>256</v>
      </c>
      <c r="F238" s="194" t="s">
        <v>1618</v>
      </c>
      <c r="G238" s="192"/>
      <c r="H238" s="192"/>
      <c r="I238" s="195"/>
      <c r="J238" s="196">
        <f>BK238</f>
        <v>0</v>
      </c>
      <c r="K238" s="192"/>
      <c r="L238" s="197"/>
      <c r="M238" s="198"/>
      <c r="N238" s="199"/>
      <c r="O238" s="199"/>
      <c r="P238" s="200">
        <f>SUM(P239:P255)</f>
        <v>0</v>
      </c>
      <c r="Q238" s="199"/>
      <c r="R238" s="200">
        <f>SUM(R239:R255)</f>
        <v>0</v>
      </c>
      <c r="S238" s="199"/>
      <c r="T238" s="201">
        <f>SUM(T239:T255)</f>
        <v>0</v>
      </c>
      <c r="AR238" s="202" t="s">
        <v>82</v>
      </c>
      <c r="AT238" s="203" t="s">
        <v>74</v>
      </c>
      <c r="AU238" s="203" t="s">
        <v>75</v>
      </c>
      <c r="AY238" s="202" t="s">
        <v>233</v>
      </c>
      <c r="BK238" s="204">
        <f>SUM(BK239:BK255)</f>
        <v>0</v>
      </c>
    </row>
    <row r="239" spans="1:65" s="2" customFormat="1" ht="16.5" customHeight="1">
      <c r="A239" s="32"/>
      <c r="B239" s="33"/>
      <c r="C239" s="207" t="s">
        <v>364</v>
      </c>
      <c r="D239" s="207" t="s">
        <v>236</v>
      </c>
      <c r="E239" s="208" t="s">
        <v>365</v>
      </c>
      <c r="F239" s="209" t="s">
        <v>1619</v>
      </c>
      <c r="G239" s="210" t="s">
        <v>239</v>
      </c>
      <c r="H239" s="211">
        <v>1</v>
      </c>
      <c r="I239" s="212"/>
      <c r="J239" s="213">
        <f>ROUND(I239*H239,2)</f>
        <v>0</v>
      </c>
      <c r="K239" s="214"/>
      <c r="L239" s="35"/>
      <c r="M239" s="215" t="s">
        <v>1</v>
      </c>
      <c r="N239" s="216" t="s">
        <v>40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240</v>
      </c>
      <c r="AT239" s="219" t="s">
        <v>236</v>
      </c>
      <c r="AU239" s="219" t="s">
        <v>82</v>
      </c>
      <c r="AY239" s="14" t="s">
        <v>233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82</v>
      </c>
      <c r="BK239" s="112">
        <f>ROUND(I239*H239,2)</f>
        <v>0</v>
      </c>
      <c r="BL239" s="14" t="s">
        <v>240</v>
      </c>
      <c r="BM239" s="219" t="s">
        <v>366</v>
      </c>
    </row>
    <row r="240" spans="1:65" s="2" customFormat="1" ht="11.25">
      <c r="A240" s="32"/>
      <c r="B240" s="33"/>
      <c r="C240" s="34"/>
      <c r="D240" s="220" t="s">
        <v>241</v>
      </c>
      <c r="E240" s="34"/>
      <c r="F240" s="221" t="s">
        <v>1619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241</v>
      </c>
      <c r="AU240" s="14" t="s">
        <v>82</v>
      </c>
    </row>
    <row r="241" spans="1:65" s="2" customFormat="1" ht="58.5">
      <c r="A241" s="32"/>
      <c r="B241" s="33"/>
      <c r="C241" s="34"/>
      <c r="D241" s="220" t="s">
        <v>1255</v>
      </c>
      <c r="E241" s="34"/>
      <c r="F241" s="239" t="s">
        <v>1708</v>
      </c>
      <c r="G241" s="34"/>
      <c r="H241" s="34"/>
      <c r="I241" s="176"/>
      <c r="J241" s="34"/>
      <c r="K241" s="34"/>
      <c r="L241" s="35"/>
      <c r="M241" s="222"/>
      <c r="N241" s="223"/>
      <c r="O241" s="69"/>
      <c r="P241" s="69"/>
      <c r="Q241" s="69"/>
      <c r="R241" s="69"/>
      <c r="S241" s="69"/>
      <c r="T241" s="70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4" t="s">
        <v>1255</v>
      </c>
      <c r="AU241" s="14" t="s">
        <v>82</v>
      </c>
    </row>
    <row r="242" spans="1:65" s="2" customFormat="1" ht="16.5" customHeight="1">
      <c r="A242" s="32"/>
      <c r="B242" s="33"/>
      <c r="C242" s="207" t="s">
        <v>301</v>
      </c>
      <c r="D242" s="207" t="s">
        <v>236</v>
      </c>
      <c r="E242" s="208" t="s">
        <v>367</v>
      </c>
      <c r="F242" s="209" t="s">
        <v>1619</v>
      </c>
      <c r="G242" s="210" t="s">
        <v>239</v>
      </c>
      <c r="H242" s="211">
        <v>1</v>
      </c>
      <c r="I242" s="212"/>
      <c r="J242" s="213">
        <f>ROUND(I242*H242,2)</f>
        <v>0</v>
      </c>
      <c r="K242" s="214"/>
      <c r="L242" s="35"/>
      <c r="M242" s="215" t="s">
        <v>1</v>
      </c>
      <c r="N242" s="216" t="s">
        <v>40</v>
      </c>
      <c r="O242" s="69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9" t="s">
        <v>240</v>
      </c>
      <c r="AT242" s="219" t="s">
        <v>236</v>
      </c>
      <c r="AU242" s="219" t="s">
        <v>82</v>
      </c>
      <c r="AY242" s="14" t="s">
        <v>233</v>
      </c>
      <c r="BE242" s="112">
        <f>IF(N242="základní",J242,0)</f>
        <v>0</v>
      </c>
      <c r="BF242" s="112">
        <f>IF(N242="snížená",J242,0)</f>
        <v>0</v>
      </c>
      <c r="BG242" s="112">
        <f>IF(N242="zákl. přenesená",J242,0)</f>
        <v>0</v>
      </c>
      <c r="BH242" s="112">
        <f>IF(N242="sníž. přenesená",J242,0)</f>
        <v>0</v>
      </c>
      <c r="BI242" s="112">
        <f>IF(N242="nulová",J242,0)</f>
        <v>0</v>
      </c>
      <c r="BJ242" s="14" t="s">
        <v>82</v>
      </c>
      <c r="BK242" s="112">
        <f>ROUND(I242*H242,2)</f>
        <v>0</v>
      </c>
      <c r="BL242" s="14" t="s">
        <v>240</v>
      </c>
      <c r="BM242" s="219" t="s">
        <v>368</v>
      </c>
    </row>
    <row r="243" spans="1:65" s="2" customFormat="1" ht="11.25">
      <c r="A243" s="32"/>
      <c r="B243" s="33"/>
      <c r="C243" s="34"/>
      <c r="D243" s="220" t="s">
        <v>241</v>
      </c>
      <c r="E243" s="34"/>
      <c r="F243" s="221" t="s">
        <v>1619</v>
      </c>
      <c r="G243" s="34"/>
      <c r="H243" s="34"/>
      <c r="I243" s="176"/>
      <c r="J243" s="34"/>
      <c r="K243" s="34"/>
      <c r="L243" s="35"/>
      <c r="M243" s="222"/>
      <c r="N243" s="223"/>
      <c r="O243" s="69"/>
      <c r="P243" s="69"/>
      <c r="Q243" s="69"/>
      <c r="R243" s="69"/>
      <c r="S243" s="69"/>
      <c r="T243" s="70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4" t="s">
        <v>241</v>
      </c>
      <c r="AU243" s="14" t="s">
        <v>82</v>
      </c>
    </row>
    <row r="244" spans="1:65" s="2" customFormat="1" ht="58.5">
      <c r="A244" s="32"/>
      <c r="B244" s="33"/>
      <c r="C244" s="34"/>
      <c r="D244" s="220" t="s">
        <v>1255</v>
      </c>
      <c r="E244" s="34"/>
      <c r="F244" s="239" t="s">
        <v>1708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1255</v>
      </c>
      <c r="AU244" s="14" t="s">
        <v>82</v>
      </c>
    </row>
    <row r="245" spans="1:65" s="2" customFormat="1" ht="16.5" customHeight="1">
      <c r="A245" s="32"/>
      <c r="B245" s="33"/>
      <c r="C245" s="207" t="s">
        <v>369</v>
      </c>
      <c r="D245" s="207" t="s">
        <v>236</v>
      </c>
      <c r="E245" s="208" t="s">
        <v>370</v>
      </c>
      <c r="F245" s="209" t="s">
        <v>1619</v>
      </c>
      <c r="G245" s="210" t="s">
        <v>239</v>
      </c>
      <c r="H245" s="211">
        <v>1</v>
      </c>
      <c r="I245" s="212"/>
      <c r="J245" s="213">
        <f>ROUND(I245*H245,2)</f>
        <v>0</v>
      </c>
      <c r="K245" s="214"/>
      <c r="L245" s="35"/>
      <c r="M245" s="215" t="s">
        <v>1</v>
      </c>
      <c r="N245" s="216" t="s">
        <v>40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240</v>
      </c>
      <c r="AT245" s="219" t="s">
        <v>236</v>
      </c>
      <c r="AU245" s="219" t="s">
        <v>82</v>
      </c>
      <c r="AY245" s="14" t="s">
        <v>233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82</v>
      </c>
      <c r="BK245" s="112">
        <f>ROUND(I245*H245,2)</f>
        <v>0</v>
      </c>
      <c r="BL245" s="14" t="s">
        <v>240</v>
      </c>
      <c r="BM245" s="219" t="s">
        <v>371</v>
      </c>
    </row>
    <row r="246" spans="1:65" s="2" customFormat="1" ht="11.25">
      <c r="A246" s="32"/>
      <c r="B246" s="33"/>
      <c r="C246" s="34"/>
      <c r="D246" s="220" t="s">
        <v>241</v>
      </c>
      <c r="E246" s="34"/>
      <c r="F246" s="221" t="s">
        <v>1619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241</v>
      </c>
      <c r="AU246" s="14" t="s">
        <v>82</v>
      </c>
    </row>
    <row r="247" spans="1:65" s="2" customFormat="1" ht="58.5">
      <c r="A247" s="32"/>
      <c r="B247" s="33"/>
      <c r="C247" s="34"/>
      <c r="D247" s="220" t="s">
        <v>1255</v>
      </c>
      <c r="E247" s="34"/>
      <c r="F247" s="239" t="s">
        <v>1709</v>
      </c>
      <c r="G247" s="34"/>
      <c r="H247" s="34"/>
      <c r="I247" s="176"/>
      <c r="J247" s="34"/>
      <c r="K247" s="34"/>
      <c r="L247" s="35"/>
      <c r="M247" s="222"/>
      <c r="N247" s="223"/>
      <c r="O247" s="69"/>
      <c r="P247" s="69"/>
      <c r="Q247" s="69"/>
      <c r="R247" s="69"/>
      <c r="S247" s="69"/>
      <c r="T247" s="70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4" t="s">
        <v>1255</v>
      </c>
      <c r="AU247" s="14" t="s">
        <v>82</v>
      </c>
    </row>
    <row r="248" spans="1:65" s="2" customFormat="1" ht="16.5" customHeight="1">
      <c r="A248" s="32"/>
      <c r="B248" s="33"/>
      <c r="C248" s="207" t="s">
        <v>303</v>
      </c>
      <c r="D248" s="207" t="s">
        <v>236</v>
      </c>
      <c r="E248" s="208" t="s">
        <v>374</v>
      </c>
      <c r="F248" s="209" t="s">
        <v>1619</v>
      </c>
      <c r="G248" s="210" t="s">
        <v>239</v>
      </c>
      <c r="H248" s="211">
        <v>1</v>
      </c>
      <c r="I248" s="212"/>
      <c r="J248" s="213">
        <f>ROUND(I248*H248,2)</f>
        <v>0</v>
      </c>
      <c r="K248" s="214"/>
      <c r="L248" s="35"/>
      <c r="M248" s="215" t="s">
        <v>1</v>
      </c>
      <c r="N248" s="216" t="s">
        <v>40</v>
      </c>
      <c r="O248" s="69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9" t="s">
        <v>240</v>
      </c>
      <c r="AT248" s="219" t="s">
        <v>236</v>
      </c>
      <c r="AU248" s="219" t="s">
        <v>82</v>
      </c>
      <c r="AY248" s="14" t="s">
        <v>233</v>
      </c>
      <c r="BE248" s="112">
        <f>IF(N248="základní",J248,0)</f>
        <v>0</v>
      </c>
      <c r="BF248" s="112">
        <f>IF(N248="snížená",J248,0)</f>
        <v>0</v>
      </c>
      <c r="BG248" s="112">
        <f>IF(N248="zákl. přenesená",J248,0)</f>
        <v>0</v>
      </c>
      <c r="BH248" s="112">
        <f>IF(N248="sníž. přenesená",J248,0)</f>
        <v>0</v>
      </c>
      <c r="BI248" s="112">
        <f>IF(N248="nulová",J248,0)</f>
        <v>0</v>
      </c>
      <c r="BJ248" s="14" t="s">
        <v>82</v>
      </c>
      <c r="BK248" s="112">
        <f>ROUND(I248*H248,2)</f>
        <v>0</v>
      </c>
      <c r="BL248" s="14" t="s">
        <v>240</v>
      </c>
      <c r="BM248" s="219" t="s">
        <v>375</v>
      </c>
    </row>
    <row r="249" spans="1:65" s="2" customFormat="1" ht="11.25">
      <c r="A249" s="32"/>
      <c r="B249" s="33"/>
      <c r="C249" s="34"/>
      <c r="D249" s="220" t="s">
        <v>241</v>
      </c>
      <c r="E249" s="34"/>
      <c r="F249" s="221" t="s">
        <v>1619</v>
      </c>
      <c r="G249" s="34"/>
      <c r="H249" s="34"/>
      <c r="I249" s="176"/>
      <c r="J249" s="34"/>
      <c r="K249" s="34"/>
      <c r="L249" s="35"/>
      <c r="M249" s="222"/>
      <c r="N249" s="223"/>
      <c r="O249" s="69"/>
      <c r="P249" s="69"/>
      <c r="Q249" s="69"/>
      <c r="R249" s="69"/>
      <c r="S249" s="69"/>
      <c r="T249" s="70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4" t="s">
        <v>241</v>
      </c>
      <c r="AU249" s="14" t="s">
        <v>82</v>
      </c>
    </row>
    <row r="250" spans="1:65" s="2" customFormat="1" ht="58.5">
      <c r="A250" s="32"/>
      <c r="B250" s="33"/>
      <c r="C250" s="34"/>
      <c r="D250" s="220" t="s">
        <v>1255</v>
      </c>
      <c r="E250" s="34"/>
      <c r="F250" s="239" t="s">
        <v>1708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1255</v>
      </c>
      <c r="AU250" s="14" t="s">
        <v>82</v>
      </c>
    </row>
    <row r="251" spans="1:65" s="2" customFormat="1" ht="16.5" customHeight="1">
      <c r="A251" s="32"/>
      <c r="B251" s="33"/>
      <c r="C251" s="207" t="s">
        <v>376</v>
      </c>
      <c r="D251" s="207" t="s">
        <v>236</v>
      </c>
      <c r="E251" s="208" t="s">
        <v>377</v>
      </c>
      <c r="F251" s="209" t="s">
        <v>1619</v>
      </c>
      <c r="G251" s="210" t="s">
        <v>239</v>
      </c>
      <c r="H251" s="211">
        <v>1</v>
      </c>
      <c r="I251" s="212"/>
      <c r="J251" s="213">
        <f>ROUND(I251*H251,2)</f>
        <v>0</v>
      </c>
      <c r="K251" s="214"/>
      <c r="L251" s="35"/>
      <c r="M251" s="215" t="s">
        <v>1</v>
      </c>
      <c r="N251" s="216" t="s">
        <v>40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240</v>
      </c>
      <c r="AT251" s="219" t="s">
        <v>236</v>
      </c>
      <c r="AU251" s="219" t="s">
        <v>82</v>
      </c>
      <c r="AY251" s="14" t="s">
        <v>233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82</v>
      </c>
      <c r="BK251" s="112">
        <f>ROUND(I251*H251,2)</f>
        <v>0</v>
      </c>
      <c r="BL251" s="14" t="s">
        <v>240</v>
      </c>
      <c r="BM251" s="219" t="s">
        <v>378</v>
      </c>
    </row>
    <row r="252" spans="1:65" s="2" customFormat="1" ht="11.25">
      <c r="A252" s="32"/>
      <c r="B252" s="33"/>
      <c r="C252" s="34"/>
      <c r="D252" s="220" t="s">
        <v>241</v>
      </c>
      <c r="E252" s="34"/>
      <c r="F252" s="221" t="s">
        <v>1619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241</v>
      </c>
      <c r="AU252" s="14" t="s">
        <v>82</v>
      </c>
    </row>
    <row r="253" spans="1:65" s="2" customFormat="1" ht="58.5">
      <c r="A253" s="32"/>
      <c r="B253" s="33"/>
      <c r="C253" s="34"/>
      <c r="D253" s="220" t="s">
        <v>1255</v>
      </c>
      <c r="E253" s="34"/>
      <c r="F253" s="239" t="s">
        <v>1708</v>
      </c>
      <c r="G253" s="34"/>
      <c r="H253" s="34"/>
      <c r="I253" s="176"/>
      <c r="J253" s="34"/>
      <c r="K253" s="34"/>
      <c r="L253" s="35"/>
      <c r="M253" s="222"/>
      <c r="N253" s="223"/>
      <c r="O253" s="69"/>
      <c r="P253" s="69"/>
      <c r="Q253" s="69"/>
      <c r="R253" s="69"/>
      <c r="S253" s="69"/>
      <c r="T253" s="70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4" t="s">
        <v>1255</v>
      </c>
      <c r="AU253" s="14" t="s">
        <v>82</v>
      </c>
    </row>
    <row r="254" spans="1:65" s="2" customFormat="1" ht="24.2" customHeight="1">
      <c r="A254" s="32"/>
      <c r="B254" s="33"/>
      <c r="C254" s="207" t="s">
        <v>306</v>
      </c>
      <c r="D254" s="207" t="s">
        <v>236</v>
      </c>
      <c r="E254" s="208" t="s">
        <v>379</v>
      </c>
      <c r="F254" s="209" t="s">
        <v>1622</v>
      </c>
      <c r="G254" s="210" t="s">
        <v>239</v>
      </c>
      <c r="H254" s="211">
        <v>1</v>
      </c>
      <c r="I254" s="212"/>
      <c r="J254" s="213">
        <f>ROUND(I254*H254,2)</f>
        <v>0</v>
      </c>
      <c r="K254" s="214"/>
      <c r="L254" s="35"/>
      <c r="M254" s="215" t="s">
        <v>1</v>
      </c>
      <c r="N254" s="216" t="s">
        <v>40</v>
      </c>
      <c r="O254" s="69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19" t="s">
        <v>240</v>
      </c>
      <c r="AT254" s="219" t="s">
        <v>236</v>
      </c>
      <c r="AU254" s="219" t="s">
        <v>82</v>
      </c>
      <c r="AY254" s="14" t="s">
        <v>233</v>
      </c>
      <c r="BE254" s="112">
        <f>IF(N254="základní",J254,0)</f>
        <v>0</v>
      </c>
      <c r="BF254" s="112">
        <f>IF(N254="snížená",J254,0)</f>
        <v>0</v>
      </c>
      <c r="BG254" s="112">
        <f>IF(N254="zákl. přenesená",J254,0)</f>
        <v>0</v>
      </c>
      <c r="BH254" s="112">
        <f>IF(N254="sníž. přenesená",J254,0)</f>
        <v>0</v>
      </c>
      <c r="BI254" s="112">
        <f>IF(N254="nulová",J254,0)</f>
        <v>0</v>
      </c>
      <c r="BJ254" s="14" t="s">
        <v>82</v>
      </c>
      <c r="BK254" s="112">
        <f>ROUND(I254*H254,2)</f>
        <v>0</v>
      </c>
      <c r="BL254" s="14" t="s">
        <v>240</v>
      </c>
      <c r="BM254" s="219" t="s">
        <v>380</v>
      </c>
    </row>
    <row r="255" spans="1:65" s="2" customFormat="1" ht="19.5">
      <c r="A255" s="32"/>
      <c r="B255" s="33"/>
      <c r="C255" s="34"/>
      <c r="D255" s="220" t="s">
        <v>241</v>
      </c>
      <c r="E255" s="34"/>
      <c r="F255" s="221" t="s">
        <v>1622</v>
      </c>
      <c r="G255" s="34"/>
      <c r="H255" s="34"/>
      <c r="I255" s="176"/>
      <c r="J255" s="34"/>
      <c r="K255" s="34"/>
      <c r="L255" s="35"/>
      <c r="M255" s="222"/>
      <c r="N255" s="223"/>
      <c r="O255" s="69"/>
      <c r="P255" s="69"/>
      <c r="Q255" s="69"/>
      <c r="R255" s="69"/>
      <c r="S255" s="69"/>
      <c r="T255" s="70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4" t="s">
        <v>241</v>
      </c>
      <c r="AU255" s="14" t="s">
        <v>82</v>
      </c>
    </row>
    <row r="256" spans="1:65" s="12" customFormat="1" ht="25.9" customHeight="1">
      <c r="B256" s="191"/>
      <c r="C256" s="192"/>
      <c r="D256" s="193" t="s">
        <v>74</v>
      </c>
      <c r="E256" s="194" t="s">
        <v>231</v>
      </c>
      <c r="F256" s="194" t="s">
        <v>1276</v>
      </c>
      <c r="G256" s="192"/>
      <c r="H256" s="192"/>
      <c r="I256" s="195"/>
      <c r="J256" s="196">
        <f>BK256</f>
        <v>0</v>
      </c>
      <c r="K256" s="192"/>
      <c r="L256" s="197"/>
      <c r="M256" s="198"/>
      <c r="N256" s="199"/>
      <c r="O256" s="199"/>
      <c r="P256" s="200">
        <f>SUM(P257:P259)</f>
        <v>0</v>
      </c>
      <c r="Q256" s="199"/>
      <c r="R256" s="200">
        <f>SUM(R257:R259)</f>
        <v>0</v>
      </c>
      <c r="S256" s="199"/>
      <c r="T256" s="201">
        <f>SUM(T257:T259)</f>
        <v>0</v>
      </c>
      <c r="AR256" s="202" t="s">
        <v>82</v>
      </c>
      <c r="AT256" s="203" t="s">
        <v>74</v>
      </c>
      <c r="AU256" s="203" t="s">
        <v>75</v>
      </c>
      <c r="AY256" s="202" t="s">
        <v>233</v>
      </c>
      <c r="BK256" s="204">
        <f>SUM(BK257:BK259)</f>
        <v>0</v>
      </c>
    </row>
    <row r="257" spans="1:65" s="2" customFormat="1" ht="16.5" customHeight="1">
      <c r="A257" s="32"/>
      <c r="B257" s="33"/>
      <c r="C257" s="207" t="s">
        <v>381</v>
      </c>
      <c r="D257" s="207" t="s">
        <v>236</v>
      </c>
      <c r="E257" s="208" t="s">
        <v>382</v>
      </c>
      <c r="F257" s="209" t="s">
        <v>1710</v>
      </c>
      <c r="G257" s="210" t="s">
        <v>358</v>
      </c>
      <c r="H257" s="211">
        <v>1</v>
      </c>
      <c r="I257" s="212"/>
      <c r="J257" s="213">
        <f>ROUND(I257*H257,2)</f>
        <v>0</v>
      </c>
      <c r="K257" s="214"/>
      <c r="L257" s="35"/>
      <c r="M257" s="215" t="s">
        <v>1</v>
      </c>
      <c r="N257" s="216" t="s">
        <v>40</v>
      </c>
      <c r="O257" s="6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9" t="s">
        <v>240</v>
      </c>
      <c r="AT257" s="219" t="s">
        <v>236</v>
      </c>
      <c r="AU257" s="219" t="s">
        <v>82</v>
      </c>
      <c r="AY257" s="14" t="s">
        <v>233</v>
      </c>
      <c r="BE257" s="112">
        <f>IF(N257="základní",J257,0)</f>
        <v>0</v>
      </c>
      <c r="BF257" s="112">
        <f>IF(N257="snížená",J257,0)</f>
        <v>0</v>
      </c>
      <c r="BG257" s="112">
        <f>IF(N257="zákl. přenesená",J257,0)</f>
        <v>0</v>
      </c>
      <c r="BH257" s="112">
        <f>IF(N257="sníž. přenesená",J257,0)</f>
        <v>0</v>
      </c>
      <c r="BI257" s="112">
        <f>IF(N257="nulová",J257,0)</f>
        <v>0</v>
      </c>
      <c r="BJ257" s="14" t="s">
        <v>82</v>
      </c>
      <c r="BK257" s="112">
        <f>ROUND(I257*H257,2)</f>
        <v>0</v>
      </c>
      <c r="BL257" s="14" t="s">
        <v>240</v>
      </c>
      <c r="BM257" s="219" t="s">
        <v>383</v>
      </c>
    </row>
    <row r="258" spans="1:65" s="2" customFormat="1" ht="11.25">
      <c r="A258" s="32"/>
      <c r="B258" s="33"/>
      <c r="C258" s="34"/>
      <c r="D258" s="220" t="s">
        <v>241</v>
      </c>
      <c r="E258" s="34"/>
      <c r="F258" s="221" t="s">
        <v>1710</v>
      </c>
      <c r="G258" s="34"/>
      <c r="H258" s="34"/>
      <c r="I258" s="176"/>
      <c r="J258" s="34"/>
      <c r="K258" s="34"/>
      <c r="L258" s="35"/>
      <c r="M258" s="222"/>
      <c r="N258" s="223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4" t="s">
        <v>241</v>
      </c>
      <c r="AU258" s="14" t="s">
        <v>82</v>
      </c>
    </row>
    <row r="259" spans="1:65" s="2" customFormat="1" ht="48.75">
      <c r="A259" s="32"/>
      <c r="B259" s="33"/>
      <c r="C259" s="34"/>
      <c r="D259" s="220" t="s">
        <v>1255</v>
      </c>
      <c r="E259" s="34"/>
      <c r="F259" s="239" t="s">
        <v>1624</v>
      </c>
      <c r="G259" s="34"/>
      <c r="H259" s="34"/>
      <c r="I259" s="176"/>
      <c r="J259" s="34"/>
      <c r="K259" s="34"/>
      <c r="L259" s="35"/>
      <c r="M259" s="222"/>
      <c r="N259" s="223"/>
      <c r="O259" s="69"/>
      <c r="P259" s="69"/>
      <c r="Q259" s="69"/>
      <c r="R259" s="69"/>
      <c r="S259" s="69"/>
      <c r="T259" s="70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4" t="s">
        <v>1255</v>
      </c>
      <c r="AU259" s="14" t="s">
        <v>82</v>
      </c>
    </row>
    <row r="260" spans="1:65" s="12" customFormat="1" ht="25.9" customHeight="1">
      <c r="B260" s="191"/>
      <c r="C260" s="192"/>
      <c r="D260" s="193" t="s">
        <v>74</v>
      </c>
      <c r="E260" s="194" t="s">
        <v>269</v>
      </c>
      <c r="F260" s="194" t="s">
        <v>1625</v>
      </c>
      <c r="G260" s="192"/>
      <c r="H260" s="192"/>
      <c r="I260" s="195"/>
      <c r="J260" s="196">
        <f>BK260</f>
        <v>0</v>
      </c>
      <c r="K260" s="192"/>
      <c r="L260" s="197"/>
      <c r="M260" s="198"/>
      <c r="N260" s="199"/>
      <c r="O260" s="199"/>
      <c r="P260" s="200">
        <f>SUM(P261:P298)</f>
        <v>0</v>
      </c>
      <c r="Q260" s="199"/>
      <c r="R260" s="200">
        <f>SUM(R261:R298)</f>
        <v>0</v>
      </c>
      <c r="S260" s="199"/>
      <c r="T260" s="201">
        <f>SUM(T261:T298)</f>
        <v>0</v>
      </c>
      <c r="AR260" s="202" t="s">
        <v>82</v>
      </c>
      <c r="AT260" s="203" t="s">
        <v>74</v>
      </c>
      <c r="AU260" s="203" t="s">
        <v>75</v>
      </c>
      <c r="AY260" s="202" t="s">
        <v>233</v>
      </c>
      <c r="BK260" s="204">
        <f>SUM(BK261:BK298)</f>
        <v>0</v>
      </c>
    </row>
    <row r="261" spans="1:65" s="2" customFormat="1" ht="21.75" customHeight="1">
      <c r="A261" s="32"/>
      <c r="B261" s="33"/>
      <c r="C261" s="207" t="s">
        <v>308</v>
      </c>
      <c r="D261" s="207" t="s">
        <v>236</v>
      </c>
      <c r="E261" s="208" t="s">
        <v>386</v>
      </c>
      <c r="F261" s="209" t="s">
        <v>1626</v>
      </c>
      <c r="G261" s="210" t="s">
        <v>244</v>
      </c>
      <c r="H261" s="211">
        <v>550</v>
      </c>
      <c r="I261" s="212"/>
      <c r="J261" s="213">
        <f>ROUND(I261*H261,2)</f>
        <v>0</v>
      </c>
      <c r="K261" s="214"/>
      <c r="L261" s="35"/>
      <c r="M261" s="215" t="s">
        <v>1</v>
      </c>
      <c r="N261" s="216" t="s">
        <v>40</v>
      </c>
      <c r="O261" s="69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9" t="s">
        <v>240</v>
      </c>
      <c r="AT261" s="219" t="s">
        <v>236</v>
      </c>
      <c r="AU261" s="219" t="s">
        <v>82</v>
      </c>
      <c r="AY261" s="14" t="s">
        <v>233</v>
      </c>
      <c r="BE261" s="112">
        <f>IF(N261="základní",J261,0)</f>
        <v>0</v>
      </c>
      <c r="BF261" s="112">
        <f>IF(N261="snížená",J261,0)</f>
        <v>0</v>
      </c>
      <c r="BG261" s="112">
        <f>IF(N261="zákl. přenesená",J261,0)</f>
        <v>0</v>
      </c>
      <c r="BH261" s="112">
        <f>IF(N261="sníž. přenesená",J261,0)</f>
        <v>0</v>
      </c>
      <c r="BI261" s="112">
        <f>IF(N261="nulová",J261,0)</f>
        <v>0</v>
      </c>
      <c r="BJ261" s="14" t="s">
        <v>82</v>
      </c>
      <c r="BK261" s="112">
        <f>ROUND(I261*H261,2)</f>
        <v>0</v>
      </c>
      <c r="BL261" s="14" t="s">
        <v>240</v>
      </c>
      <c r="BM261" s="219" t="s">
        <v>387</v>
      </c>
    </row>
    <row r="262" spans="1:65" s="2" customFormat="1" ht="11.25">
      <c r="A262" s="32"/>
      <c r="B262" s="33"/>
      <c r="C262" s="34"/>
      <c r="D262" s="220" t="s">
        <v>241</v>
      </c>
      <c r="E262" s="34"/>
      <c r="F262" s="221" t="s">
        <v>1626</v>
      </c>
      <c r="G262" s="34"/>
      <c r="H262" s="34"/>
      <c r="I262" s="176"/>
      <c r="J262" s="34"/>
      <c r="K262" s="34"/>
      <c r="L262" s="35"/>
      <c r="M262" s="222"/>
      <c r="N262" s="223"/>
      <c r="O262" s="69"/>
      <c r="P262" s="69"/>
      <c r="Q262" s="69"/>
      <c r="R262" s="69"/>
      <c r="S262" s="69"/>
      <c r="T262" s="70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4" t="s">
        <v>241</v>
      </c>
      <c r="AU262" s="14" t="s">
        <v>82</v>
      </c>
    </row>
    <row r="263" spans="1:65" s="2" customFormat="1" ht="21.75" customHeight="1">
      <c r="A263" s="32"/>
      <c r="B263" s="33"/>
      <c r="C263" s="207" t="s">
        <v>388</v>
      </c>
      <c r="D263" s="207" t="s">
        <v>236</v>
      </c>
      <c r="E263" s="208" t="s">
        <v>389</v>
      </c>
      <c r="F263" s="209" t="s">
        <v>1627</v>
      </c>
      <c r="G263" s="210" t="s">
        <v>244</v>
      </c>
      <c r="H263" s="211">
        <v>315</v>
      </c>
      <c r="I263" s="212"/>
      <c r="J263" s="213">
        <f>ROUND(I263*H263,2)</f>
        <v>0</v>
      </c>
      <c r="K263" s="214"/>
      <c r="L263" s="35"/>
      <c r="M263" s="215" t="s">
        <v>1</v>
      </c>
      <c r="N263" s="216" t="s">
        <v>40</v>
      </c>
      <c r="O263" s="69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9" t="s">
        <v>240</v>
      </c>
      <c r="AT263" s="219" t="s">
        <v>236</v>
      </c>
      <c r="AU263" s="219" t="s">
        <v>82</v>
      </c>
      <c r="AY263" s="14" t="s">
        <v>233</v>
      </c>
      <c r="BE263" s="112">
        <f>IF(N263="základní",J263,0)</f>
        <v>0</v>
      </c>
      <c r="BF263" s="112">
        <f>IF(N263="snížená",J263,0)</f>
        <v>0</v>
      </c>
      <c r="BG263" s="112">
        <f>IF(N263="zákl. přenesená",J263,0)</f>
        <v>0</v>
      </c>
      <c r="BH263" s="112">
        <f>IF(N263="sníž. přenesená",J263,0)</f>
        <v>0</v>
      </c>
      <c r="BI263" s="112">
        <f>IF(N263="nulová",J263,0)</f>
        <v>0</v>
      </c>
      <c r="BJ263" s="14" t="s">
        <v>82</v>
      </c>
      <c r="BK263" s="112">
        <f>ROUND(I263*H263,2)</f>
        <v>0</v>
      </c>
      <c r="BL263" s="14" t="s">
        <v>240</v>
      </c>
      <c r="BM263" s="219" t="s">
        <v>390</v>
      </c>
    </row>
    <row r="264" spans="1:65" s="2" customFormat="1" ht="11.25">
      <c r="A264" s="32"/>
      <c r="B264" s="33"/>
      <c r="C264" s="34"/>
      <c r="D264" s="220" t="s">
        <v>241</v>
      </c>
      <c r="E264" s="34"/>
      <c r="F264" s="221" t="s">
        <v>1627</v>
      </c>
      <c r="G264" s="34"/>
      <c r="H264" s="34"/>
      <c r="I264" s="176"/>
      <c r="J264" s="34"/>
      <c r="K264" s="34"/>
      <c r="L264" s="35"/>
      <c r="M264" s="222"/>
      <c r="N264" s="223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4" t="s">
        <v>241</v>
      </c>
      <c r="AU264" s="14" t="s">
        <v>82</v>
      </c>
    </row>
    <row r="265" spans="1:65" s="2" customFormat="1" ht="33" customHeight="1">
      <c r="A265" s="32"/>
      <c r="B265" s="33"/>
      <c r="C265" s="207" t="s">
        <v>311</v>
      </c>
      <c r="D265" s="207" t="s">
        <v>236</v>
      </c>
      <c r="E265" s="208" t="s">
        <v>391</v>
      </c>
      <c r="F265" s="209" t="s">
        <v>1628</v>
      </c>
      <c r="G265" s="210" t="s">
        <v>239</v>
      </c>
      <c r="H265" s="211">
        <v>179</v>
      </c>
      <c r="I265" s="212"/>
      <c r="J265" s="213">
        <f>ROUND(I265*H265,2)</f>
        <v>0</v>
      </c>
      <c r="K265" s="214"/>
      <c r="L265" s="35"/>
      <c r="M265" s="215" t="s">
        <v>1</v>
      </c>
      <c r="N265" s="216" t="s">
        <v>40</v>
      </c>
      <c r="O265" s="69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19" t="s">
        <v>240</v>
      </c>
      <c r="AT265" s="219" t="s">
        <v>236</v>
      </c>
      <c r="AU265" s="219" t="s">
        <v>82</v>
      </c>
      <c r="AY265" s="14" t="s">
        <v>233</v>
      </c>
      <c r="BE265" s="112">
        <f>IF(N265="základní",J265,0)</f>
        <v>0</v>
      </c>
      <c r="BF265" s="112">
        <f>IF(N265="snížená",J265,0)</f>
        <v>0</v>
      </c>
      <c r="BG265" s="112">
        <f>IF(N265="zákl. přenesená",J265,0)</f>
        <v>0</v>
      </c>
      <c r="BH265" s="112">
        <f>IF(N265="sníž. přenesená",J265,0)</f>
        <v>0</v>
      </c>
      <c r="BI265" s="112">
        <f>IF(N265="nulová",J265,0)</f>
        <v>0</v>
      </c>
      <c r="BJ265" s="14" t="s">
        <v>82</v>
      </c>
      <c r="BK265" s="112">
        <f>ROUND(I265*H265,2)</f>
        <v>0</v>
      </c>
      <c r="BL265" s="14" t="s">
        <v>240</v>
      </c>
      <c r="BM265" s="219" t="s">
        <v>392</v>
      </c>
    </row>
    <row r="266" spans="1:65" s="2" customFormat="1" ht="19.5">
      <c r="A266" s="32"/>
      <c r="B266" s="33"/>
      <c r="C266" s="34"/>
      <c r="D266" s="220" t="s">
        <v>241</v>
      </c>
      <c r="E266" s="34"/>
      <c r="F266" s="221" t="s">
        <v>1628</v>
      </c>
      <c r="G266" s="34"/>
      <c r="H266" s="34"/>
      <c r="I266" s="176"/>
      <c r="J266" s="34"/>
      <c r="K266" s="34"/>
      <c r="L266" s="35"/>
      <c r="M266" s="222"/>
      <c r="N266" s="223"/>
      <c r="O266" s="69"/>
      <c r="P266" s="69"/>
      <c r="Q266" s="69"/>
      <c r="R266" s="69"/>
      <c r="S266" s="69"/>
      <c r="T266" s="70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4" t="s">
        <v>241</v>
      </c>
      <c r="AU266" s="14" t="s">
        <v>82</v>
      </c>
    </row>
    <row r="267" spans="1:65" s="2" customFormat="1" ht="24.2" customHeight="1">
      <c r="A267" s="32"/>
      <c r="B267" s="33"/>
      <c r="C267" s="207" t="s">
        <v>393</v>
      </c>
      <c r="D267" s="207" t="s">
        <v>236</v>
      </c>
      <c r="E267" s="208" t="s">
        <v>394</v>
      </c>
      <c r="F267" s="209" t="s">
        <v>1629</v>
      </c>
      <c r="G267" s="210" t="s">
        <v>239</v>
      </c>
      <c r="H267" s="211">
        <v>7</v>
      </c>
      <c r="I267" s="212"/>
      <c r="J267" s="213">
        <f>ROUND(I267*H267,2)</f>
        <v>0</v>
      </c>
      <c r="K267" s="214"/>
      <c r="L267" s="35"/>
      <c r="M267" s="215" t="s">
        <v>1</v>
      </c>
      <c r="N267" s="216" t="s">
        <v>40</v>
      </c>
      <c r="O267" s="69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9" t="s">
        <v>240</v>
      </c>
      <c r="AT267" s="219" t="s">
        <v>236</v>
      </c>
      <c r="AU267" s="219" t="s">
        <v>82</v>
      </c>
      <c r="AY267" s="14" t="s">
        <v>233</v>
      </c>
      <c r="BE267" s="112">
        <f>IF(N267="základní",J267,0)</f>
        <v>0</v>
      </c>
      <c r="BF267" s="112">
        <f>IF(N267="snížená",J267,0)</f>
        <v>0</v>
      </c>
      <c r="BG267" s="112">
        <f>IF(N267="zákl. přenesená",J267,0)</f>
        <v>0</v>
      </c>
      <c r="BH267" s="112">
        <f>IF(N267="sníž. přenesená",J267,0)</f>
        <v>0</v>
      </c>
      <c r="BI267" s="112">
        <f>IF(N267="nulová",J267,0)</f>
        <v>0</v>
      </c>
      <c r="BJ267" s="14" t="s">
        <v>82</v>
      </c>
      <c r="BK267" s="112">
        <f>ROUND(I267*H267,2)</f>
        <v>0</v>
      </c>
      <c r="BL267" s="14" t="s">
        <v>240</v>
      </c>
      <c r="BM267" s="219" t="s">
        <v>395</v>
      </c>
    </row>
    <row r="268" spans="1:65" s="2" customFormat="1" ht="19.5">
      <c r="A268" s="32"/>
      <c r="B268" s="33"/>
      <c r="C268" s="34"/>
      <c r="D268" s="220" t="s">
        <v>241</v>
      </c>
      <c r="E268" s="34"/>
      <c r="F268" s="221" t="s">
        <v>1629</v>
      </c>
      <c r="G268" s="34"/>
      <c r="H268" s="34"/>
      <c r="I268" s="176"/>
      <c r="J268" s="34"/>
      <c r="K268" s="34"/>
      <c r="L268" s="35"/>
      <c r="M268" s="222"/>
      <c r="N268" s="223"/>
      <c r="O268" s="69"/>
      <c r="P268" s="69"/>
      <c r="Q268" s="69"/>
      <c r="R268" s="69"/>
      <c r="S268" s="69"/>
      <c r="T268" s="70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4" t="s">
        <v>241</v>
      </c>
      <c r="AU268" s="14" t="s">
        <v>82</v>
      </c>
    </row>
    <row r="269" spans="1:65" s="2" customFormat="1" ht="16.5" customHeight="1">
      <c r="A269" s="32"/>
      <c r="B269" s="33"/>
      <c r="C269" s="207" t="s">
        <v>315</v>
      </c>
      <c r="D269" s="207" t="s">
        <v>236</v>
      </c>
      <c r="E269" s="208" t="s">
        <v>398</v>
      </c>
      <c r="F269" s="209" t="s">
        <v>1630</v>
      </c>
      <c r="G269" s="210" t="s">
        <v>239</v>
      </c>
      <c r="H269" s="211">
        <v>68</v>
      </c>
      <c r="I269" s="212"/>
      <c r="J269" s="213">
        <f>ROUND(I269*H269,2)</f>
        <v>0</v>
      </c>
      <c r="K269" s="214"/>
      <c r="L269" s="35"/>
      <c r="M269" s="215" t="s">
        <v>1</v>
      </c>
      <c r="N269" s="216" t="s">
        <v>40</v>
      </c>
      <c r="O269" s="69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19" t="s">
        <v>240</v>
      </c>
      <c r="AT269" s="219" t="s">
        <v>236</v>
      </c>
      <c r="AU269" s="219" t="s">
        <v>82</v>
      </c>
      <c r="AY269" s="14" t="s">
        <v>233</v>
      </c>
      <c r="BE269" s="112">
        <f>IF(N269="základní",J269,0)</f>
        <v>0</v>
      </c>
      <c r="BF269" s="112">
        <f>IF(N269="snížená",J269,0)</f>
        <v>0</v>
      </c>
      <c r="BG269" s="112">
        <f>IF(N269="zákl. přenesená",J269,0)</f>
        <v>0</v>
      </c>
      <c r="BH269" s="112">
        <f>IF(N269="sníž. přenesená",J269,0)</f>
        <v>0</v>
      </c>
      <c r="BI269" s="112">
        <f>IF(N269="nulová",J269,0)</f>
        <v>0</v>
      </c>
      <c r="BJ269" s="14" t="s">
        <v>82</v>
      </c>
      <c r="BK269" s="112">
        <f>ROUND(I269*H269,2)</f>
        <v>0</v>
      </c>
      <c r="BL269" s="14" t="s">
        <v>240</v>
      </c>
      <c r="BM269" s="219" t="s">
        <v>399</v>
      </c>
    </row>
    <row r="270" spans="1:65" s="2" customFormat="1" ht="11.25">
      <c r="A270" s="32"/>
      <c r="B270" s="33"/>
      <c r="C270" s="34"/>
      <c r="D270" s="220" t="s">
        <v>241</v>
      </c>
      <c r="E270" s="34"/>
      <c r="F270" s="221" t="s">
        <v>1630</v>
      </c>
      <c r="G270" s="34"/>
      <c r="H270" s="34"/>
      <c r="I270" s="176"/>
      <c r="J270" s="34"/>
      <c r="K270" s="34"/>
      <c r="L270" s="35"/>
      <c r="M270" s="222"/>
      <c r="N270" s="223"/>
      <c r="O270" s="69"/>
      <c r="P270" s="69"/>
      <c r="Q270" s="69"/>
      <c r="R270" s="69"/>
      <c r="S270" s="69"/>
      <c r="T270" s="70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4" t="s">
        <v>241</v>
      </c>
      <c r="AU270" s="14" t="s">
        <v>82</v>
      </c>
    </row>
    <row r="271" spans="1:65" s="2" customFormat="1" ht="16.5" customHeight="1">
      <c r="A271" s="32"/>
      <c r="B271" s="33"/>
      <c r="C271" s="207" t="s">
        <v>400</v>
      </c>
      <c r="D271" s="207" t="s">
        <v>236</v>
      </c>
      <c r="E271" s="208" t="s">
        <v>401</v>
      </c>
      <c r="F271" s="209" t="s">
        <v>1631</v>
      </c>
      <c r="G271" s="210" t="s">
        <v>244</v>
      </c>
      <c r="H271" s="211">
        <v>63</v>
      </c>
      <c r="I271" s="212"/>
      <c r="J271" s="213">
        <f>ROUND(I271*H271,2)</f>
        <v>0</v>
      </c>
      <c r="K271" s="214"/>
      <c r="L271" s="35"/>
      <c r="M271" s="215" t="s">
        <v>1</v>
      </c>
      <c r="N271" s="216" t="s">
        <v>40</v>
      </c>
      <c r="O271" s="69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19" t="s">
        <v>240</v>
      </c>
      <c r="AT271" s="219" t="s">
        <v>236</v>
      </c>
      <c r="AU271" s="219" t="s">
        <v>82</v>
      </c>
      <c r="AY271" s="14" t="s">
        <v>233</v>
      </c>
      <c r="BE271" s="112">
        <f>IF(N271="základní",J271,0)</f>
        <v>0</v>
      </c>
      <c r="BF271" s="112">
        <f>IF(N271="snížená",J271,0)</f>
        <v>0</v>
      </c>
      <c r="BG271" s="112">
        <f>IF(N271="zákl. přenesená",J271,0)</f>
        <v>0</v>
      </c>
      <c r="BH271" s="112">
        <f>IF(N271="sníž. přenesená",J271,0)</f>
        <v>0</v>
      </c>
      <c r="BI271" s="112">
        <f>IF(N271="nulová",J271,0)</f>
        <v>0</v>
      </c>
      <c r="BJ271" s="14" t="s">
        <v>82</v>
      </c>
      <c r="BK271" s="112">
        <f>ROUND(I271*H271,2)</f>
        <v>0</v>
      </c>
      <c r="BL271" s="14" t="s">
        <v>240</v>
      </c>
      <c r="BM271" s="219" t="s">
        <v>402</v>
      </c>
    </row>
    <row r="272" spans="1:65" s="2" customFormat="1" ht="11.25">
      <c r="A272" s="32"/>
      <c r="B272" s="33"/>
      <c r="C272" s="34"/>
      <c r="D272" s="220" t="s">
        <v>241</v>
      </c>
      <c r="E272" s="34"/>
      <c r="F272" s="221" t="s">
        <v>1631</v>
      </c>
      <c r="G272" s="34"/>
      <c r="H272" s="34"/>
      <c r="I272" s="176"/>
      <c r="J272" s="34"/>
      <c r="K272" s="34"/>
      <c r="L272" s="35"/>
      <c r="M272" s="222"/>
      <c r="N272" s="223"/>
      <c r="O272" s="69"/>
      <c r="P272" s="69"/>
      <c r="Q272" s="69"/>
      <c r="R272" s="69"/>
      <c r="S272" s="69"/>
      <c r="T272" s="70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4" t="s">
        <v>241</v>
      </c>
      <c r="AU272" s="14" t="s">
        <v>82</v>
      </c>
    </row>
    <row r="273" spans="1:65" s="2" customFormat="1" ht="24.2" customHeight="1">
      <c r="A273" s="32"/>
      <c r="B273" s="33"/>
      <c r="C273" s="207" t="s">
        <v>318</v>
      </c>
      <c r="D273" s="207" t="s">
        <v>236</v>
      </c>
      <c r="E273" s="208" t="s">
        <v>403</v>
      </c>
      <c r="F273" s="209" t="s">
        <v>1632</v>
      </c>
      <c r="G273" s="210" t="s">
        <v>1633</v>
      </c>
      <c r="H273" s="211">
        <v>8</v>
      </c>
      <c r="I273" s="212"/>
      <c r="J273" s="213">
        <f>ROUND(I273*H273,2)</f>
        <v>0</v>
      </c>
      <c r="K273" s="214"/>
      <c r="L273" s="35"/>
      <c r="M273" s="215" t="s">
        <v>1</v>
      </c>
      <c r="N273" s="216" t="s">
        <v>40</v>
      </c>
      <c r="O273" s="69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9" t="s">
        <v>240</v>
      </c>
      <c r="AT273" s="219" t="s">
        <v>236</v>
      </c>
      <c r="AU273" s="219" t="s">
        <v>82</v>
      </c>
      <c r="AY273" s="14" t="s">
        <v>233</v>
      </c>
      <c r="BE273" s="112">
        <f>IF(N273="základní",J273,0)</f>
        <v>0</v>
      </c>
      <c r="BF273" s="112">
        <f>IF(N273="snížená",J273,0)</f>
        <v>0</v>
      </c>
      <c r="BG273" s="112">
        <f>IF(N273="zákl. přenesená",J273,0)</f>
        <v>0</v>
      </c>
      <c r="BH273" s="112">
        <f>IF(N273="sníž. přenesená",J273,0)</f>
        <v>0</v>
      </c>
      <c r="BI273" s="112">
        <f>IF(N273="nulová",J273,0)</f>
        <v>0</v>
      </c>
      <c r="BJ273" s="14" t="s">
        <v>82</v>
      </c>
      <c r="BK273" s="112">
        <f>ROUND(I273*H273,2)</f>
        <v>0</v>
      </c>
      <c r="BL273" s="14" t="s">
        <v>240</v>
      </c>
      <c r="BM273" s="219" t="s">
        <v>404</v>
      </c>
    </row>
    <row r="274" spans="1:65" s="2" customFormat="1" ht="19.5">
      <c r="A274" s="32"/>
      <c r="B274" s="33"/>
      <c r="C274" s="34"/>
      <c r="D274" s="220" t="s">
        <v>241</v>
      </c>
      <c r="E274" s="34"/>
      <c r="F274" s="221" t="s">
        <v>1632</v>
      </c>
      <c r="G274" s="34"/>
      <c r="H274" s="34"/>
      <c r="I274" s="176"/>
      <c r="J274" s="34"/>
      <c r="K274" s="34"/>
      <c r="L274" s="35"/>
      <c r="M274" s="222"/>
      <c r="N274" s="223"/>
      <c r="O274" s="69"/>
      <c r="P274" s="69"/>
      <c r="Q274" s="69"/>
      <c r="R274" s="69"/>
      <c r="S274" s="69"/>
      <c r="T274" s="70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4" t="s">
        <v>241</v>
      </c>
      <c r="AU274" s="14" t="s">
        <v>82</v>
      </c>
    </row>
    <row r="275" spans="1:65" s="2" customFormat="1" ht="16.5" customHeight="1">
      <c r="A275" s="32"/>
      <c r="B275" s="33"/>
      <c r="C275" s="207" t="s">
        <v>405</v>
      </c>
      <c r="D275" s="207" t="s">
        <v>236</v>
      </c>
      <c r="E275" s="208" t="s">
        <v>406</v>
      </c>
      <c r="F275" s="209" t="s">
        <v>1634</v>
      </c>
      <c r="G275" s="210" t="s">
        <v>1633</v>
      </c>
      <c r="H275" s="211">
        <v>4</v>
      </c>
      <c r="I275" s="212"/>
      <c r="J275" s="213">
        <f>ROUND(I275*H275,2)</f>
        <v>0</v>
      </c>
      <c r="K275" s="214"/>
      <c r="L275" s="35"/>
      <c r="M275" s="215" t="s">
        <v>1</v>
      </c>
      <c r="N275" s="216" t="s">
        <v>40</v>
      </c>
      <c r="O275" s="69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19" t="s">
        <v>240</v>
      </c>
      <c r="AT275" s="219" t="s">
        <v>236</v>
      </c>
      <c r="AU275" s="219" t="s">
        <v>82</v>
      </c>
      <c r="AY275" s="14" t="s">
        <v>233</v>
      </c>
      <c r="BE275" s="112">
        <f>IF(N275="základní",J275,0)</f>
        <v>0</v>
      </c>
      <c r="BF275" s="112">
        <f>IF(N275="snížená",J275,0)</f>
        <v>0</v>
      </c>
      <c r="BG275" s="112">
        <f>IF(N275="zákl. přenesená",J275,0)</f>
        <v>0</v>
      </c>
      <c r="BH275" s="112">
        <f>IF(N275="sníž. přenesená",J275,0)</f>
        <v>0</v>
      </c>
      <c r="BI275" s="112">
        <f>IF(N275="nulová",J275,0)</f>
        <v>0</v>
      </c>
      <c r="BJ275" s="14" t="s">
        <v>82</v>
      </c>
      <c r="BK275" s="112">
        <f>ROUND(I275*H275,2)</f>
        <v>0</v>
      </c>
      <c r="BL275" s="14" t="s">
        <v>240</v>
      </c>
      <c r="BM275" s="219" t="s">
        <v>407</v>
      </c>
    </row>
    <row r="276" spans="1:65" s="2" customFormat="1" ht="11.25">
      <c r="A276" s="32"/>
      <c r="B276" s="33"/>
      <c r="C276" s="34"/>
      <c r="D276" s="220" t="s">
        <v>241</v>
      </c>
      <c r="E276" s="34"/>
      <c r="F276" s="221" t="s">
        <v>1634</v>
      </c>
      <c r="G276" s="34"/>
      <c r="H276" s="34"/>
      <c r="I276" s="176"/>
      <c r="J276" s="34"/>
      <c r="K276" s="34"/>
      <c r="L276" s="35"/>
      <c r="M276" s="222"/>
      <c r="N276" s="223"/>
      <c r="O276" s="69"/>
      <c r="P276" s="69"/>
      <c r="Q276" s="69"/>
      <c r="R276" s="69"/>
      <c r="S276" s="69"/>
      <c r="T276" s="70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4" t="s">
        <v>241</v>
      </c>
      <c r="AU276" s="14" t="s">
        <v>82</v>
      </c>
    </row>
    <row r="277" spans="1:65" s="2" customFormat="1" ht="16.5" customHeight="1">
      <c r="A277" s="32"/>
      <c r="B277" s="33"/>
      <c r="C277" s="207" t="s">
        <v>320</v>
      </c>
      <c r="D277" s="207" t="s">
        <v>236</v>
      </c>
      <c r="E277" s="208" t="s">
        <v>410</v>
      </c>
      <c r="F277" s="209" t="s">
        <v>1635</v>
      </c>
      <c r="G277" s="210" t="s">
        <v>1633</v>
      </c>
      <c r="H277" s="211">
        <v>8</v>
      </c>
      <c r="I277" s="212"/>
      <c r="J277" s="213">
        <f>ROUND(I277*H277,2)</f>
        <v>0</v>
      </c>
      <c r="K277" s="214"/>
      <c r="L277" s="35"/>
      <c r="M277" s="215" t="s">
        <v>1</v>
      </c>
      <c r="N277" s="216" t="s">
        <v>40</v>
      </c>
      <c r="O277" s="69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19" t="s">
        <v>240</v>
      </c>
      <c r="AT277" s="219" t="s">
        <v>236</v>
      </c>
      <c r="AU277" s="219" t="s">
        <v>82</v>
      </c>
      <c r="AY277" s="14" t="s">
        <v>233</v>
      </c>
      <c r="BE277" s="112">
        <f>IF(N277="základní",J277,0)</f>
        <v>0</v>
      </c>
      <c r="BF277" s="112">
        <f>IF(N277="snížená",J277,0)</f>
        <v>0</v>
      </c>
      <c r="BG277" s="112">
        <f>IF(N277="zákl. přenesená",J277,0)</f>
        <v>0</v>
      </c>
      <c r="BH277" s="112">
        <f>IF(N277="sníž. přenesená",J277,0)</f>
        <v>0</v>
      </c>
      <c r="BI277" s="112">
        <f>IF(N277="nulová",J277,0)</f>
        <v>0</v>
      </c>
      <c r="BJ277" s="14" t="s">
        <v>82</v>
      </c>
      <c r="BK277" s="112">
        <f>ROUND(I277*H277,2)</f>
        <v>0</v>
      </c>
      <c r="BL277" s="14" t="s">
        <v>240</v>
      </c>
      <c r="BM277" s="219" t="s">
        <v>411</v>
      </c>
    </row>
    <row r="278" spans="1:65" s="2" customFormat="1" ht="11.25">
      <c r="A278" s="32"/>
      <c r="B278" s="33"/>
      <c r="C278" s="34"/>
      <c r="D278" s="220" t="s">
        <v>241</v>
      </c>
      <c r="E278" s="34"/>
      <c r="F278" s="221" t="s">
        <v>1635</v>
      </c>
      <c r="G278" s="34"/>
      <c r="H278" s="34"/>
      <c r="I278" s="176"/>
      <c r="J278" s="34"/>
      <c r="K278" s="34"/>
      <c r="L278" s="35"/>
      <c r="M278" s="222"/>
      <c r="N278" s="223"/>
      <c r="O278" s="69"/>
      <c r="P278" s="69"/>
      <c r="Q278" s="69"/>
      <c r="R278" s="69"/>
      <c r="S278" s="69"/>
      <c r="T278" s="70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4" t="s">
        <v>241</v>
      </c>
      <c r="AU278" s="14" t="s">
        <v>82</v>
      </c>
    </row>
    <row r="279" spans="1:65" s="2" customFormat="1" ht="24.2" customHeight="1">
      <c r="A279" s="32"/>
      <c r="B279" s="33"/>
      <c r="C279" s="207" t="s">
        <v>412</v>
      </c>
      <c r="D279" s="207" t="s">
        <v>236</v>
      </c>
      <c r="E279" s="208" t="s">
        <v>413</v>
      </c>
      <c r="F279" s="209" t="s">
        <v>1636</v>
      </c>
      <c r="G279" s="210" t="s">
        <v>358</v>
      </c>
      <c r="H279" s="211">
        <v>1</v>
      </c>
      <c r="I279" s="212"/>
      <c r="J279" s="213">
        <f>ROUND(I279*H279,2)</f>
        <v>0</v>
      </c>
      <c r="K279" s="214"/>
      <c r="L279" s="35"/>
      <c r="M279" s="215" t="s">
        <v>1</v>
      </c>
      <c r="N279" s="216" t="s">
        <v>40</v>
      </c>
      <c r="O279" s="69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9" t="s">
        <v>240</v>
      </c>
      <c r="AT279" s="219" t="s">
        <v>236</v>
      </c>
      <c r="AU279" s="219" t="s">
        <v>82</v>
      </c>
      <c r="AY279" s="14" t="s">
        <v>233</v>
      </c>
      <c r="BE279" s="112">
        <f>IF(N279="základní",J279,0)</f>
        <v>0</v>
      </c>
      <c r="BF279" s="112">
        <f>IF(N279="snížená",J279,0)</f>
        <v>0</v>
      </c>
      <c r="BG279" s="112">
        <f>IF(N279="zákl. přenesená",J279,0)</f>
        <v>0</v>
      </c>
      <c r="BH279" s="112">
        <f>IF(N279="sníž. přenesená",J279,0)</f>
        <v>0</v>
      </c>
      <c r="BI279" s="112">
        <f>IF(N279="nulová",J279,0)</f>
        <v>0</v>
      </c>
      <c r="BJ279" s="14" t="s">
        <v>82</v>
      </c>
      <c r="BK279" s="112">
        <f>ROUND(I279*H279,2)</f>
        <v>0</v>
      </c>
      <c r="BL279" s="14" t="s">
        <v>240</v>
      </c>
      <c r="BM279" s="219" t="s">
        <v>414</v>
      </c>
    </row>
    <row r="280" spans="1:65" s="2" customFormat="1" ht="19.5">
      <c r="A280" s="32"/>
      <c r="B280" s="33"/>
      <c r="C280" s="34"/>
      <c r="D280" s="220" t="s">
        <v>241</v>
      </c>
      <c r="E280" s="34"/>
      <c r="F280" s="221" t="s">
        <v>1636</v>
      </c>
      <c r="G280" s="34"/>
      <c r="H280" s="34"/>
      <c r="I280" s="176"/>
      <c r="J280" s="34"/>
      <c r="K280" s="34"/>
      <c r="L280" s="35"/>
      <c r="M280" s="222"/>
      <c r="N280" s="223"/>
      <c r="O280" s="69"/>
      <c r="P280" s="69"/>
      <c r="Q280" s="69"/>
      <c r="R280" s="69"/>
      <c r="S280" s="69"/>
      <c r="T280" s="70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4" t="s">
        <v>241</v>
      </c>
      <c r="AU280" s="14" t="s">
        <v>82</v>
      </c>
    </row>
    <row r="281" spans="1:65" s="2" customFormat="1" ht="16.5" customHeight="1">
      <c r="A281" s="32"/>
      <c r="B281" s="33"/>
      <c r="C281" s="207" t="s">
        <v>323</v>
      </c>
      <c r="D281" s="207" t="s">
        <v>236</v>
      </c>
      <c r="E281" s="208" t="s">
        <v>415</v>
      </c>
      <c r="F281" s="209" t="s">
        <v>1637</v>
      </c>
      <c r="G281" s="210" t="s">
        <v>244</v>
      </c>
      <c r="H281" s="211">
        <v>660</v>
      </c>
      <c r="I281" s="212"/>
      <c r="J281" s="213">
        <f>ROUND(I281*H281,2)</f>
        <v>0</v>
      </c>
      <c r="K281" s="214"/>
      <c r="L281" s="35"/>
      <c r="M281" s="215" t="s">
        <v>1</v>
      </c>
      <c r="N281" s="216" t="s">
        <v>40</v>
      </c>
      <c r="O281" s="69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9" t="s">
        <v>240</v>
      </c>
      <c r="AT281" s="219" t="s">
        <v>236</v>
      </c>
      <c r="AU281" s="219" t="s">
        <v>82</v>
      </c>
      <c r="AY281" s="14" t="s">
        <v>233</v>
      </c>
      <c r="BE281" s="112">
        <f>IF(N281="základní",J281,0)</f>
        <v>0</v>
      </c>
      <c r="BF281" s="112">
        <f>IF(N281="snížená",J281,0)</f>
        <v>0</v>
      </c>
      <c r="BG281" s="112">
        <f>IF(N281="zákl. přenesená",J281,0)</f>
        <v>0</v>
      </c>
      <c r="BH281" s="112">
        <f>IF(N281="sníž. přenesená",J281,0)</f>
        <v>0</v>
      </c>
      <c r="BI281" s="112">
        <f>IF(N281="nulová",J281,0)</f>
        <v>0</v>
      </c>
      <c r="BJ281" s="14" t="s">
        <v>82</v>
      </c>
      <c r="BK281" s="112">
        <f>ROUND(I281*H281,2)</f>
        <v>0</v>
      </c>
      <c r="BL281" s="14" t="s">
        <v>240</v>
      </c>
      <c r="BM281" s="219" t="s">
        <v>416</v>
      </c>
    </row>
    <row r="282" spans="1:65" s="2" customFormat="1" ht="11.25">
      <c r="A282" s="32"/>
      <c r="B282" s="33"/>
      <c r="C282" s="34"/>
      <c r="D282" s="220" t="s">
        <v>241</v>
      </c>
      <c r="E282" s="34"/>
      <c r="F282" s="221" t="s">
        <v>1637</v>
      </c>
      <c r="G282" s="34"/>
      <c r="H282" s="34"/>
      <c r="I282" s="176"/>
      <c r="J282" s="34"/>
      <c r="K282" s="34"/>
      <c r="L282" s="35"/>
      <c r="M282" s="222"/>
      <c r="N282" s="223"/>
      <c r="O282" s="69"/>
      <c r="P282" s="69"/>
      <c r="Q282" s="69"/>
      <c r="R282" s="69"/>
      <c r="S282" s="69"/>
      <c r="T282" s="70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4" t="s">
        <v>241</v>
      </c>
      <c r="AU282" s="14" t="s">
        <v>82</v>
      </c>
    </row>
    <row r="283" spans="1:65" s="2" customFormat="1" ht="16.5" customHeight="1">
      <c r="A283" s="32"/>
      <c r="B283" s="33"/>
      <c r="C283" s="207" t="s">
        <v>417</v>
      </c>
      <c r="D283" s="207" t="s">
        <v>236</v>
      </c>
      <c r="E283" s="208" t="s">
        <v>418</v>
      </c>
      <c r="F283" s="209" t="s">
        <v>1638</v>
      </c>
      <c r="G283" s="210" t="s">
        <v>244</v>
      </c>
      <c r="H283" s="211">
        <v>15</v>
      </c>
      <c r="I283" s="212"/>
      <c r="J283" s="213">
        <f>ROUND(I283*H283,2)</f>
        <v>0</v>
      </c>
      <c r="K283" s="214"/>
      <c r="L283" s="35"/>
      <c r="M283" s="215" t="s">
        <v>1</v>
      </c>
      <c r="N283" s="216" t="s">
        <v>40</v>
      </c>
      <c r="O283" s="69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9" t="s">
        <v>240</v>
      </c>
      <c r="AT283" s="219" t="s">
        <v>236</v>
      </c>
      <c r="AU283" s="219" t="s">
        <v>82</v>
      </c>
      <c r="AY283" s="14" t="s">
        <v>233</v>
      </c>
      <c r="BE283" s="112">
        <f>IF(N283="základní",J283,0)</f>
        <v>0</v>
      </c>
      <c r="BF283" s="112">
        <f>IF(N283="snížená",J283,0)</f>
        <v>0</v>
      </c>
      <c r="BG283" s="112">
        <f>IF(N283="zákl. přenesená",J283,0)</f>
        <v>0</v>
      </c>
      <c r="BH283" s="112">
        <f>IF(N283="sníž. přenesená",J283,0)</f>
        <v>0</v>
      </c>
      <c r="BI283" s="112">
        <f>IF(N283="nulová",J283,0)</f>
        <v>0</v>
      </c>
      <c r="BJ283" s="14" t="s">
        <v>82</v>
      </c>
      <c r="BK283" s="112">
        <f>ROUND(I283*H283,2)</f>
        <v>0</v>
      </c>
      <c r="BL283" s="14" t="s">
        <v>240</v>
      </c>
      <c r="BM283" s="219" t="s">
        <v>419</v>
      </c>
    </row>
    <row r="284" spans="1:65" s="2" customFormat="1" ht="11.25">
      <c r="A284" s="32"/>
      <c r="B284" s="33"/>
      <c r="C284" s="34"/>
      <c r="D284" s="220" t="s">
        <v>241</v>
      </c>
      <c r="E284" s="34"/>
      <c r="F284" s="221" t="s">
        <v>1638</v>
      </c>
      <c r="G284" s="34"/>
      <c r="H284" s="34"/>
      <c r="I284" s="176"/>
      <c r="J284" s="34"/>
      <c r="K284" s="34"/>
      <c r="L284" s="35"/>
      <c r="M284" s="222"/>
      <c r="N284" s="223"/>
      <c r="O284" s="69"/>
      <c r="P284" s="69"/>
      <c r="Q284" s="69"/>
      <c r="R284" s="69"/>
      <c r="S284" s="69"/>
      <c r="T284" s="70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4" t="s">
        <v>241</v>
      </c>
      <c r="AU284" s="14" t="s">
        <v>82</v>
      </c>
    </row>
    <row r="285" spans="1:65" s="2" customFormat="1" ht="24.2" customHeight="1">
      <c r="A285" s="32"/>
      <c r="B285" s="33"/>
      <c r="C285" s="207" t="s">
        <v>325</v>
      </c>
      <c r="D285" s="207" t="s">
        <v>236</v>
      </c>
      <c r="E285" s="208" t="s">
        <v>422</v>
      </c>
      <c r="F285" s="209" t="s">
        <v>1639</v>
      </c>
      <c r="G285" s="210" t="s">
        <v>239</v>
      </c>
      <c r="H285" s="211">
        <v>360</v>
      </c>
      <c r="I285" s="212"/>
      <c r="J285" s="213">
        <f>ROUND(I285*H285,2)</f>
        <v>0</v>
      </c>
      <c r="K285" s="214"/>
      <c r="L285" s="35"/>
      <c r="M285" s="215" t="s">
        <v>1</v>
      </c>
      <c r="N285" s="216" t="s">
        <v>40</v>
      </c>
      <c r="O285" s="69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9" t="s">
        <v>240</v>
      </c>
      <c r="AT285" s="219" t="s">
        <v>236</v>
      </c>
      <c r="AU285" s="219" t="s">
        <v>82</v>
      </c>
      <c r="AY285" s="14" t="s">
        <v>233</v>
      </c>
      <c r="BE285" s="112">
        <f>IF(N285="základní",J285,0)</f>
        <v>0</v>
      </c>
      <c r="BF285" s="112">
        <f>IF(N285="snížená",J285,0)</f>
        <v>0</v>
      </c>
      <c r="BG285" s="112">
        <f>IF(N285="zákl. přenesená",J285,0)</f>
        <v>0</v>
      </c>
      <c r="BH285" s="112">
        <f>IF(N285="sníž. přenesená",J285,0)</f>
        <v>0</v>
      </c>
      <c r="BI285" s="112">
        <f>IF(N285="nulová",J285,0)</f>
        <v>0</v>
      </c>
      <c r="BJ285" s="14" t="s">
        <v>82</v>
      </c>
      <c r="BK285" s="112">
        <f>ROUND(I285*H285,2)</f>
        <v>0</v>
      </c>
      <c r="BL285" s="14" t="s">
        <v>240</v>
      </c>
      <c r="BM285" s="219" t="s">
        <v>423</v>
      </c>
    </row>
    <row r="286" spans="1:65" s="2" customFormat="1" ht="11.25">
      <c r="A286" s="32"/>
      <c r="B286" s="33"/>
      <c r="C286" s="34"/>
      <c r="D286" s="220" t="s">
        <v>241</v>
      </c>
      <c r="E286" s="34"/>
      <c r="F286" s="221" t="s">
        <v>1639</v>
      </c>
      <c r="G286" s="34"/>
      <c r="H286" s="34"/>
      <c r="I286" s="176"/>
      <c r="J286" s="34"/>
      <c r="K286" s="34"/>
      <c r="L286" s="35"/>
      <c r="M286" s="222"/>
      <c r="N286" s="223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4" t="s">
        <v>241</v>
      </c>
      <c r="AU286" s="14" t="s">
        <v>82</v>
      </c>
    </row>
    <row r="287" spans="1:65" s="2" customFormat="1" ht="24.2" customHeight="1">
      <c r="A287" s="32"/>
      <c r="B287" s="33"/>
      <c r="C287" s="207" t="s">
        <v>424</v>
      </c>
      <c r="D287" s="207" t="s">
        <v>236</v>
      </c>
      <c r="E287" s="208" t="s">
        <v>425</v>
      </c>
      <c r="F287" s="209" t="s">
        <v>1640</v>
      </c>
      <c r="G287" s="210" t="s">
        <v>239</v>
      </c>
      <c r="H287" s="211">
        <v>2</v>
      </c>
      <c r="I287" s="212"/>
      <c r="J287" s="213">
        <f>ROUND(I287*H287,2)</f>
        <v>0</v>
      </c>
      <c r="K287" s="214"/>
      <c r="L287" s="35"/>
      <c r="M287" s="215" t="s">
        <v>1</v>
      </c>
      <c r="N287" s="216" t="s">
        <v>40</v>
      </c>
      <c r="O287" s="69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19" t="s">
        <v>240</v>
      </c>
      <c r="AT287" s="219" t="s">
        <v>236</v>
      </c>
      <c r="AU287" s="219" t="s">
        <v>82</v>
      </c>
      <c r="AY287" s="14" t="s">
        <v>233</v>
      </c>
      <c r="BE287" s="112">
        <f>IF(N287="základní",J287,0)</f>
        <v>0</v>
      </c>
      <c r="BF287" s="112">
        <f>IF(N287="snížená",J287,0)</f>
        <v>0</v>
      </c>
      <c r="BG287" s="112">
        <f>IF(N287="zákl. přenesená",J287,0)</f>
        <v>0</v>
      </c>
      <c r="BH287" s="112">
        <f>IF(N287="sníž. přenesená",J287,0)</f>
        <v>0</v>
      </c>
      <c r="BI287" s="112">
        <f>IF(N287="nulová",J287,0)</f>
        <v>0</v>
      </c>
      <c r="BJ287" s="14" t="s">
        <v>82</v>
      </c>
      <c r="BK287" s="112">
        <f>ROUND(I287*H287,2)</f>
        <v>0</v>
      </c>
      <c r="BL287" s="14" t="s">
        <v>240</v>
      </c>
      <c r="BM287" s="219" t="s">
        <v>426</v>
      </c>
    </row>
    <row r="288" spans="1:65" s="2" customFormat="1" ht="11.25">
      <c r="A288" s="32"/>
      <c r="B288" s="33"/>
      <c r="C288" s="34"/>
      <c r="D288" s="220" t="s">
        <v>241</v>
      </c>
      <c r="E288" s="34"/>
      <c r="F288" s="221" t="s">
        <v>1640</v>
      </c>
      <c r="G288" s="34"/>
      <c r="H288" s="34"/>
      <c r="I288" s="176"/>
      <c r="J288" s="34"/>
      <c r="K288" s="34"/>
      <c r="L288" s="35"/>
      <c r="M288" s="222"/>
      <c r="N288" s="223"/>
      <c r="O288" s="69"/>
      <c r="P288" s="69"/>
      <c r="Q288" s="69"/>
      <c r="R288" s="69"/>
      <c r="S288" s="69"/>
      <c r="T288" s="70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4" t="s">
        <v>241</v>
      </c>
      <c r="AU288" s="14" t="s">
        <v>82</v>
      </c>
    </row>
    <row r="289" spans="1:65" s="2" customFormat="1" ht="33" customHeight="1">
      <c r="A289" s="32"/>
      <c r="B289" s="33"/>
      <c r="C289" s="207" t="s">
        <v>330</v>
      </c>
      <c r="D289" s="207" t="s">
        <v>236</v>
      </c>
      <c r="E289" s="208" t="s">
        <v>427</v>
      </c>
      <c r="F289" s="209" t="s">
        <v>1641</v>
      </c>
      <c r="G289" s="210" t="s">
        <v>239</v>
      </c>
      <c r="H289" s="211">
        <v>1</v>
      </c>
      <c r="I289" s="212"/>
      <c r="J289" s="213">
        <f>ROUND(I289*H289,2)</f>
        <v>0</v>
      </c>
      <c r="K289" s="214"/>
      <c r="L289" s="35"/>
      <c r="M289" s="215" t="s">
        <v>1</v>
      </c>
      <c r="N289" s="216" t="s">
        <v>40</v>
      </c>
      <c r="O289" s="69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9" t="s">
        <v>240</v>
      </c>
      <c r="AT289" s="219" t="s">
        <v>236</v>
      </c>
      <c r="AU289" s="219" t="s">
        <v>82</v>
      </c>
      <c r="AY289" s="14" t="s">
        <v>233</v>
      </c>
      <c r="BE289" s="112">
        <f>IF(N289="základní",J289,0)</f>
        <v>0</v>
      </c>
      <c r="BF289" s="112">
        <f>IF(N289="snížená",J289,0)</f>
        <v>0</v>
      </c>
      <c r="BG289" s="112">
        <f>IF(N289="zákl. přenesená",J289,0)</f>
        <v>0</v>
      </c>
      <c r="BH289" s="112">
        <f>IF(N289="sníž. přenesená",J289,0)</f>
        <v>0</v>
      </c>
      <c r="BI289" s="112">
        <f>IF(N289="nulová",J289,0)</f>
        <v>0</v>
      </c>
      <c r="BJ289" s="14" t="s">
        <v>82</v>
      </c>
      <c r="BK289" s="112">
        <f>ROUND(I289*H289,2)</f>
        <v>0</v>
      </c>
      <c r="BL289" s="14" t="s">
        <v>240</v>
      </c>
      <c r="BM289" s="219" t="s">
        <v>428</v>
      </c>
    </row>
    <row r="290" spans="1:65" s="2" customFormat="1" ht="19.5">
      <c r="A290" s="32"/>
      <c r="B290" s="33"/>
      <c r="C290" s="34"/>
      <c r="D290" s="220" t="s">
        <v>241</v>
      </c>
      <c r="E290" s="34"/>
      <c r="F290" s="221" t="s">
        <v>1641</v>
      </c>
      <c r="G290" s="34"/>
      <c r="H290" s="34"/>
      <c r="I290" s="176"/>
      <c r="J290" s="34"/>
      <c r="K290" s="34"/>
      <c r="L290" s="35"/>
      <c r="M290" s="222"/>
      <c r="N290" s="223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4" t="s">
        <v>241</v>
      </c>
      <c r="AU290" s="14" t="s">
        <v>82</v>
      </c>
    </row>
    <row r="291" spans="1:65" s="2" customFormat="1" ht="37.9" customHeight="1">
      <c r="A291" s="32"/>
      <c r="B291" s="33"/>
      <c r="C291" s="207" t="s">
        <v>429</v>
      </c>
      <c r="D291" s="207" t="s">
        <v>236</v>
      </c>
      <c r="E291" s="208" t="s">
        <v>430</v>
      </c>
      <c r="F291" s="209" t="s">
        <v>1642</v>
      </c>
      <c r="G291" s="210" t="s">
        <v>358</v>
      </c>
      <c r="H291" s="211">
        <v>1</v>
      </c>
      <c r="I291" s="212"/>
      <c r="J291" s="213">
        <f>ROUND(I291*H291,2)</f>
        <v>0</v>
      </c>
      <c r="K291" s="214"/>
      <c r="L291" s="35"/>
      <c r="M291" s="215" t="s">
        <v>1</v>
      </c>
      <c r="N291" s="216" t="s">
        <v>40</v>
      </c>
      <c r="O291" s="69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9" t="s">
        <v>240</v>
      </c>
      <c r="AT291" s="219" t="s">
        <v>236</v>
      </c>
      <c r="AU291" s="219" t="s">
        <v>82</v>
      </c>
      <c r="AY291" s="14" t="s">
        <v>233</v>
      </c>
      <c r="BE291" s="112">
        <f>IF(N291="základní",J291,0)</f>
        <v>0</v>
      </c>
      <c r="BF291" s="112">
        <f>IF(N291="snížená",J291,0)</f>
        <v>0</v>
      </c>
      <c r="BG291" s="112">
        <f>IF(N291="zákl. přenesená",J291,0)</f>
        <v>0</v>
      </c>
      <c r="BH291" s="112">
        <f>IF(N291="sníž. přenesená",J291,0)</f>
        <v>0</v>
      </c>
      <c r="BI291" s="112">
        <f>IF(N291="nulová",J291,0)</f>
        <v>0</v>
      </c>
      <c r="BJ291" s="14" t="s">
        <v>82</v>
      </c>
      <c r="BK291" s="112">
        <f>ROUND(I291*H291,2)</f>
        <v>0</v>
      </c>
      <c r="BL291" s="14" t="s">
        <v>240</v>
      </c>
      <c r="BM291" s="219" t="s">
        <v>431</v>
      </c>
    </row>
    <row r="292" spans="1:65" s="2" customFormat="1" ht="19.5">
      <c r="A292" s="32"/>
      <c r="B292" s="33"/>
      <c r="C292" s="34"/>
      <c r="D292" s="220" t="s">
        <v>241</v>
      </c>
      <c r="E292" s="34"/>
      <c r="F292" s="221" t="s">
        <v>1642</v>
      </c>
      <c r="G292" s="34"/>
      <c r="H292" s="34"/>
      <c r="I292" s="176"/>
      <c r="J292" s="34"/>
      <c r="K292" s="34"/>
      <c r="L292" s="35"/>
      <c r="M292" s="222"/>
      <c r="N292" s="223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4" t="s">
        <v>241</v>
      </c>
      <c r="AU292" s="14" t="s">
        <v>82</v>
      </c>
    </row>
    <row r="293" spans="1:65" s="2" customFormat="1" ht="44.25" customHeight="1">
      <c r="A293" s="32"/>
      <c r="B293" s="33"/>
      <c r="C293" s="207" t="s">
        <v>332</v>
      </c>
      <c r="D293" s="207" t="s">
        <v>236</v>
      </c>
      <c r="E293" s="208" t="s">
        <v>434</v>
      </c>
      <c r="F293" s="209" t="s">
        <v>1643</v>
      </c>
      <c r="G293" s="210" t="s">
        <v>244</v>
      </c>
      <c r="H293" s="211">
        <v>84</v>
      </c>
      <c r="I293" s="212"/>
      <c r="J293" s="213">
        <f>ROUND(I293*H293,2)</f>
        <v>0</v>
      </c>
      <c r="K293" s="214"/>
      <c r="L293" s="35"/>
      <c r="M293" s="215" t="s">
        <v>1</v>
      </c>
      <c r="N293" s="216" t="s">
        <v>40</v>
      </c>
      <c r="O293" s="69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9" t="s">
        <v>240</v>
      </c>
      <c r="AT293" s="219" t="s">
        <v>236</v>
      </c>
      <c r="AU293" s="219" t="s">
        <v>82</v>
      </c>
      <c r="AY293" s="14" t="s">
        <v>233</v>
      </c>
      <c r="BE293" s="112">
        <f>IF(N293="základní",J293,0)</f>
        <v>0</v>
      </c>
      <c r="BF293" s="112">
        <f>IF(N293="snížená",J293,0)</f>
        <v>0</v>
      </c>
      <c r="BG293" s="112">
        <f>IF(N293="zákl. přenesená",J293,0)</f>
        <v>0</v>
      </c>
      <c r="BH293" s="112">
        <f>IF(N293="sníž. přenesená",J293,0)</f>
        <v>0</v>
      </c>
      <c r="BI293" s="112">
        <f>IF(N293="nulová",J293,0)</f>
        <v>0</v>
      </c>
      <c r="BJ293" s="14" t="s">
        <v>82</v>
      </c>
      <c r="BK293" s="112">
        <f>ROUND(I293*H293,2)</f>
        <v>0</v>
      </c>
      <c r="BL293" s="14" t="s">
        <v>240</v>
      </c>
      <c r="BM293" s="219" t="s">
        <v>435</v>
      </c>
    </row>
    <row r="294" spans="1:65" s="2" customFormat="1" ht="29.25">
      <c r="A294" s="32"/>
      <c r="B294" s="33"/>
      <c r="C294" s="34"/>
      <c r="D294" s="220" t="s">
        <v>241</v>
      </c>
      <c r="E294" s="34"/>
      <c r="F294" s="221" t="s">
        <v>1643</v>
      </c>
      <c r="G294" s="34"/>
      <c r="H294" s="34"/>
      <c r="I294" s="176"/>
      <c r="J294" s="34"/>
      <c r="K294" s="34"/>
      <c r="L294" s="35"/>
      <c r="M294" s="222"/>
      <c r="N294" s="223"/>
      <c r="O294" s="69"/>
      <c r="P294" s="69"/>
      <c r="Q294" s="69"/>
      <c r="R294" s="69"/>
      <c r="S294" s="69"/>
      <c r="T294" s="70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4" t="s">
        <v>241</v>
      </c>
      <c r="AU294" s="14" t="s">
        <v>82</v>
      </c>
    </row>
    <row r="295" spans="1:65" s="2" customFormat="1" ht="44.25" customHeight="1">
      <c r="A295" s="32"/>
      <c r="B295" s="33"/>
      <c r="C295" s="207" t="s">
        <v>436</v>
      </c>
      <c r="D295" s="207" t="s">
        <v>236</v>
      </c>
      <c r="E295" s="208" t="s">
        <v>437</v>
      </c>
      <c r="F295" s="209" t="s">
        <v>1711</v>
      </c>
      <c r="G295" s="210" t="s">
        <v>244</v>
      </c>
      <c r="H295" s="211">
        <v>144</v>
      </c>
      <c r="I295" s="212"/>
      <c r="J295" s="213">
        <f>ROUND(I295*H295,2)</f>
        <v>0</v>
      </c>
      <c r="K295" s="214"/>
      <c r="L295" s="35"/>
      <c r="M295" s="215" t="s">
        <v>1</v>
      </c>
      <c r="N295" s="216" t="s">
        <v>40</v>
      </c>
      <c r="O295" s="69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9" t="s">
        <v>240</v>
      </c>
      <c r="AT295" s="219" t="s">
        <v>236</v>
      </c>
      <c r="AU295" s="219" t="s">
        <v>82</v>
      </c>
      <c r="AY295" s="14" t="s">
        <v>233</v>
      </c>
      <c r="BE295" s="112">
        <f>IF(N295="základní",J295,0)</f>
        <v>0</v>
      </c>
      <c r="BF295" s="112">
        <f>IF(N295="snížená",J295,0)</f>
        <v>0</v>
      </c>
      <c r="BG295" s="112">
        <f>IF(N295="zákl. přenesená",J295,0)</f>
        <v>0</v>
      </c>
      <c r="BH295" s="112">
        <f>IF(N295="sníž. přenesená",J295,0)</f>
        <v>0</v>
      </c>
      <c r="BI295" s="112">
        <f>IF(N295="nulová",J295,0)</f>
        <v>0</v>
      </c>
      <c r="BJ295" s="14" t="s">
        <v>82</v>
      </c>
      <c r="BK295" s="112">
        <f>ROUND(I295*H295,2)</f>
        <v>0</v>
      </c>
      <c r="BL295" s="14" t="s">
        <v>240</v>
      </c>
      <c r="BM295" s="219" t="s">
        <v>438</v>
      </c>
    </row>
    <row r="296" spans="1:65" s="2" customFormat="1" ht="29.25">
      <c r="A296" s="32"/>
      <c r="B296" s="33"/>
      <c r="C296" s="34"/>
      <c r="D296" s="220" t="s">
        <v>241</v>
      </c>
      <c r="E296" s="34"/>
      <c r="F296" s="221" t="s">
        <v>1711</v>
      </c>
      <c r="G296" s="34"/>
      <c r="H296" s="34"/>
      <c r="I296" s="176"/>
      <c r="J296" s="34"/>
      <c r="K296" s="34"/>
      <c r="L296" s="35"/>
      <c r="M296" s="222"/>
      <c r="N296" s="223"/>
      <c r="O296" s="69"/>
      <c r="P296" s="69"/>
      <c r="Q296" s="69"/>
      <c r="R296" s="69"/>
      <c r="S296" s="69"/>
      <c r="T296" s="70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4" t="s">
        <v>241</v>
      </c>
      <c r="AU296" s="14" t="s">
        <v>82</v>
      </c>
    </row>
    <row r="297" spans="1:65" s="2" customFormat="1" ht="33" customHeight="1">
      <c r="A297" s="32"/>
      <c r="B297" s="33"/>
      <c r="C297" s="207" t="s">
        <v>335</v>
      </c>
      <c r="D297" s="207" t="s">
        <v>236</v>
      </c>
      <c r="E297" s="208" t="s">
        <v>439</v>
      </c>
      <c r="F297" s="209" t="s">
        <v>1644</v>
      </c>
      <c r="G297" s="210" t="s">
        <v>244</v>
      </c>
      <c r="H297" s="211">
        <v>260</v>
      </c>
      <c r="I297" s="212"/>
      <c r="J297" s="213">
        <f>ROUND(I297*H297,2)</f>
        <v>0</v>
      </c>
      <c r="K297" s="214"/>
      <c r="L297" s="35"/>
      <c r="M297" s="215" t="s">
        <v>1</v>
      </c>
      <c r="N297" s="216" t="s">
        <v>40</v>
      </c>
      <c r="O297" s="69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19" t="s">
        <v>240</v>
      </c>
      <c r="AT297" s="219" t="s">
        <v>236</v>
      </c>
      <c r="AU297" s="219" t="s">
        <v>82</v>
      </c>
      <c r="AY297" s="14" t="s">
        <v>233</v>
      </c>
      <c r="BE297" s="112">
        <f>IF(N297="základní",J297,0)</f>
        <v>0</v>
      </c>
      <c r="BF297" s="112">
        <f>IF(N297="snížená",J297,0)</f>
        <v>0</v>
      </c>
      <c r="BG297" s="112">
        <f>IF(N297="zákl. přenesená",J297,0)</f>
        <v>0</v>
      </c>
      <c r="BH297" s="112">
        <f>IF(N297="sníž. přenesená",J297,0)</f>
        <v>0</v>
      </c>
      <c r="BI297" s="112">
        <f>IF(N297="nulová",J297,0)</f>
        <v>0</v>
      </c>
      <c r="BJ297" s="14" t="s">
        <v>82</v>
      </c>
      <c r="BK297" s="112">
        <f>ROUND(I297*H297,2)</f>
        <v>0</v>
      </c>
      <c r="BL297" s="14" t="s">
        <v>240</v>
      </c>
      <c r="BM297" s="219" t="s">
        <v>440</v>
      </c>
    </row>
    <row r="298" spans="1:65" s="2" customFormat="1" ht="19.5">
      <c r="A298" s="32"/>
      <c r="B298" s="33"/>
      <c r="C298" s="34"/>
      <c r="D298" s="220" t="s">
        <v>241</v>
      </c>
      <c r="E298" s="34"/>
      <c r="F298" s="221" t="s">
        <v>1644</v>
      </c>
      <c r="G298" s="34"/>
      <c r="H298" s="34"/>
      <c r="I298" s="176"/>
      <c r="J298" s="34"/>
      <c r="K298" s="34"/>
      <c r="L298" s="35"/>
      <c r="M298" s="222"/>
      <c r="N298" s="223"/>
      <c r="O298" s="69"/>
      <c r="P298" s="69"/>
      <c r="Q298" s="69"/>
      <c r="R298" s="69"/>
      <c r="S298" s="69"/>
      <c r="T298" s="70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4" t="s">
        <v>241</v>
      </c>
      <c r="AU298" s="14" t="s">
        <v>82</v>
      </c>
    </row>
    <row r="299" spans="1:65" s="12" customFormat="1" ht="25.9" customHeight="1">
      <c r="B299" s="191"/>
      <c r="C299" s="192"/>
      <c r="D299" s="193" t="s">
        <v>74</v>
      </c>
      <c r="E299" s="194" t="s">
        <v>284</v>
      </c>
      <c r="F299" s="194" t="s">
        <v>1645</v>
      </c>
      <c r="G299" s="192"/>
      <c r="H299" s="192"/>
      <c r="I299" s="195"/>
      <c r="J299" s="196">
        <f>BK299</f>
        <v>0</v>
      </c>
      <c r="K299" s="192"/>
      <c r="L299" s="197"/>
      <c r="M299" s="198"/>
      <c r="N299" s="199"/>
      <c r="O299" s="199"/>
      <c r="P299" s="200">
        <f>SUM(P300:P339)</f>
        <v>0</v>
      </c>
      <c r="Q299" s="199"/>
      <c r="R299" s="200">
        <f>SUM(R300:R339)</f>
        <v>0</v>
      </c>
      <c r="S299" s="199"/>
      <c r="T299" s="201">
        <f>SUM(T300:T339)</f>
        <v>0</v>
      </c>
      <c r="AR299" s="202" t="s">
        <v>82</v>
      </c>
      <c r="AT299" s="203" t="s">
        <v>74</v>
      </c>
      <c r="AU299" s="203" t="s">
        <v>75</v>
      </c>
      <c r="AY299" s="202" t="s">
        <v>233</v>
      </c>
      <c r="BK299" s="204">
        <f>SUM(BK300:BK339)</f>
        <v>0</v>
      </c>
    </row>
    <row r="300" spans="1:65" s="2" customFormat="1" ht="24.2" customHeight="1">
      <c r="A300" s="32"/>
      <c r="B300" s="33"/>
      <c r="C300" s="207" t="s">
        <v>441</v>
      </c>
      <c r="D300" s="207" t="s">
        <v>236</v>
      </c>
      <c r="E300" s="208" t="s">
        <v>442</v>
      </c>
      <c r="F300" s="209" t="s">
        <v>1646</v>
      </c>
      <c r="G300" s="210" t="s">
        <v>244</v>
      </c>
      <c r="H300" s="211">
        <v>2971</v>
      </c>
      <c r="I300" s="212"/>
      <c r="J300" s="213">
        <f>ROUND(I300*H300,2)</f>
        <v>0</v>
      </c>
      <c r="K300" s="214"/>
      <c r="L300" s="35"/>
      <c r="M300" s="215" t="s">
        <v>1</v>
      </c>
      <c r="N300" s="216" t="s">
        <v>40</v>
      </c>
      <c r="O300" s="69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19" t="s">
        <v>240</v>
      </c>
      <c r="AT300" s="219" t="s">
        <v>236</v>
      </c>
      <c r="AU300" s="219" t="s">
        <v>82</v>
      </c>
      <c r="AY300" s="14" t="s">
        <v>233</v>
      </c>
      <c r="BE300" s="112">
        <f>IF(N300="základní",J300,0)</f>
        <v>0</v>
      </c>
      <c r="BF300" s="112">
        <f>IF(N300="snížená",J300,0)</f>
        <v>0</v>
      </c>
      <c r="BG300" s="112">
        <f>IF(N300="zákl. přenesená",J300,0)</f>
        <v>0</v>
      </c>
      <c r="BH300" s="112">
        <f>IF(N300="sníž. přenesená",J300,0)</f>
        <v>0</v>
      </c>
      <c r="BI300" s="112">
        <f>IF(N300="nulová",J300,0)</f>
        <v>0</v>
      </c>
      <c r="BJ300" s="14" t="s">
        <v>82</v>
      </c>
      <c r="BK300" s="112">
        <f>ROUND(I300*H300,2)</f>
        <v>0</v>
      </c>
      <c r="BL300" s="14" t="s">
        <v>240</v>
      </c>
      <c r="BM300" s="219" t="s">
        <v>443</v>
      </c>
    </row>
    <row r="301" spans="1:65" s="2" customFormat="1" ht="19.5">
      <c r="A301" s="32"/>
      <c r="B301" s="33"/>
      <c r="C301" s="34"/>
      <c r="D301" s="220" t="s">
        <v>241</v>
      </c>
      <c r="E301" s="34"/>
      <c r="F301" s="221" t="s">
        <v>1646</v>
      </c>
      <c r="G301" s="34"/>
      <c r="H301" s="34"/>
      <c r="I301" s="176"/>
      <c r="J301" s="34"/>
      <c r="K301" s="34"/>
      <c r="L301" s="35"/>
      <c r="M301" s="222"/>
      <c r="N301" s="223"/>
      <c r="O301" s="69"/>
      <c r="P301" s="69"/>
      <c r="Q301" s="69"/>
      <c r="R301" s="69"/>
      <c r="S301" s="69"/>
      <c r="T301" s="70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4" t="s">
        <v>241</v>
      </c>
      <c r="AU301" s="14" t="s">
        <v>82</v>
      </c>
    </row>
    <row r="302" spans="1:65" s="2" customFormat="1" ht="49.15" customHeight="1">
      <c r="A302" s="32"/>
      <c r="B302" s="33"/>
      <c r="C302" s="207" t="s">
        <v>337</v>
      </c>
      <c r="D302" s="207" t="s">
        <v>236</v>
      </c>
      <c r="E302" s="208" t="s">
        <v>446</v>
      </c>
      <c r="F302" s="209" t="s">
        <v>1712</v>
      </c>
      <c r="G302" s="210" t="s">
        <v>239</v>
      </c>
      <c r="H302" s="211">
        <v>18</v>
      </c>
      <c r="I302" s="212"/>
      <c r="J302" s="213">
        <f>ROUND(I302*H302,2)</f>
        <v>0</v>
      </c>
      <c r="K302" s="214"/>
      <c r="L302" s="35"/>
      <c r="M302" s="215" t="s">
        <v>1</v>
      </c>
      <c r="N302" s="216" t="s">
        <v>40</v>
      </c>
      <c r="O302" s="69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9" t="s">
        <v>240</v>
      </c>
      <c r="AT302" s="219" t="s">
        <v>236</v>
      </c>
      <c r="AU302" s="219" t="s">
        <v>82</v>
      </c>
      <c r="AY302" s="14" t="s">
        <v>233</v>
      </c>
      <c r="BE302" s="112">
        <f>IF(N302="základní",J302,0)</f>
        <v>0</v>
      </c>
      <c r="BF302" s="112">
        <f>IF(N302="snížená",J302,0)</f>
        <v>0</v>
      </c>
      <c r="BG302" s="112">
        <f>IF(N302="zákl. přenesená",J302,0)</f>
        <v>0</v>
      </c>
      <c r="BH302" s="112">
        <f>IF(N302="sníž. přenesená",J302,0)</f>
        <v>0</v>
      </c>
      <c r="BI302" s="112">
        <f>IF(N302="nulová",J302,0)</f>
        <v>0</v>
      </c>
      <c r="BJ302" s="14" t="s">
        <v>82</v>
      </c>
      <c r="BK302" s="112">
        <f>ROUND(I302*H302,2)</f>
        <v>0</v>
      </c>
      <c r="BL302" s="14" t="s">
        <v>240</v>
      </c>
      <c r="BM302" s="219" t="s">
        <v>447</v>
      </c>
    </row>
    <row r="303" spans="1:65" s="2" customFormat="1" ht="29.25">
      <c r="A303" s="32"/>
      <c r="B303" s="33"/>
      <c r="C303" s="34"/>
      <c r="D303" s="220" t="s">
        <v>241</v>
      </c>
      <c r="E303" s="34"/>
      <c r="F303" s="221" t="s">
        <v>1712</v>
      </c>
      <c r="G303" s="34"/>
      <c r="H303" s="34"/>
      <c r="I303" s="176"/>
      <c r="J303" s="34"/>
      <c r="K303" s="34"/>
      <c r="L303" s="35"/>
      <c r="M303" s="222"/>
      <c r="N303" s="223"/>
      <c r="O303" s="69"/>
      <c r="P303" s="69"/>
      <c r="Q303" s="69"/>
      <c r="R303" s="69"/>
      <c r="S303" s="69"/>
      <c r="T303" s="70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4" t="s">
        <v>241</v>
      </c>
      <c r="AU303" s="14" t="s">
        <v>82</v>
      </c>
    </row>
    <row r="304" spans="1:65" s="2" customFormat="1" ht="49.15" customHeight="1">
      <c r="A304" s="32"/>
      <c r="B304" s="33"/>
      <c r="C304" s="207" t="s">
        <v>448</v>
      </c>
      <c r="D304" s="207" t="s">
        <v>236</v>
      </c>
      <c r="E304" s="208" t="s">
        <v>449</v>
      </c>
      <c r="F304" s="209" t="s">
        <v>1647</v>
      </c>
      <c r="G304" s="210" t="s">
        <v>239</v>
      </c>
      <c r="H304" s="211">
        <v>25</v>
      </c>
      <c r="I304" s="212"/>
      <c r="J304" s="213">
        <f>ROUND(I304*H304,2)</f>
        <v>0</v>
      </c>
      <c r="K304" s="214"/>
      <c r="L304" s="35"/>
      <c r="M304" s="215" t="s">
        <v>1</v>
      </c>
      <c r="N304" s="216" t="s">
        <v>40</v>
      </c>
      <c r="O304" s="69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9" t="s">
        <v>240</v>
      </c>
      <c r="AT304" s="219" t="s">
        <v>236</v>
      </c>
      <c r="AU304" s="219" t="s">
        <v>82</v>
      </c>
      <c r="AY304" s="14" t="s">
        <v>233</v>
      </c>
      <c r="BE304" s="112">
        <f>IF(N304="základní",J304,0)</f>
        <v>0</v>
      </c>
      <c r="BF304" s="112">
        <f>IF(N304="snížená",J304,0)</f>
        <v>0</v>
      </c>
      <c r="BG304" s="112">
        <f>IF(N304="zákl. přenesená",J304,0)</f>
        <v>0</v>
      </c>
      <c r="BH304" s="112">
        <f>IF(N304="sníž. přenesená",J304,0)</f>
        <v>0</v>
      </c>
      <c r="BI304" s="112">
        <f>IF(N304="nulová",J304,0)</f>
        <v>0</v>
      </c>
      <c r="BJ304" s="14" t="s">
        <v>82</v>
      </c>
      <c r="BK304" s="112">
        <f>ROUND(I304*H304,2)</f>
        <v>0</v>
      </c>
      <c r="BL304" s="14" t="s">
        <v>240</v>
      </c>
      <c r="BM304" s="219" t="s">
        <v>450</v>
      </c>
    </row>
    <row r="305" spans="1:65" s="2" customFormat="1" ht="29.25">
      <c r="A305" s="32"/>
      <c r="B305" s="33"/>
      <c r="C305" s="34"/>
      <c r="D305" s="220" t="s">
        <v>241</v>
      </c>
      <c r="E305" s="34"/>
      <c r="F305" s="221" t="s">
        <v>1647</v>
      </c>
      <c r="G305" s="34"/>
      <c r="H305" s="34"/>
      <c r="I305" s="176"/>
      <c r="J305" s="34"/>
      <c r="K305" s="34"/>
      <c r="L305" s="35"/>
      <c r="M305" s="222"/>
      <c r="N305" s="223"/>
      <c r="O305" s="69"/>
      <c r="P305" s="69"/>
      <c r="Q305" s="69"/>
      <c r="R305" s="69"/>
      <c r="S305" s="69"/>
      <c r="T305" s="70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4" t="s">
        <v>241</v>
      </c>
      <c r="AU305" s="14" t="s">
        <v>82</v>
      </c>
    </row>
    <row r="306" spans="1:65" s="2" customFormat="1" ht="49.15" customHeight="1">
      <c r="A306" s="32"/>
      <c r="B306" s="33"/>
      <c r="C306" s="207" t="s">
        <v>340</v>
      </c>
      <c r="D306" s="207" t="s">
        <v>236</v>
      </c>
      <c r="E306" s="208" t="s">
        <v>451</v>
      </c>
      <c r="F306" s="209" t="s">
        <v>1713</v>
      </c>
      <c r="G306" s="210" t="s">
        <v>239</v>
      </c>
      <c r="H306" s="211">
        <v>15</v>
      </c>
      <c r="I306" s="212"/>
      <c r="J306" s="213">
        <f>ROUND(I306*H306,2)</f>
        <v>0</v>
      </c>
      <c r="K306" s="214"/>
      <c r="L306" s="35"/>
      <c r="M306" s="215" t="s">
        <v>1</v>
      </c>
      <c r="N306" s="216" t="s">
        <v>40</v>
      </c>
      <c r="O306" s="69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19" t="s">
        <v>240</v>
      </c>
      <c r="AT306" s="219" t="s">
        <v>236</v>
      </c>
      <c r="AU306" s="219" t="s">
        <v>82</v>
      </c>
      <c r="AY306" s="14" t="s">
        <v>233</v>
      </c>
      <c r="BE306" s="112">
        <f>IF(N306="základní",J306,0)</f>
        <v>0</v>
      </c>
      <c r="BF306" s="112">
        <f>IF(N306="snížená",J306,0)</f>
        <v>0</v>
      </c>
      <c r="BG306" s="112">
        <f>IF(N306="zákl. přenesená",J306,0)</f>
        <v>0</v>
      </c>
      <c r="BH306" s="112">
        <f>IF(N306="sníž. přenesená",J306,0)</f>
        <v>0</v>
      </c>
      <c r="BI306" s="112">
        <f>IF(N306="nulová",J306,0)</f>
        <v>0</v>
      </c>
      <c r="BJ306" s="14" t="s">
        <v>82</v>
      </c>
      <c r="BK306" s="112">
        <f>ROUND(I306*H306,2)</f>
        <v>0</v>
      </c>
      <c r="BL306" s="14" t="s">
        <v>240</v>
      </c>
      <c r="BM306" s="219" t="s">
        <v>452</v>
      </c>
    </row>
    <row r="307" spans="1:65" s="2" customFormat="1" ht="29.25">
      <c r="A307" s="32"/>
      <c r="B307" s="33"/>
      <c r="C307" s="34"/>
      <c r="D307" s="220" t="s">
        <v>241</v>
      </c>
      <c r="E307" s="34"/>
      <c r="F307" s="221" t="s">
        <v>1713</v>
      </c>
      <c r="G307" s="34"/>
      <c r="H307" s="34"/>
      <c r="I307" s="176"/>
      <c r="J307" s="34"/>
      <c r="K307" s="34"/>
      <c r="L307" s="35"/>
      <c r="M307" s="222"/>
      <c r="N307" s="223"/>
      <c r="O307" s="69"/>
      <c r="P307" s="69"/>
      <c r="Q307" s="69"/>
      <c r="R307" s="69"/>
      <c r="S307" s="69"/>
      <c r="T307" s="70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4" t="s">
        <v>241</v>
      </c>
      <c r="AU307" s="14" t="s">
        <v>82</v>
      </c>
    </row>
    <row r="308" spans="1:65" s="2" customFormat="1" ht="37.9" customHeight="1">
      <c r="A308" s="32"/>
      <c r="B308" s="33"/>
      <c r="C308" s="207" t="s">
        <v>453</v>
      </c>
      <c r="D308" s="207" t="s">
        <v>236</v>
      </c>
      <c r="E308" s="208" t="s">
        <v>454</v>
      </c>
      <c r="F308" s="209" t="s">
        <v>1648</v>
      </c>
      <c r="G308" s="210" t="s">
        <v>239</v>
      </c>
      <c r="H308" s="211">
        <v>44</v>
      </c>
      <c r="I308" s="212"/>
      <c r="J308" s="213">
        <f>ROUND(I308*H308,2)</f>
        <v>0</v>
      </c>
      <c r="K308" s="214"/>
      <c r="L308" s="35"/>
      <c r="M308" s="215" t="s">
        <v>1</v>
      </c>
      <c r="N308" s="216" t="s">
        <v>40</v>
      </c>
      <c r="O308" s="69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19" t="s">
        <v>240</v>
      </c>
      <c r="AT308" s="219" t="s">
        <v>236</v>
      </c>
      <c r="AU308" s="219" t="s">
        <v>82</v>
      </c>
      <c r="AY308" s="14" t="s">
        <v>233</v>
      </c>
      <c r="BE308" s="112">
        <f>IF(N308="základní",J308,0)</f>
        <v>0</v>
      </c>
      <c r="BF308" s="112">
        <f>IF(N308="snížená",J308,0)</f>
        <v>0</v>
      </c>
      <c r="BG308" s="112">
        <f>IF(N308="zákl. přenesená",J308,0)</f>
        <v>0</v>
      </c>
      <c r="BH308" s="112">
        <f>IF(N308="sníž. přenesená",J308,0)</f>
        <v>0</v>
      </c>
      <c r="BI308" s="112">
        <f>IF(N308="nulová",J308,0)</f>
        <v>0</v>
      </c>
      <c r="BJ308" s="14" t="s">
        <v>82</v>
      </c>
      <c r="BK308" s="112">
        <f>ROUND(I308*H308,2)</f>
        <v>0</v>
      </c>
      <c r="BL308" s="14" t="s">
        <v>240</v>
      </c>
      <c r="BM308" s="219" t="s">
        <v>455</v>
      </c>
    </row>
    <row r="309" spans="1:65" s="2" customFormat="1" ht="19.5">
      <c r="A309" s="32"/>
      <c r="B309" s="33"/>
      <c r="C309" s="34"/>
      <c r="D309" s="220" t="s">
        <v>241</v>
      </c>
      <c r="E309" s="34"/>
      <c r="F309" s="221" t="s">
        <v>1648</v>
      </c>
      <c r="G309" s="34"/>
      <c r="H309" s="34"/>
      <c r="I309" s="176"/>
      <c r="J309" s="34"/>
      <c r="K309" s="34"/>
      <c r="L309" s="35"/>
      <c r="M309" s="222"/>
      <c r="N309" s="223"/>
      <c r="O309" s="69"/>
      <c r="P309" s="69"/>
      <c r="Q309" s="69"/>
      <c r="R309" s="69"/>
      <c r="S309" s="69"/>
      <c r="T309" s="70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4" t="s">
        <v>241</v>
      </c>
      <c r="AU309" s="14" t="s">
        <v>82</v>
      </c>
    </row>
    <row r="310" spans="1:65" s="2" customFormat="1" ht="62.65" customHeight="1">
      <c r="A310" s="32"/>
      <c r="B310" s="33"/>
      <c r="C310" s="207" t="s">
        <v>347</v>
      </c>
      <c r="D310" s="207" t="s">
        <v>236</v>
      </c>
      <c r="E310" s="208" t="s">
        <v>458</v>
      </c>
      <c r="F310" s="209" t="s">
        <v>1714</v>
      </c>
      <c r="G310" s="210" t="s">
        <v>239</v>
      </c>
      <c r="H310" s="211">
        <v>47</v>
      </c>
      <c r="I310" s="212"/>
      <c r="J310" s="213">
        <f>ROUND(I310*H310,2)</f>
        <v>0</v>
      </c>
      <c r="K310" s="214"/>
      <c r="L310" s="35"/>
      <c r="M310" s="215" t="s">
        <v>1</v>
      </c>
      <c r="N310" s="216" t="s">
        <v>40</v>
      </c>
      <c r="O310" s="69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19" t="s">
        <v>240</v>
      </c>
      <c r="AT310" s="219" t="s">
        <v>236</v>
      </c>
      <c r="AU310" s="219" t="s">
        <v>82</v>
      </c>
      <c r="AY310" s="14" t="s">
        <v>233</v>
      </c>
      <c r="BE310" s="112">
        <f>IF(N310="základní",J310,0)</f>
        <v>0</v>
      </c>
      <c r="BF310" s="112">
        <f>IF(N310="snížená",J310,0)</f>
        <v>0</v>
      </c>
      <c r="BG310" s="112">
        <f>IF(N310="zákl. přenesená",J310,0)</f>
        <v>0</v>
      </c>
      <c r="BH310" s="112">
        <f>IF(N310="sníž. přenesená",J310,0)</f>
        <v>0</v>
      </c>
      <c r="BI310" s="112">
        <f>IF(N310="nulová",J310,0)</f>
        <v>0</v>
      </c>
      <c r="BJ310" s="14" t="s">
        <v>82</v>
      </c>
      <c r="BK310" s="112">
        <f>ROUND(I310*H310,2)</f>
        <v>0</v>
      </c>
      <c r="BL310" s="14" t="s">
        <v>240</v>
      </c>
      <c r="BM310" s="219" t="s">
        <v>459</v>
      </c>
    </row>
    <row r="311" spans="1:65" s="2" customFormat="1" ht="39">
      <c r="A311" s="32"/>
      <c r="B311" s="33"/>
      <c r="C311" s="34"/>
      <c r="D311" s="220" t="s">
        <v>241</v>
      </c>
      <c r="E311" s="34"/>
      <c r="F311" s="221" t="s">
        <v>1714</v>
      </c>
      <c r="G311" s="34"/>
      <c r="H311" s="34"/>
      <c r="I311" s="176"/>
      <c r="J311" s="34"/>
      <c r="K311" s="34"/>
      <c r="L311" s="35"/>
      <c r="M311" s="222"/>
      <c r="N311" s="223"/>
      <c r="O311" s="69"/>
      <c r="P311" s="69"/>
      <c r="Q311" s="69"/>
      <c r="R311" s="69"/>
      <c r="S311" s="69"/>
      <c r="T311" s="70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4" t="s">
        <v>241</v>
      </c>
      <c r="AU311" s="14" t="s">
        <v>82</v>
      </c>
    </row>
    <row r="312" spans="1:65" s="2" customFormat="1" ht="44.25" customHeight="1">
      <c r="A312" s="32"/>
      <c r="B312" s="33"/>
      <c r="C312" s="207" t="s">
        <v>460</v>
      </c>
      <c r="D312" s="207" t="s">
        <v>236</v>
      </c>
      <c r="E312" s="208" t="s">
        <v>461</v>
      </c>
      <c r="F312" s="209" t="s">
        <v>1649</v>
      </c>
      <c r="G312" s="210" t="s">
        <v>239</v>
      </c>
      <c r="H312" s="211">
        <v>4</v>
      </c>
      <c r="I312" s="212"/>
      <c r="J312" s="213">
        <f>ROUND(I312*H312,2)</f>
        <v>0</v>
      </c>
      <c r="K312" s="214"/>
      <c r="L312" s="35"/>
      <c r="M312" s="215" t="s">
        <v>1</v>
      </c>
      <c r="N312" s="216" t="s">
        <v>40</v>
      </c>
      <c r="O312" s="69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19" t="s">
        <v>240</v>
      </c>
      <c r="AT312" s="219" t="s">
        <v>236</v>
      </c>
      <c r="AU312" s="219" t="s">
        <v>82</v>
      </c>
      <c r="AY312" s="14" t="s">
        <v>233</v>
      </c>
      <c r="BE312" s="112">
        <f>IF(N312="základní",J312,0)</f>
        <v>0</v>
      </c>
      <c r="BF312" s="112">
        <f>IF(N312="snížená",J312,0)</f>
        <v>0</v>
      </c>
      <c r="BG312" s="112">
        <f>IF(N312="zákl. přenesená",J312,0)</f>
        <v>0</v>
      </c>
      <c r="BH312" s="112">
        <f>IF(N312="sníž. přenesená",J312,0)</f>
        <v>0</v>
      </c>
      <c r="BI312" s="112">
        <f>IF(N312="nulová",J312,0)</f>
        <v>0</v>
      </c>
      <c r="BJ312" s="14" t="s">
        <v>82</v>
      </c>
      <c r="BK312" s="112">
        <f>ROUND(I312*H312,2)</f>
        <v>0</v>
      </c>
      <c r="BL312" s="14" t="s">
        <v>240</v>
      </c>
      <c r="BM312" s="219" t="s">
        <v>462</v>
      </c>
    </row>
    <row r="313" spans="1:65" s="2" customFormat="1" ht="29.25">
      <c r="A313" s="32"/>
      <c r="B313" s="33"/>
      <c r="C313" s="34"/>
      <c r="D313" s="220" t="s">
        <v>241</v>
      </c>
      <c r="E313" s="34"/>
      <c r="F313" s="221" t="s">
        <v>1649</v>
      </c>
      <c r="G313" s="34"/>
      <c r="H313" s="34"/>
      <c r="I313" s="176"/>
      <c r="J313" s="34"/>
      <c r="K313" s="34"/>
      <c r="L313" s="35"/>
      <c r="M313" s="222"/>
      <c r="N313" s="223"/>
      <c r="O313" s="69"/>
      <c r="P313" s="69"/>
      <c r="Q313" s="69"/>
      <c r="R313" s="69"/>
      <c r="S313" s="69"/>
      <c r="T313" s="70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4" t="s">
        <v>241</v>
      </c>
      <c r="AU313" s="14" t="s">
        <v>82</v>
      </c>
    </row>
    <row r="314" spans="1:65" s="2" customFormat="1" ht="44.25" customHeight="1">
      <c r="A314" s="32"/>
      <c r="B314" s="33"/>
      <c r="C314" s="207" t="s">
        <v>351</v>
      </c>
      <c r="D314" s="207" t="s">
        <v>236</v>
      </c>
      <c r="E314" s="208" t="s">
        <v>463</v>
      </c>
      <c r="F314" s="209" t="s">
        <v>1715</v>
      </c>
      <c r="G314" s="210" t="s">
        <v>239</v>
      </c>
      <c r="H314" s="211">
        <v>8</v>
      </c>
      <c r="I314" s="212"/>
      <c r="J314" s="213">
        <f>ROUND(I314*H314,2)</f>
        <v>0</v>
      </c>
      <c r="K314" s="214"/>
      <c r="L314" s="35"/>
      <c r="M314" s="215" t="s">
        <v>1</v>
      </c>
      <c r="N314" s="216" t="s">
        <v>40</v>
      </c>
      <c r="O314" s="69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19" t="s">
        <v>240</v>
      </c>
      <c r="AT314" s="219" t="s">
        <v>236</v>
      </c>
      <c r="AU314" s="219" t="s">
        <v>82</v>
      </c>
      <c r="AY314" s="14" t="s">
        <v>233</v>
      </c>
      <c r="BE314" s="112">
        <f>IF(N314="základní",J314,0)</f>
        <v>0</v>
      </c>
      <c r="BF314" s="112">
        <f>IF(N314="snížená",J314,0)</f>
        <v>0</v>
      </c>
      <c r="BG314" s="112">
        <f>IF(N314="zákl. přenesená",J314,0)</f>
        <v>0</v>
      </c>
      <c r="BH314" s="112">
        <f>IF(N314="sníž. přenesená",J314,0)</f>
        <v>0</v>
      </c>
      <c r="BI314" s="112">
        <f>IF(N314="nulová",J314,0)</f>
        <v>0</v>
      </c>
      <c r="BJ314" s="14" t="s">
        <v>82</v>
      </c>
      <c r="BK314" s="112">
        <f>ROUND(I314*H314,2)</f>
        <v>0</v>
      </c>
      <c r="BL314" s="14" t="s">
        <v>240</v>
      </c>
      <c r="BM314" s="219" t="s">
        <v>464</v>
      </c>
    </row>
    <row r="315" spans="1:65" s="2" customFormat="1" ht="29.25">
      <c r="A315" s="32"/>
      <c r="B315" s="33"/>
      <c r="C315" s="34"/>
      <c r="D315" s="220" t="s">
        <v>241</v>
      </c>
      <c r="E315" s="34"/>
      <c r="F315" s="221" t="s">
        <v>1715</v>
      </c>
      <c r="G315" s="34"/>
      <c r="H315" s="34"/>
      <c r="I315" s="176"/>
      <c r="J315" s="34"/>
      <c r="K315" s="34"/>
      <c r="L315" s="35"/>
      <c r="M315" s="222"/>
      <c r="N315" s="223"/>
      <c r="O315" s="69"/>
      <c r="P315" s="69"/>
      <c r="Q315" s="69"/>
      <c r="R315" s="69"/>
      <c r="S315" s="69"/>
      <c r="T315" s="70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4" t="s">
        <v>241</v>
      </c>
      <c r="AU315" s="14" t="s">
        <v>82</v>
      </c>
    </row>
    <row r="316" spans="1:65" s="2" customFormat="1" ht="49.15" customHeight="1">
      <c r="A316" s="32"/>
      <c r="B316" s="33"/>
      <c r="C316" s="207" t="s">
        <v>465</v>
      </c>
      <c r="D316" s="207" t="s">
        <v>236</v>
      </c>
      <c r="E316" s="208" t="s">
        <v>466</v>
      </c>
      <c r="F316" s="209" t="s">
        <v>1716</v>
      </c>
      <c r="G316" s="210" t="s">
        <v>239</v>
      </c>
      <c r="H316" s="211">
        <v>100</v>
      </c>
      <c r="I316" s="212"/>
      <c r="J316" s="213">
        <f>ROUND(I316*H316,2)</f>
        <v>0</v>
      </c>
      <c r="K316" s="214"/>
      <c r="L316" s="35"/>
      <c r="M316" s="215" t="s">
        <v>1</v>
      </c>
      <c r="N316" s="216" t="s">
        <v>40</v>
      </c>
      <c r="O316" s="69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19" t="s">
        <v>240</v>
      </c>
      <c r="AT316" s="219" t="s">
        <v>236</v>
      </c>
      <c r="AU316" s="219" t="s">
        <v>82</v>
      </c>
      <c r="AY316" s="14" t="s">
        <v>233</v>
      </c>
      <c r="BE316" s="112">
        <f>IF(N316="základní",J316,0)</f>
        <v>0</v>
      </c>
      <c r="BF316" s="112">
        <f>IF(N316="snížená",J316,0)</f>
        <v>0</v>
      </c>
      <c r="BG316" s="112">
        <f>IF(N316="zákl. přenesená",J316,0)</f>
        <v>0</v>
      </c>
      <c r="BH316" s="112">
        <f>IF(N316="sníž. přenesená",J316,0)</f>
        <v>0</v>
      </c>
      <c r="BI316" s="112">
        <f>IF(N316="nulová",J316,0)</f>
        <v>0</v>
      </c>
      <c r="BJ316" s="14" t="s">
        <v>82</v>
      </c>
      <c r="BK316" s="112">
        <f>ROUND(I316*H316,2)</f>
        <v>0</v>
      </c>
      <c r="BL316" s="14" t="s">
        <v>240</v>
      </c>
      <c r="BM316" s="219" t="s">
        <v>467</v>
      </c>
    </row>
    <row r="317" spans="1:65" s="2" customFormat="1" ht="29.25">
      <c r="A317" s="32"/>
      <c r="B317" s="33"/>
      <c r="C317" s="34"/>
      <c r="D317" s="220" t="s">
        <v>241</v>
      </c>
      <c r="E317" s="34"/>
      <c r="F317" s="221" t="s">
        <v>1716</v>
      </c>
      <c r="G317" s="34"/>
      <c r="H317" s="34"/>
      <c r="I317" s="176"/>
      <c r="J317" s="34"/>
      <c r="K317" s="34"/>
      <c r="L317" s="35"/>
      <c r="M317" s="222"/>
      <c r="N317" s="223"/>
      <c r="O317" s="69"/>
      <c r="P317" s="69"/>
      <c r="Q317" s="69"/>
      <c r="R317" s="69"/>
      <c r="S317" s="69"/>
      <c r="T317" s="70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4" t="s">
        <v>241</v>
      </c>
      <c r="AU317" s="14" t="s">
        <v>82</v>
      </c>
    </row>
    <row r="318" spans="1:65" s="2" customFormat="1" ht="37.9" customHeight="1">
      <c r="A318" s="32"/>
      <c r="B318" s="33"/>
      <c r="C318" s="207" t="s">
        <v>354</v>
      </c>
      <c r="D318" s="207" t="s">
        <v>236</v>
      </c>
      <c r="E318" s="208" t="s">
        <v>470</v>
      </c>
      <c r="F318" s="209" t="s">
        <v>1651</v>
      </c>
      <c r="G318" s="210" t="s">
        <v>358</v>
      </c>
      <c r="H318" s="211">
        <v>121</v>
      </c>
      <c r="I318" s="212"/>
      <c r="J318" s="213">
        <f>ROUND(I318*H318,2)</f>
        <v>0</v>
      </c>
      <c r="K318" s="214"/>
      <c r="L318" s="35"/>
      <c r="M318" s="215" t="s">
        <v>1</v>
      </c>
      <c r="N318" s="216" t="s">
        <v>40</v>
      </c>
      <c r="O318" s="69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19" t="s">
        <v>240</v>
      </c>
      <c r="AT318" s="219" t="s">
        <v>236</v>
      </c>
      <c r="AU318" s="219" t="s">
        <v>82</v>
      </c>
      <c r="AY318" s="14" t="s">
        <v>233</v>
      </c>
      <c r="BE318" s="112">
        <f>IF(N318="základní",J318,0)</f>
        <v>0</v>
      </c>
      <c r="BF318" s="112">
        <f>IF(N318="snížená",J318,0)</f>
        <v>0</v>
      </c>
      <c r="BG318" s="112">
        <f>IF(N318="zákl. přenesená",J318,0)</f>
        <v>0</v>
      </c>
      <c r="BH318" s="112">
        <f>IF(N318="sníž. přenesená",J318,0)</f>
        <v>0</v>
      </c>
      <c r="BI318" s="112">
        <f>IF(N318="nulová",J318,0)</f>
        <v>0</v>
      </c>
      <c r="BJ318" s="14" t="s">
        <v>82</v>
      </c>
      <c r="BK318" s="112">
        <f>ROUND(I318*H318,2)</f>
        <v>0</v>
      </c>
      <c r="BL318" s="14" t="s">
        <v>240</v>
      </c>
      <c r="BM318" s="219" t="s">
        <v>471</v>
      </c>
    </row>
    <row r="319" spans="1:65" s="2" customFormat="1" ht="19.5">
      <c r="A319" s="32"/>
      <c r="B319" s="33"/>
      <c r="C319" s="34"/>
      <c r="D319" s="220" t="s">
        <v>241</v>
      </c>
      <c r="E319" s="34"/>
      <c r="F319" s="221" t="s">
        <v>1651</v>
      </c>
      <c r="G319" s="34"/>
      <c r="H319" s="34"/>
      <c r="I319" s="176"/>
      <c r="J319" s="34"/>
      <c r="K319" s="34"/>
      <c r="L319" s="35"/>
      <c r="M319" s="222"/>
      <c r="N319" s="223"/>
      <c r="O319" s="69"/>
      <c r="P319" s="69"/>
      <c r="Q319" s="69"/>
      <c r="R319" s="69"/>
      <c r="S319" s="69"/>
      <c r="T319" s="70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4" t="s">
        <v>241</v>
      </c>
      <c r="AU319" s="14" t="s">
        <v>82</v>
      </c>
    </row>
    <row r="320" spans="1:65" s="2" customFormat="1" ht="24.2" customHeight="1">
      <c r="A320" s="32"/>
      <c r="B320" s="33"/>
      <c r="C320" s="207" t="s">
        <v>472</v>
      </c>
      <c r="D320" s="207" t="s">
        <v>236</v>
      </c>
      <c r="E320" s="208" t="s">
        <v>473</v>
      </c>
      <c r="F320" s="209" t="s">
        <v>1652</v>
      </c>
      <c r="G320" s="210" t="s">
        <v>239</v>
      </c>
      <c r="H320" s="211">
        <v>242</v>
      </c>
      <c r="I320" s="212"/>
      <c r="J320" s="213">
        <f>ROUND(I320*H320,2)</f>
        <v>0</v>
      </c>
      <c r="K320" s="214"/>
      <c r="L320" s="35"/>
      <c r="M320" s="215" t="s">
        <v>1</v>
      </c>
      <c r="N320" s="216" t="s">
        <v>40</v>
      </c>
      <c r="O320" s="69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219" t="s">
        <v>240</v>
      </c>
      <c r="AT320" s="219" t="s">
        <v>236</v>
      </c>
      <c r="AU320" s="219" t="s">
        <v>82</v>
      </c>
      <c r="AY320" s="14" t="s">
        <v>233</v>
      </c>
      <c r="BE320" s="112">
        <f>IF(N320="základní",J320,0)</f>
        <v>0</v>
      </c>
      <c r="BF320" s="112">
        <f>IF(N320="snížená",J320,0)</f>
        <v>0</v>
      </c>
      <c r="BG320" s="112">
        <f>IF(N320="zákl. přenesená",J320,0)</f>
        <v>0</v>
      </c>
      <c r="BH320" s="112">
        <f>IF(N320="sníž. přenesená",J320,0)</f>
        <v>0</v>
      </c>
      <c r="BI320" s="112">
        <f>IF(N320="nulová",J320,0)</f>
        <v>0</v>
      </c>
      <c r="BJ320" s="14" t="s">
        <v>82</v>
      </c>
      <c r="BK320" s="112">
        <f>ROUND(I320*H320,2)</f>
        <v>0</v>
      </c>
      <c r="BL320" s="14" t="s">
        <v>240</v>
      </c>
      <c r="BM320" s="219" t="s">
        <v>474</v>
      </c>
    </row>
    <row r="321" spans="1:65" s="2" customFormat="1" ht="19.5">
      <c r="A321" s="32"/>
      <c r="B321" s="33"/>
      <c r="C321" s="34"/>
      <c r="D321" s="220" t="s">
        <v>241</v>
      </c>
      <c r="E321" s="34"/>
      <c r="F321" s="221" t="s">
        <v>1652</v>
      </c>
      <c r="G321" s="34"/>
      <c r="H321" s="34"/>
      <c r="I321" s="176"/>
      <c r="J321" s="34"/>
      <c r="K321" s="34"/>
      <c r="L321" s="35"/>
      <c r="M321" s="222"/>
      <c r="N321" s="223"/>
      <c r="O321" s="69"/>
      <c r="P321" s="69"/>
      <c r="Q321" s="69"/>
      <c r="R321" s="69"/>
      <c r="S321" s="69"/>
      <c r="T321" s="70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4" t="s">
        <v>241</v>
      </c>
      <c r="AU321" s="14" t="s">
        <v>82</v>
      </c>
    </row>
    <row r="322" spans="1:65" s="2" customFormat="1" ht="66.75" customHeight="1">
      <c r="A322" s="32"/>
      <c r="B322" s="33"/>
      <c r="C322" s="207" t="s">
        <v>359</v>
      </c>
      <c r="D322" s="207" t="s">
        <v>236</v>
      </c>
      <c r="E322" s="208" t="s">
        <v>475</v>
      </c>
      <c r="F322" s="209" t="s">
        <v>1717</v>
      </c>
      <c r="G322" s="210" t="s">
        <v>358</v>
      </c>
      <c r="H322" s="211">
        <v>58</v>
      </c>
      <c r="I322" s="212"/>
      <c r="J322" s="213">
        <f>ROUND(I322*H322,2)</f>
        <v>0</v>
      </c>
      <c r="K322" s="214"/>
      <c r="L322" s="35"/>
      <c r="M322" s="215" t="s">
        <v>1</v>
      </c>
      <c r="N322" s="216" t="s">
        <v>40</v>
      </c>
      <c r="O322" s="69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219" t="s">
        <v>240</v>
      </c>
      <c r="AT322" s="219" t="s">
        <v>236</v>
      </c>
      <c r="AU322" s="219" t="s">
        <v>82</v>
      </c>
      <c r="AY322" s="14" t="s">
        <v>233</v>
      </c>
      <c r="BE322" s="112">
        <f>IF(N322="základní",J322,0)</f>
        <v>0</v>
      </c>
      <c r="BF322" s="112">
        <f>IF(N322="snížená",J322,0)</f>
        <v>0</v>
      </c>
      <c r="BG322" s="112">
        <f>IF(N322="zákl. přenesená",J322,0)</f>
        <v>0</v>
      </c>
      <c r="BH322" s="112">
        <f>IF(N322="sníž. přenesená",J322,0)</f>
        <v>0</v>
      </c>
      <c r="BI322" s="112">
        <f>IF(N322="nulová",J322,0)</f>
        <v>0</v>
      </c>
      <c r="BJ322" s="14" t="s">
        <v>82</v>
      </c>
      <c r="BK322" s="112">
        <f>ROUND(I322*H322,2)</f>
        <v>0</v>
      </c>
      <c r="BL322" s="14" t="s">
        <v>240</v>
      </c>
      <c r="BM322" s="219" t="s">
        <v>476</v>
      </c>
    </row>
    <row r="323" spans="1:65" s="2" customFormat="1" ht="39">
      <c r="A323" s="32"/>
      <c r="B323" s="33"/>
      <c r="C323" s="34"/>
      <c r="D323" s="220" t="s">
        <v>241</v>
      </c>
      <c r="E323" s="34"/>
      <c r="F323" s="221" t="s">
        <v>1717</v>
      </c>
      <c r="G323" s="34"/>
      <c r="H323" s="34"/>
      <c r="I323" s="176"/>
      <c r="J323" s="34"/>
      <c r="K323" s="34"/>
      <c r="L323" s="35"/>
      <c r="M323" s="222"/>
      <c r="N323" s="223"/>
      <c r="O323" s="69"/>
      <c r="P323" s="69"/>
      <c r="Q323" s="69"/>
      <c r="R323" s="69"/>
      <c r="S323" s="69"/>
      <c r="T323" s="70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4" t="s">
        <v>241</v>
      </c>
      <c r="AU323" s="14" t="s">
        <v>82</v>
      </c>
    </row>
    <row r="324" spans="1:65" s="2" customFormat="1" ht="37.9" customHeight="1">
      <c r="A324" s="32"/>
      <c r="B324" s="33"/>
      <c r="C324" s="207" t="s">
        <v>477</v>
      </c>
      <c r="D324" s="207" t="s">
        <v>236</v>
      </c>
      <c r="E324" s="208" t="s">
        <v>478</v>
      </c>
      <c r="F324" s="209" t="s">
        <v>1657</v>
      </c>
      <c r="G324" s="210" t="s">
        <v>239</v>
      </c>
      <c r="H324" s="211">
        <v>1068</v>
      </c>
      <c r="I324" s="212"/>
      <c r="J324" s="213">
        <f>ROUND(I324*H324,2)</f>
        <v>0</v>
      </c>
      <c r="K324" s="214"/>
      <c r="L324" s="35"/>
      <c r="M324" s="215" t="s">
        <v>1</v>
      </c>
      <c r="N324" s="216" t="s">
        <v>40</v>
      </c>
      <c r="O324" s="69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219" t="s">
        <v>240</v>
      </c>
      <c r="AT324" s="219" t="s">
        <v>236</v>
      </c>
      <c r="AU324" s="219" t="s">
        <v>82</v>
      </c>
      <c r="AY324" s="14" t="s">
        <v>233</v>
      </c>
      <c r="BE324" s="112">
        <f>IF(N324="základní",J324,0)</f>
        <v>0</v>
      </c>
      <c r="BF324" s="112">
        <f>IF(N324="snížená",J324,0)</f>
        <v>0</v>
      </c>
      <c r="BG324" s="112">
        <f>IF(N324="zákl. přenesená",J324,0)</f>
        <v>0</v>
      </c>
      <c r="BH324" s="112">
        <f>IF(N324="sníž. přenesená",J324,0)</f>
        <v>0</v>
      </c>
      <c r="BI324" s="112">
        <f>IF(N324="nulová",J324,0)</f>
        <v>0</v>
      </c>
      <c r="BJ324" s="14" t="s">
        <v>82</v>
      </c>
      <c r="BK324" s="112">
        <f>ROUND(I324*H324,2)</f>
        <v>0</v>
      </c>
      <c r="BL324" s="14" t="s">
        <v>240</v>
      </c>
      <c r="BM324" s="219" t="s">
        <v>479</v>
      </c>
    </row>
    <row r="325" spans="1:65" s="2" customFormat="1" ht="19.5">
      <c r="A325" s="32"/>
      <c r="B325" s="33"/>
      <c r="C325" s="34"/>
      <c r="D325" s="220" t="s">
        <v>241</v>
      </c>
      <c r="E325" s="34"/>
      <c r="F325" s="221" t="s">
        <v>1657</v>
      </c>
      <c r="G325" s="34"/>
      <c r="H325" s="34"/>
      <c r="I325" s="176"/>
      <c r="J325" s="34"/>
      <c r="K325" s="34"/>
      <c r="L325" s="35"/>
      <c r="M325" s="222"/>
      <c r="N325" s="223"/>
      <c r="O325" s="69"/>
      <c r="P325" s="69"/>
      <c r="Q325" s="69"/>
      <c r="R325" s="69"/>
      <c r="S325" s="69"/>
      <c r="T325" s="70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4" t="s">
        <v>241</v>
      </c>
      <c r="AU325" s="14" t="s">
        <v>82</v>
      </c>
    </row>
    <row r="326" spans="1:65" s="2" customFormat="1" ht="44.25" customHeight="1">
      <c r="A326" s="32"/>
      <c r="B326" s="33"/>
      <c r="C326" s="207" t="s">
        <v>363</v>
      </c>
      <c r="D326" s="207" t="s">
        <v>236</v>
      </c>
      <c r="E326" s="208" t="s">
        <v>482</v>
      </c>
      <c r="F326" s="209" t="s">
        <v>1718</v>
      </c>
      <c r="G326" s="210" t="s">
        <v>239</v>
      </c>
      <c r="H326" s="211">
        <v>635</v>
      </c>
      <c r="I326" s="212"/>
      <c r="J326" s="213">
        <f>ROUND(I326*H326,2)</f>
        <v>0</v>
      </c>
      <c r="K326" s="214"/>
      <c r="L326" s="35"/>
      <c r="M326" s="215" t="s">
        <v>1</v>
      </c>
      <c r="N326" s="216" t="s">
        <v>40</v>
      </c>
      <c r="O326" s="69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219" t="s">
        <v>240</v>
      </c>
      <c r="AT326" s="219" t="s">
        <v>236</v>
      </c>
      <c r="AU326" s="219" t="s">
        <v>82</v>
      </c>
      <c r="AY326" s="14" t="s">
        <v>233</v>
      </c>
      <c r="BE326" s="112">
        <f>IF(N326="základní",J326,0)</f>
        <v>0</v>
      </c>
      <c r="BF326" s="112">
        <f>IF(N326="snížená",J326,0)</f>
        <v>0</v>
      </c>
      <c r="BG326" s="112">
        <f>IF(N326="zákl. přenesená",J326,0)</f>
        <v>0</v>
      </c>
      <c r="BH326" s="112">
        <f>IF(N326="sníž. přenesená",J326,0)</f>
        <v>0</v>
      </c>
      <c r="BI326" s="112">
        <f>IF(N326="nulová",J326,0)</f>
        <v>0</v>
      </c>
      <c r="BJ326" s="14" t="s">
        <v>82</v>
      </c>
      <c r="BK326" s="112">
        <f>ROUND(I326*H326,2)</f>
        <v>0</v>
      </c>
      <c r="BL326" s="14" t="s">
        <v>240</v>
      </c>
      <c r="BM326" s="219" t="s">
        <v>483</v>
      </c>
    </row>
    <row r="327" spans="1:65" s="2" customFormat="1" ht="29.25">
      <c r="A327" s="32"/>
      <c r="B327" s="33"/>
      <c r="C327" s="34"/>
      <c r="D327" s="220" t="s">
        <v>241</v>
      </c>
      <c r="E327" s="34"/>
      <c r="F327" s="221" t="s">
        <v>1718</v>
      </c>
      <c r="G327" s="34"/>
      <c r="H327" s="34"/>
      <c r="I327" s="176"/>
      <c r="J327" s="34"/>
      <c r="K327" s="34"/>
      <c r="L327" s="35"/>
      <c r="M327" s="222"/>
      <c r="N327" s="223"/>
      <c r="O327" s="69"/>
      <c r="P327" s="69"/>
      <c r="Q327" s="69"/>
      <c r="R327" s="69"/>
      <c r="S327" s="69"/>
      <c r="T327" s="70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4" t="s">
        <v>241</v>
      </c>
      <c r="AU327" s="14" t="s">
        <v>82</v>
      </c>
    </row>
    <row r="328" spans="1:65" s="2" customFormat="1" ht="37.9" customHeight="1">
      <c r="A328" s="32"/>
      <c r="B328" s="33"/>
      <c r="C328" s="207" t="s">
        <v>484</v>
      </c>
      <c r="D328" s="207" t="s">
        <v>236</v>
      </c>
      <c r="E328" s="208" t="s">
        <v>485</v>
      </c>
      <c r="F328" s="209" t="s">
        <v>1658</v>
      </c>
      <c r="G328" s="210" t="s">
        <v>239</v>
      </c>
      <c r="H328" s="211">
        <v>129</v>
      </c>
      <c r="I328" s="212"/>
      <c r="J328" s="213">
        <f>ROUND(I328*H328,2)</f>
        <v>0</v>
      </c>
      <c r="K328" s="214"/>
      <c r="L328" s="35"/>
      <c r="M328" s="215" t="s">
        <v>1</v>
      </c>
      <c r="N328" s="216" t="s">
        <v>40</v>
      </c>
      <c r="O328" s="69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219" t="s">
        <v>240</v>
      </c>
      <c r="AT328" s="219" t="s">
        <v>236</v>
      </c>
      <c r="AU328" s="219" t="s">
        <v>82</v>
      </c>
      <c r="AY328" s="14" t="s">
        <v>233</v>
      </c>
      <c r="BE328" s="112">
        <f>IF(N328="základní",J328,0)</f>
        <v>0</v>
      </c>
      <c r="BF328" s="112">
        <f>IF(N328="snížená",J328,0)</f>
        <v>0</v>
      </c>
      <c r="BG328" s="112">
        <f>IF(N328="zákl. přenesená",J328,0)</f>
        <v>0</v>
      </c>
      <c r="BH328" s="112">
        <f>IF(N328="sníž. přenesená",J328,0)</f>
        <v>0</v>
      </c>
      <c r="BI328" s="112">
        <f>IF(N328="nulová",J328,0)</f>
        <v>0</v>
      </c>
      <c r="BJ328" s="14" t="s">
        <v>82</v>
      </c>
      <c r="BK328" s="112">
        <f>ROUND(I328*H328,2)</f>
        <v>0</v>
      </c>
      <c r="BL328" s="14" t="s">
        <v>240</v>
      </c>
      <c r="BM328" s="219" t="s">
        <v>486</v>
      </c>
    </row>
    <row r="329" spans="1:65" s="2" customFormat="1" ht="19.5">
      <c r="A329" s="32"/>
      <c r="B329" s="33"/>
      <c r="C329" s="34"/>
      <c r="D329" s="220" t="s">
        <v>241</v>
      </c>
      <c r="E329" s="34"/>
      <c r="F329" s="221" t="s">
        <v>1658</v>
      </c>
      <c r="G329" s="34"/>
      <c r="H329" s="34"/>
      <c r="I329" s="176"/>
      <c r="J329" s="34"/>
      <c r="K329" s="34"/>
      <c r="L329" s="35"/>
      <c r="M329" s="222"/>
      <c r="N329" s="223"/>
      <c r="O329" s="69"/>
      <c r="P329" s="69"/>
      <c r="Q329" s="69"/>
      <c r="R329" s="69"/>
      <c r="S329" s="69"/>
      <c r="T329" s="70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4" t="s">
        <v>241</v>
      </c>
      <c r="AU329" s="14" t="s">
        <v>82</v>
      </c>
    </row>
    <row r="330" spans="1:65" s="2" customFormat="1" ht="24.2" customHeight="1">
      <c r="A330" s="32"/>
      <c r="B330" s="33"/>
      <c r="C330" s="207" t="s">
        <v>366</v>
      </c>
      <c r="D330" s="207" t="s">
        <v>236</v>
      </c>
      <c r="E330" s="208" t="s">
        <v>487</v>
      </c>
      <c r="F330" s="209" t="s">
        <v>1659</v>
      </c>
      <c r="G330" s="210" t="s">
        <v>239</v>
      </c>
      <c r="H330" s="211">
        <v>61</v>
      </c>
      <c r="I330" s="212"/>
      <c r="J330" s="213">
        <f>ROUND(I330*H330,2)</f>
        <v>0</v>
      </c>
      <c r="K330" s="214"/>
      <c r="L330" s="35"/>
      <c r="M330" s="215" t="s">
        <v>1</v>
      </c>
      <c r="N330" s="216" t="s">
        <v>40</v>
      </c>
      <c r="O330" s="69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219" t="s">
        <v>240</v>
      </c>
      <c r="AT330" s="219" t="s">
        <v>236</v>
      </c>
      <c r="AU330" s="219" t="s">
        <v>82</v>
      </c>
      <c r="AY330" s="14" t="s">
        <v>233</v>
      </c>
      <c r="BE330" s="112">
        <f>IF(N330="základní",J330,0)</f>
        <v>0</v>
      </c>
      <c r="BF330" s="112">
        <f>IF(N330="snížená",J330,0)</f>
        <v>0</v>
      </c>
      <c r="BG330" s="112">
        <f>IF(N330="zákl. přenesená",J330,0)</f>
        <v>0</v>
      </c>
      <c r="BH330" s="112">
        <f>IF(N330="sníž. přenesená",J330,0)</f>
        <v>0</v>
      </c>
      <c r="BI330" s="112">
        <f>IF(N330="nulová",J330,0)</f>
        <v>0</v>
      </c>
      <c r="BJ330" s="14" t="s">
        <v>82</v>
      </c>
      <c r="BK330" s="112">
        <f>ROUND(I330*H330,2)</f>
        <v>0</v>
      </c>
      <c r="BL330" s="14" t="s">
        <v>240</v>
      </c>
      <c r="BM330" s="219" t="s">
        <v>488</v>
      </c>
    </row>
    <row r="331" spans="1:65" s="2" customFormat="1" ht="11.25">
      <c r="A331" s="32"/>
      <c r="B331" s="33"/>
      <c r="C331" s="34"/>
      <c r="D331" s="220" t="s">
        <v>241</v>
      </c>
      <c r="E331" s="34"/>
      <c r="F331" s="221" t="s">
        <v>1659</v>
      </c>
      <c r="G331" s="34"/>
      <c r="H331" s="34"/>
      <c r="I331" s="176"/>
      <c r="J331" s="34"/>
      <c r="K331" s="34"/>
      <c r="L331" s="35"/>
      <c r="M331" s="222"/>
      <c r="N331" s="223"/>
      <c r="O331" s="69"/>
      <c r="P331" s="69"/>
      <c r="Q331" s="69"/>
      <c r="R331" s="69"/>
      <c r="S331" s="69"/>
      <c r="T331" s="70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4" t="s">
        <v>241</v>
      </c>
      <c r="AU331" s="14" t="s">
        <v>82</v>
      </c>
    </row>
    <row r="332" spans="1:65" s="2" customFormat="1" ht="16.5" customHeight="1">
      <c r="A332" s="32"/>
      <c r="B332" s="33"/>
      <c r="C332" s="207" t="s">
        <v>489</v>
      </c>
      <c r="D332" s="207" t="s">
        <v>236</v>
      </c>
      <c r="E332" s="208" t="s">
        <v>490</v>
      </c>
      <c r="F332" s="209" t="s">
        <v>1660</v>
      </c>
      <c r="G332" s="210" t="s">
        <v>239</v>
      </c>
      <c r="H332" s="211">
        <v>61</v>
      </c>
      <c r="I332" s="212"/>
      <c r="J332" s="213">
        <f>ROUND(I332*H332,2)</f>
        <v>0</v>
      </c>
      <c r="K332" s="214"/>
      <c r="L332" s="35"/>
      <c r="M332" s="215" t="s">
        <v>1</v>
      </c>
      <c r="N332" s="216" t="s">
        <v>40</v>
      </c>
      <c r="O332" s="69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219" t="s">
        <v>240</v>
      </c>
      <c r="AT332" s="219" t="s">
        <v>236</v>
      </c>
      <c r="AU332" s="219" t="s">
        <v>82</v>
      </c>
      <c r="AY332" s="14" t="s">
        <v>233</v>
      </c>
      <c r="BE332" s="112">
        <f>IF(N332="základní",J332,0)</f>
        <v>0</v>
      </c>
      <c r="BF332" s="112">
        <f>IF(N332="snížená",J332,0)</f>
        <v>0</v>
      </c>
      <c r="BG332" s="112">
        <f>IF(N332="zákl. přenesená",J332,0)</f>
        <v>0</v>
      </c>
      <c r="BH332" s="112">
        <f>IF(N332="sníž. přenesená",J332,0)</f>
        <v>0</v>
      </c>
      <c r="BI332" s="112">
        <f>IF(N332="nulová",J332,0)</f>
        <v>0</v>
      </c>
      <c r="BJ332" s="14" t="s">
        <v>82</v>
      </c>
      <c r="BK332" s="112">
        <f>ROUND(I332*H332,2)</f>
        <v>0</v>
      </c>
      <c r="BL332" s="14" t="s">
        <v>240</v>
      </c>
      <c r="BM332" s="219" t="s">
        <v>491</v>
      </c>
    </row>
    <row r="333" spans="1:65" s="2" customFormat="1" ht="11.25">
      <c r="A333" s="32"/>
      <c r="B333" s="33"/>
      <c r="C333" s="34"/>
      <c r="D333" s="220" t="s">
        <v>241</v>
      </c>
      <c r="E333" s="34"/>
      <c r="F333" s="221" t="s">
        <v>1660</v>
      </c>
      <c r="G333" s="34"/>
      <c r="H333" s="34"/>
      <c r="I333" s="176"/>
      <c r="J333" s="34"/>
      <c r="K333" s="34"/>
      <c r="L333" s="35"/>
      <c r="M333" s="222"/>
      <c r="N333" s="223"/>
      <c r="O333" s="69"/>
      <c r="P333" s="69"/>
      <c r="Q333" s="69"/>
      <c r="R333" s="69"/>
      <c r="S333" s="69"/>
      <c r="T333" s="70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4" t="s">
        <v>241</v>
      </c>
      <c r="AU333" s="14" t="s">
        <v>82</v>
      </c>
    </row>
    <row r="334" spans="1:65" s="2" customFormat="1" ht="37.9" customHeight="1">
      <c r="A334" s="32"/>
      <c r="B334" s="33"/>
      <c r="C334" s="207" t="s">
        <v>368</v>
      </c>
      <c r="D334" s="207" t="s">
        <v>236</v>
      </c>
      <c r="E334" s="208" t="s">
        <v>494</v>
      </c>
      <c r="F334" s="209" t="s">
        <v>1661</v>
      </c>
      <c r="G334" s="210" t="s">
        <v>239</v>
      </c>
      <c r="H334" s="211">
        <v>62</v>
      </c>
      <c r="I334" s="212"/>
      <c r="J334" s="213">
        <f>ROUND(I334*H334,2)</f>
        <v>0</v>
      </c>
      <c r="K334" s="214"/>
      <c r="L334" s="35"/>
      <c r="M334" s="215" t="s">
        <v>1</v>
      </c>
      <c r="N334" s="216" t="s">
        <v>40</v>
      </c>
      <c r="O334" s="69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219" t="s">
        <v>240</v>
      </c>
      <c r="AT334" s="219" t="s">
        <v>236</v>
      </c>
      <c r="AU334" s="219" t="s">
        <v>82</v>
      </c>
      <c r="AY334" s="14" t="s">
        <v>233</v>
      </c>
      <c r="BE334" s="112">
        <f>IF(N334="základní",J334,0)</f>
        <v>0</v>
      </c>
      <c r="BF334" s="112">
        <f>IF(N334="snížená",J334,0)</f>
        <v>0</v>
      </c>
      <c r="BG334" s="112">
        <f>IF(N334="zákl. přenesená",J334,0)</f>
        <v>0</v>
      </c>
      <c r="BH334" s="112">
        <f>IF(N334="sníž. přenesená",J334,0)</f>
        <v>0</v>
      </c>
      <c r="BI334" s="112">
        <f>IF(N334="nulová",J334,0)</f>
        <v>0</v>
      </c>
      <c r="BJ334" s="14" t="s">
        <v>82</v>
      </c>
      <c r="BK334" s="112">
        <f>ROUND(I334*H334,2)</f>
        <v>0</v>
      </c>
      <c r="BL334" s="14" t="s">
        <v>240</v>
      </c>
      <c r="BM334" s="219" t="s">
        <v>495</v>
      </c>
    </row>
    <row r="335" spans="1:65" s="2" customFormat="1" ht="19.5">
      <c r="A335" s="32"/>
      <c r="B335" s="33"/>
      <c r="C335" s="34"/>
      <c r="D335" s="220" t="s">
        <v>241</v>
      </c>
      <c r="E335" s="34"/>
      <c r="F335" s="221" t="s">
        <v>1661</v>
      </c>
      <c r="G335" s="34"/>
      <c r="H335" s="34"/>
      <c r="I335" s="176"/>
      <c r="J335" s="34"/>
      <c r="K335" s="34"/>
      <c r="L335" s="35"/>
      <c r="M335" s="222"/>
      <c r="N335" s="223"/>
      <c r="O335" s="69"/>
      <c r="P335" s="69"/>
      <c r="Q335" s="69"/>
      <c r="R335" s="69"/>
      <c r="S335" s="69"/>
      <c r="T335" s="70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4" t="s">
        <v>241</v>
      </c>
      <c r="AU335" s="14" t="s">
        <v>82</v>
      </c>
    </row>
    <row r="336" spans="1:65" s="2" customFormat="1" ht="37.9" customHeight="1">
      <c r="A336" s="32"/>
      <c r="B336" s="33"/>
      <c r="C336" s="207" t="s">
        <v>496</v>
      </c>
      <c r="D336" s="207" t="s">
        <v>236</v>
      </c>
      <c r="E336" s="208" t="s">
        <v>497</v>
      </c>
      <c r="F336" s="209" t="s">
        <v>1662</v>
      </c>
      <c r="G336" s="210" t="s">
        <v>358</v>
      </c>
      <c r="H336" s="211">
        <v>1</v>
      </c>
      <c r="I336" s="212"/>
      <c r="J336" s="213">
        <f>ROUND(I336*H336,2)</f>
        <v>0</v>
      </c>
      <c r="K336" s="214"/>
      <c r="L336" s="35"/>
      <c r="M336" s="215" t="s">
        <v>1</v>
      </c>
      <c r="N336" s="216" t="s">
        <v>40</v>
      </c>
      <c r="O336" s="69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219" t="s">
        <v>240</v>
      </c>
      <c r="AT336" s="219" t="s">
        <v>236</v>
      </c>
      <c r="AU336" s="219" t="s">
        <v>82</v>
      </c>
      <c r="AY336" s="14" t="s">
        <v>233</v>
      </c>
      <c r="BE336" s="112">
        <f>IF(N336="základní",J336,0)</f>
        <v>0</v>
      </c>
      <c r="BF336" s="112">
        <f>IF(N336="snížená",J336,0)</f>
        <v>0</v>
      </c>
      <c r="BG336" s="112">
        <f>IF(N336="zákl. přenesená",J336,0)</f>
        <v>0</v>
      </c>
      <c r="BH336" s="112">
        <f>IF(N336="sníž. přenesená",J336,0)</f>
        <v>0</v>
      </c>
      <c r="BI336" s="112">
        <f>IF(N336="nulová",J336,0)</f>
        <v>0</v>
      </c>
      <c r="BJ336" s="14" t="s">
        <v>82</v>
      </c>
      <c r="BK336" s="112">
        <f>ROUND(I336*H336,2)</f>
        <v>0</v>
      </c>
      <c r="BL336" s="14" t="s">
        <v>240</v>
      </c>
      <c r="BM336" s="219" t="s">
        <v>498</v>
      </c>
    </row>
    <row r="337" spans="1:65" s="2" customFormat="1" ht="19.5">
      <c r="A337" s="32"/>
      <c r="B337" s="33"/>
      <c r="C337" s="34"/>
      <c r="D337" s="220" t="s">
        <v>241</v>
      </c>
      <c r="E337" s="34"/>
      <c r="F337" s="221" t="s">
        <v>1662</v>
      </c>
      <c r="G337" s="34"/>
      <c r="H337" s="34"/>
      <c r="I337" s="176"/>
      <c r="J337" s="34"/>
      <c r="K337" s="34"/>
      <c r="L337" s="35"/>
      <c r="M337" s="222"/>
      <c r="N337" s="223"/>
      <c r="O337" s="69"/>
      <c r="P337" s="69"/>
      <c r="Q337" s="69"/>
      <c r="R337" s="69"/>
      <c r="S337" s="69"/>
      <c r="T337" s="70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T337" s="14" t="s">
        <v>241</v>
      </c>
      <c r="AU337" s="14" t="s">
        <v>82</v>
      </c>
    </row>
    <row r="338" spans="1:65" s="2" customFormat="1" ht="21.75" customHeight="1">
      <c r="A338" s="32"/>
      <c r="B338" s="33"/>
      <c r="C338" s="207" t="s">
        <v>501</v>
      </c>
      <c r="D338" s="207" t="s">
        <v>236</v>
      </c>
      <c r="E338" s="208" t="s">
        <v>499</v>
      </c>
      <c r="F338" s="209" t="s">
        <v>1663</v>
      </c>
      <c r="G338" s="210" t="s">
        <v>358</v>
      </c>
      <c r="H338" s="211">
        <v>1</v>
      </c>
      <c r="I338" s="212"/>
      <c r="J338" s="213">
        <f>ROUND(I338*H338,2)</f>
        <v>0</v>
      </c>
      <c r="K338" s="214"/>
      <c r="L338" s="35"/>
      <c r="M338" s="215" t="s">
        <v>1</v>
      </c>
      <c r="N338" s="216" t="s">
        <v>40</v>
      </c>
      <c r="O338" s="69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219" t="s">
        <v>240</v>
      </c>
      <c r="AT338" s="219" t="s">
        <v>236</v>
      </c>
      <c r="AU338" s="219" t="s">
        <v>82</v>
      </c>
      <c r="AY338" s="14" t="s">
        <v>233</v>
      </c>
      <c r="BE338" s="112">
        <f>IF(N338="základní",J338,0)</f>
        <v>0</v>
      </c>
      <c r="BF338" s="112">
        <f>IF(N338="snížená",J338,0)</f>
        <v>0</v>
      </c>
      <c r="BG338" s="112">
        <f>IF(N338="zákl. přenesená",J338,0)</f>
        <v>0</v>
      </c>
      <c r="BH338" s="112">
        <f>IF(N338="sníž. přenesená",J338,0)</f>
        <v>0</v>
      </c>
      <c r="BI338" s="112">
        <f>IF(N338="nulová",J338,0)</f>
        <v>0</v>
      </c>
      <c r="BJ338" s="14" t="s">
        <v>82</v>
      </c>
      <c r="BK338" s="112">
        <f>ROUND(I338*H338,2)</f>
        <v>0</v>
      </c>
      <c r="BL338" s="14" t="s">
        <v>240</v>
      </c>
      <c r="BM338" s="219" t="s">
        <v>500</v>
      </c>
    </row>
    <row r="339" spans="1:65" s="2" customFormat="1" ht="11.25">
      <c r="A339" s="32"/>
      <c r="B339" s="33"/>
      <c r="C339" s="34"/>
      <c r="D339" s="220" t="s">
        <v>241</v>
      </c>
      <c r="E339" s="34"/>
      <c r="F339" s="221" t="s">
        <v>1663</v>
      </c>
      <c r="G339" s="34"/>
      <c r="H339" s="34"/>
      <c r="I339" s="176"/>
      <c r="J339" s="34"/>
      <c r="K339" s="34"/>
      <c r="L339" s="35"/>
      <c r="M339" s="222"/>
      <c r="N339" s="223"/>
      <c r="O339" s="69"/>
      <c r="P339" s="69"/>
      <c r="Q339" s="69"/>
      <c r="R339" s="69"/>
      <c r="S339" s="69"/>
      <c r="T339" s="70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4" t="s">
        <v>241</v>
      </c>
      <c r="AU339" s="14" t="s">
        <v>82</v>
      </c>
    </row>
    <row r="340" spans="1:65" s="12" customFormat="1" ht="25.9" customHeight="1">
      <c r="B340" s="191"/>
      <c r="C340" s="192"/>
      <c r="D340" s="193" t="s">
        <v>74</v>
      </c>
      <c r="E340" s="194" t="s">
        <v>298</v>
      </c>
      <c r="F340" s="194" t="s">
        <v>799</v>
      </c>
      <c r="G340" s="192"/>
      <c r="H340" s="192"/>
      <c r="I340" s="195"/>
      <c r="J340" s="196">
        <f>BK340</f>
        <v>0</v>
      </c>
      <c r="K340" s="192"/>
      <c r="L340" s="197"/>
      <c r="M340" s="198"/>
      <c r="N340" s="199"/>
      <c r="O340" s="199"/>
      <c r="P340" s="200">
        <f>SUM(P341:P360)</f>
        <v>0</v>
      </c>
      <c r="Q340" s="199"/>
      <c r="R340" s="200">
        <f>SUM(R341:R360)</f>
        <v>0</v>
      </c>
      <c r="S340" s="199"/>
      <c r="T340" s="201">
        <f>SUM(T341:T360)</f>
        <v>0</v>
      </c>
      <c r="AR340" s="202" t="s">
        <v>82</v>
      </c>
      <c r="AT340" s="203" t="s">
        <v>74</v>
      </c>
      <c r="AU340" s="203" t="s">
        <v>75</v>
      </c>
      <c r="AY340" s="202" t="s">
        <v>233</v>
      </c>
      <c r="BK340" s="204">
        <f>SUM(BK341:BK360)</f>
        <v>0</v>
      </c>
    </row>
    <row r="341" spans="1:65" s="2" customFormat="1" ht="16.5" customHeight="1">
      <c r="A341" s="32"/>
      <c r="B341" s="33"/>
      <c r="C341" s="207" t="s">
        <v>375</v>
      </c>
      <c r="D341" s="207" t="s">
        <v>236</v>
      </c>
      <c r="E341" s="208" t="s">
        <v>502</v>
      </c>
      <c r="F341" s="209" t="s">
        <v>802</v>
      </c>
      <c r="G341" s="210" t="s">
        <v>358</v>
      </c>
      <c r="H341" s="211">
        <v>1</v>
      </c>
      <c r="I341" s="212"/>
      <c r="J341" s="213">
        <f>ROUND(I341*H341,2)</f>
        <v>0</v>
      </c>
      <c r="K341" s="214"/>
      <c r="L341" s="35"/>
      <c r="M341" s="215" t="s">
        <v>1</v>
      </c>
      <c r="N341" s="216" t="s">
        <v>40</v>
      </c>
      <c r="O341" s="69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219" t="s">
        <v>240</v>
      </c>
      <c r="AT341" s="219" t="s">
        <v>236</v>
      </c>
      <c r="AU341" s="219" t="s">
        <v>82</v>
      </c>
      <c r="AY341" s="14" t="s">
        <v>233</v>
      </c>
      <c r="BE341" s="112">
        <f>IF(N341="základní",J341,0)</f>
        <v>0</v>
      </c>
      <c r="BF341" s="112">
        <f>IF(N341="snížená",J341,0)</f>
        <v>0</v>
      </c>
      <c r="BG341" s="112">
        <f>IF(N341="zákl. přenesená",J341,0)</f>
        <v>0</v>
      </c>
      <c r="BH341" s="112">
        <f>IF(N341="sníž. přenesená",J341,0)</f>
        <v>0</v>
      </c>
      <c r="BI341" s="112">
        <f>IF(N341="nulová",J341,0)</f>
        <v>0</v>
      </c>
      <c r="BJ341" s="14" t="s">
        <v>82</v>
      </c>
      <c r="BK341" s="112">
        <f>ROUND(I341*H341,2)</f>
        <v>0</v>
      </c>
      <c r="BL341" s="14" t="s">
        <v>240</v>
      </c>
      <c r="BM341" s="219" t="s">
        <v>503</v>
      </c>
    </row>
    <row r="342" spans="1:65" s="2" customFormat="1" ht="11.25">
      <c r="A342" s="32"/>
      <c r="B342" s="33"/>
      <c r="C342" s="34"/>
      <c r="D342" s="220" t="s">
        <v>241</v>
      </c>
      <c r="E342" s="34"/>
      <c r="F342" s="221" t="s">
        <v>802</v>
      </c>
      <c r="G342" s="34"/>
      <c r="H342" s="34"/>
      <c r="I342" s="176"/>
      <c r="J342" s="34"/>
      <c r="K342" s="34"/>
      <c r="L342" s="35"/>
      <c r="M342" s="222"/>
      <c r="N342" s="223"/>
      <c r="O342" s="69"/>
      <c r="P342" s="69"/>
      <c r="Q342" s="69"/>
      <c r="R342" s="69"/>
      <c r="S342" s="69"/>
      <c r="T342" s="70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4" t="s">
        <v>241</v>
      </c>
      <c r="AU342" s="14" t="s">
        <v>82</v>
      </c>
    </row>
    <row r="343" spans="1:65" s="2" customFormat="1" ht="37.9" customHeight="1">
      <c r="A343" s="32"/>
      <c r="B343" s="33"/>
      <c r="C343" s="207" t="s">
        <v>508</v>
      </c>
      <c r="D343" s="207" t="s">
        <v>236</v>
      </c>
      <c r="E343" s="208" t="s">
        <v>506</v>
      </c>
      <c r="F343" s="209" t="s">
        <v>1664</v>
      </c>
      <c r="G343" s="210" t="s">
        <v>358</v>
      </c>
      <c r="H343" s="211">
        <v>1</v>
      </c>
      <c r="I343" s="212"/>
      <c r="J343" s="213">
        <f>ROUND(I343*H343,2)</f>
        <v>0</v>
      </c>
      <c r="K343" s="214"/>
      <c r="L343" s="35"/>
      <c r="M343" s="215" t="s">
        <v>1</v>
      </c>
      <c r="N343" s="216" t="s">
        <v>40</v>
      </c>
      <c r="O343" s="69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219" t="s">
        <v>240</v>
      </c>
      <c r="AT343" s="219" t="s">
        <v>236</v>
      </c>
      <c r="AU343" s="219" t="s">
        <v>82</v>
      </c>
      <c r="AY343" s="14" t="s">
        <v>233</v>
      </c>
      <c r="BE343" s="112">
        <f>IF(N343="základní",J343,0)</f>
        <v>0</v>
      </c>
      <c r="BF343" s="112">
        <f>IF(N343="snížená",J343,0)</f>
        <v>0</v>
      </c>
      <c r="BG343" s="112">
        <f>IF(N343="zákl. přenesená",J343,0)</f>
        <v>0</v>
      </c>
      <c r="BH343" s="112">
        <f>IF(N343="sníž. přenesená",J343,0)</f>
        <v>0</v>
      </c>
      <c r="BI343" s="112">
        <f>IF(N343="nulová",J343,0)</f>
        <v>0</v>
      </c>
      <c r="BJ343" s="14" t="s">
        <v>82</v>
      </c>
      <c r="BK343" s="112">
        <f>ROUND(I343*H343,2)</f>
        <v>0</v>
      </c>
      <c r="BL343" s="14" t="s">
        <v>240</v>
      </c>
      <c r="BM343" s="219" t="s">
        <v>507</v>
      </c>
    </row>
    <row r="344" spans="1:65" s="2" customFormat="1" ht="29.25">
      <c r="A344" s="32"/>
      <c r="B344" s="33"/>
      <c r="C344" s="34"/>
      <c r="D344" s="220" t="s">
        <v>241</v>
      </c>
      <c r="E344" s="34"/>
      <c r="F344" s="221" t="s">
        <v>1664</v>
      </c>
      <c r="G344" s="34"/>
      <c r="H344" s="34"/>
      <c r="I344" s="176"/>
      <c r="J344" s="34"/>
      <c r="K344" s="34"/>
      <c r="L344" s="35"/>
      <c r="M344" s="222"/>
      <c r="N344" s="223"/>
      <c r="O344" s="69"/>
      <c r="P344" s="69"/>
      <c r="Q344" s="69"/>
      <c r="R344" s="69"/>
      <c r="S344" s="69"/>
      <c r="T344" s="70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4" t="s">
        <v>241</v>
      </c>
      <c r="AU344" s="14" t="s">
        <v>82</v>
      </c>
    </row>
    <row r="345" spans="1:65" s="2" customFormat="1" ht="21.75" customHeight="1">
      <c r="A345" s="32"/>
      <c r="B345" s="33"/>
      <c r="C345" s="207" t="s">
        <v>378</v>
      </c>
      <c r="D345" s="207" t="s">
        <v>236</v>
      </c>
      <c r="E345" s="208" t="s">
        <v>509</v>
      </c>
      <c r="F345" s="209" t="s">
        <v>1665</v>
      </c>
      <c r="G345" s="210" t="s">
        <v>358</v>
      </c>
      <c r="H345" s="211">
        <v>1</v>
      </c>
      <c r="I345" s="212"/>
      <c r="J345" s="213">
        <f>ROUND(I345*H345,2)</f>
        <v>0</v>
      </c>
      <c r="K345" s="214"/>
      <c r="L345" s="35"/>
      <c r="M345" s="215" t="s">
        <v>1</v>
      </c>
      <c r="N345" s="216" t="s">
        <v>40</v>
      </c>
      <c r="O345" s="69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219" t="s">
        <v>240</v>
      </c>
      <c r="AT345" s="219" t="s">
        <v>236</v>
      </c>
      <c r="AU345" s="219" t="s">
        <v>82</v>
      </c>
      <c r="AY345" s="14" t="s">
        <v>233</v>
      </c>
      <c r="BE345" s="112">
        <f>IF(N345="základní",J345,0)</f>
        <v>0</v>
      </c>
      <c r="BF345" s="112">
        <f>IF(N345="snížená",J345,0)</f>
        <v>0</v>
      </c>
      <c r="BG345" s="112">
        <f>IF(N345="zákl. přenesená",J345,0)</f>
        <v>0</v>
      </c>
      <c r="BH345" s="112">
        <f>IF(N345="sníž. přenesená",J345,0)</f>
        <v>0</v>
      </c>
      <c r="BI345" s="112">
        <f>IF(N345="nulová",J345,0)</f>
        <v>0</v>
      </c>
      <c r="BJ345" s="14" t="s">
        <v>82</v>
      </c>
      <c r="BK345" s="112">
        <f>ROUND(I345*H345,2)</f>
        <v>0</v>
      </c>
      <c r="BL345" s="14" t="s">
        <v>240</v>
      </c>
      <c r="BM345" s="219" t="s">
        <v>510</v>
      </c>
    </row>
    <row r="346" spans="1:65" s="2" customFormat="1" ht="11.25">
      <c r="A346" s="32"/>
      <c r="B346" s="33"/>
      <c r="C346" s="34"/>
      <c r="D346" s="220" t="s">
        <v>241</v>
      </c>
      <c r="E346" s="34"/>
      <c r="F346" s="221" t="s">
        <v>1665</v>
      </c>
      <c r="G346" s="34"/>
      <c r="H346" s="34"/>
      <c r="I346" s="176"/>
      <c r="J346" s="34"/>
      <c r="K346" s="34"/>
      <c r="L346" s="35"/>
      <c r="M346" s="222"/>
      <c r="N346" s="223"/>
      <c r="O346" s="69"/>
      <c r="P346" s="69"/>
      <c r="Q346" s="69"/>
      <c r="R346" s="69"/>
      <c r="S346" s="69"/>
      <c r="T346" s="70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4" t="s">
        <v>241</v>
      </c>
      <c r="AU346" s="14" t="s">
        <v>82</v>
      </c>
    </row>
    <row r="347" spans="1:65" s="2" customFormat="1" ht="24.2" customHeight="1">
      <c r="A347" s="32"/>
      <c r="B347" s="33"/>
      <c r="C347" s="207" t="s">
        <v>513</v>
      </c>
      <c r="D347" s="207" t="s">
        <v>236</v>
      </c>
      <c r="E347" s="208" t="s">
        <v>511</v>
      </c>
      <c r="F347" s="209" t="s">
        <v>1666</v>
      </c>
      <c r="G347" s="210" t="s">
        <v>358</v>
      </c>
      <c r="H347" s="211">
        <v>1</v>
      </c>
      <c r="I347" s="212"/>
      <c r="J347" s="213">
        <f>ROUND(I347*H347,2)</f>
        <v>0</v>
      </c>
      <c r="K347" s="214"/>
      <c r="L347" s="35"/>
      <c r="M347" s="215" t="s">
        <v>1</v>
      </c>
      <c r="N347" s="216" t="s">
        <v>40</v>
      </c>
      <c r="O347" s="69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219" t="s">
        <v>240</v>
      </c>
      <c r="AT347" s="219" t="s">
        <v>236</v>
      </c>
      <c r="AU347" s="219" t="s">
        <v>82</v>
      </c>
      <c r="AY347" s="14" t="s">
        <v>233</v>
      </c>
      <c r="BE347" s="112">
        <f>IF(N347="základní",J347,0)</f>
        <v>0</v>
      </c>
      <c r="BF347" s="112">
        <f>IF(N347="snížená",J347,0)</f>
        <v>0</v>
      </c>
      <c r="BG347" s="112">
        <f>IF(N347="zákl. přenesená",J347,0)</f>
        <v>0</v>
      </c>
      <c r="BH347" s="112">
        <f>IF(N347="sníž. přenesená",J347,0)</f>
        <v>0</v>
      </c>
      <c r="BI347" s="112">
        <f>IF(N347="nulová",J347,0)</f>
        <v>0</v>
      </c>
      <c r="BJ347" s="14" t="s">
        <v>82</v>
      </c>
      <c r="BK347" s="112">
        <f>ROUND(I347*H347,2)</f>
        <v>0</v>
      </c>
      <c r="BL347" s="14" t="s">
        <v>240</v>
      </c>
      <c r="BM347" s="219" t="s">
        <v>512</v>
      </c>
    </row>
    <row r="348" spans="1:65" s="2" customFormat="1" ht="11.25">
      <c r="A348" s="32"/>
      <c r="B348" s="33"/>
      <c r="C348" s="34"/>
      <c r="D348" s="220" t="s">
        <v>241</v>
      </c>
      <c r="E348" s="34"/>
      <c r="F348" s="221" t="s">
        <v>1666</v>
      </c>
      <c r="G348" s="34"/>
      <c r="H348" s="34"/>
      <c r="I348" s="176"/>
      <c r="J348" s="34"/>
      <c r="K348" s="34"/>
      <c r="L348" s="35"/>
      <c r="M348" s="222"/>
      <c r="N348" s="223"/>
      <c r="O348" s="69"/>
      <c r="P348" s="69"/>
      <c r="Q348" s="69"/>
      <c r="R348" s="69"/>
      <c r="S348" s="69"/>
      <c r="T348" s="70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4" t="s">
        <v>241</v>
      </c>
      <c r="AU348" s="14" t="s">
        <v>82</v>
      </c>
    </row>
    <row r="349" spans="1:65" s="2" customFormat="1" ht="37.9" customHeight="1">
      <c r="A349" s="32"/>
      <c r="B349" s="33"/>
      <c r="C349" s="207" t="s">
        <v>380</v>
      </c>
      <c r="D349" s="207" t="s">
        <v>236</v>
      </c>
      <c r="E349" s="208" t="s">
        <v>514</v>
      </c>
      <c r="F349" s="209" t="s">
        <v>805</v>
      </c>
      <c r="G349" s="210" t="s">
        <v>358</v>
      </c>
      <c r="H349" s="211">
        <v>1</v>
      </c>
      <c r="I349" s="212"/>
      <c r="J349" s="213">
        <f>ROUND(I349*H349,2)</f>
        <v>0</v>
      </c>
      <c r="K349" s="214"/>
      <c r="L349" s="35"/>
      <c r="M349" s="215" t="s">
        <v>1</v>
      </c>
      <c r="N349" s="216" t="s">
        <v>40</v>
      </c>
      <c r="O349" s="69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219" t="s">
        <v>240</v>
      </c>
      <c r="AT349" s="219" t="s">
        <v>236</v>
      </c>
      <c r="AU349" s="219" t="s">
        <v>82</v>
      </c>
      <c r="AY349" s="14" t="s">
        <v>233</v>
      </c>
      <c r="BE349" s="112">
        <f>IF(N349="základní",J349,0)</f>
        <v>0</v>
      </c>
      <c r="BF349" s="112">
        <f>IF(N349="snížená",J349,0)</f>
        <v>0</v>
      </c>
      <c r="BG349" s="112">
        <f>IF(N349="zákl. přenesená",J349,0)</f>
        <v>0</v>
      </c>
      <c r="BH349" s="112">
        <f>IF(N349="sníž. přenesená",J349,0)</f>
        <v>0</v>
      </c>
      <c r="BI349" s="112">
        <f>IF(N349="nulová",J349,0)</f>
        <v>0</v>
      </c>
      <c r="BJ349" s="14" t="s">
        <v>82</v>
      </c>
      <c r="BK349" s="112">
        <f>ROUND(I349*H349,2)</f>
        <v>0</v>
      </c>
      <c r="BL349" s="14" t="s">
        <v>240</v>
      </c>
      <c r="BM349" s="219" t="s">
        <v>515</v>
      </c>
    </row>
    <row r="350" spans="1:65" s="2" customFormat="1" ht="19.5">
      <c r="A350" s="32"/>
      <c r="B350" s="33"/>
      <c r="C350" s="34"/>
      <c r="D350" s="220" t="s">
        <v>241</v>
      </c>
      <c r="E350" s="34"/>
      <c r="F350" s="221" t="s">
        <v>805</v>
      </c>
      <c r="G350" s="34"/>
      <c r="H350" s="34"/>
      <c r="I350" s="176"/>
      <c r="J350" s="34"/>
      <c r="K350" s="34"/>
      <c r="L350" s="35"/>
      <c r="M350" s="222"/>
      <c r="N350" s="223"/>
      <c r="O350" s="69"/>
      <c r="P350" s="69"/>
      <c r="Q350" s="69"/>
      <c r="R350" s="69"/>
      <c r="S350" s="69"/>
      <c r="T350" s="70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T350" s="14" t="s">
        <v>241</v>
      </c>
      <c r="AU350" s="14" t="s">
        <v>82</v>
      </c>
    </row>
    <row r="351" spans="1:65" s="2" customFormat="1" ht="16.5" customHeight="1">
      <c r="A351" s="32"/>
      <c r="B351" s="33"/>
      <c r="C351" s="207" t="s">
        <v>523</v>
      </c>
      <c r="D351" s="207" t="s">
        <v>236</v>
      </c>
      <c r="E351" s="208" t="s">
        <v>520</v>
      </c>
      <c r="F351" s="209" t="s">
        <v>820</v>
      </c>
      <c r="G351" s="210" t="s">
        <v>358</v>
      </c>
      <c r="H351" s="211">
        <v>1</v>
      </c>
      <c r="I351" s="212"/>
      <c r="J351" s="213">
        <f>ROUND(I351*H351,2)</f>
        <v>0</v>
      </c>
      <c r="K351" s="214"/>
      <c r="L351" s="35"/>
      <c r="M351" s="215" t="s">
        <v>1</v>
      </c>
      <c r="N351" s="216" t="s">
        <v>40</v>
      </c>
      <c r="O351" s="69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219" t="s">
        <v>240</v>
      </c>
      <c r="AT351" s="219" t="s">
        <v>236</v>
      </c>
      <c r="AU351" s="219" t="s">
        <v>82</v>
      </c>
      <c r="AY351" s="14" t="s">
        <v>233</v>
      </c>
      <c r="BE351" s="112">
        <f>IF(N351="základní",J351,0)</f>
        <v>0</v>
      </c>
      <c r="BF351" s="112">
        <f>IF(N351="snížená",J351,0)</f>
        <v>0</v>
      </c>
      <c r="BG351" s="112">
        <f>IF(N351="zákl. přenesená",J351,0)</f>
        <v>0</v>
      </c>
      <c r="BH351" s="112">
        <f>IF(N351="sníž. přenesená",J351,0)</f>
        <v>0</v>
      </c>
      <c r="BI351" s="112">
        <f>IF(N351="nulová",J351,0)</f>
        <v>0</v>
      </c>
      <c r="BJ351" s="14" t="s">
        <v>82</v>
      </c>
      <c r="BK351" s="112">
        <f>ROUND(I351*H351,2)</f>
        <v>0</v>
      </c>
      <c r="BL351" s="14" t="s">
        <v>240</v>
      </c>
      <c r="BM351" s="219" t="s">
        <v>522</v>
      </c>
    </row>
    <row r="352" spans="1:65" s="2" customFormat="1" ht="11.25">
      <c r="A352" s="32"/>
      <c r="B352" s="33"/>
      <c r="C352" s="34"/>
      <c r="D352" s="220" t="s">
        <v>241</v>
      </c>
      <c r="E352" s="34"/>
      <c r="F352" s="221" t="s">
        <v>820</v>
      </c>
      <c r="G352" s="34"/>
      <c r="H352" s="34"/>
      <c r="I352" s="176"/>
      <c r="J352" s="34"/>
      <c r="K352" s="34"/>
      <c r="L352" s="35"/>
      <c r="M352" s="222"/>
      <c r="N352" s="223"/>
      <c r="O352" s="69"/>
      <c r="P352" s="69"/>
      <c r="Q352" s="69"/>
      <c r="R352" s="69"/>
      <c r="S352" s="69"/>
      <c r="T352" s="70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4" t="s">
        <v>241</v>
      </c>
      <c r="AU352" s="14" t="s">
        <v>82</v>
      </c>
    </row>
    <row r="353" spans="1:65" s="2" customFormat="1" ht="16.5" customHeight="1">
      <c r="A353" s="32"/>
      <c r="B353" s="33"/>
      <c r="C353" s="207" t="s">
        <v>383</v>
      </c>
      <c r="D353" s="207" t="s">
        <v>236</v>
      </c>
      <c r="E353" s="208" t="s">
        <v>524</v>
      </c>
      <c r="F353" s="209" t="s">
        <v>1667</v>
      </c>
      <c r="G353" s="210" t="s">
        <v>358</v>
      </c>
      <c r="H353" s="211">
        <v>1</v>
      </c>
      <c r="I353" s="212"/>
      <c r="J353" s="213">
        <f>ROUND(I353*H353,2)</f>
        <v>0</v>
      </c>
      <c r="K353" s="214"/>
      <c r="L353" s="35"/>
      <c r="M353" s="215" t="s">
        <v>1</v>
      </c>
      <c r="N353" s="216" t="s">
        <v>40</v>
      </c>
      <c r="O353" s="69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219" t="s">
        <v>240</v>
      </c>
      <c r="AT353" s="219" t="s">
        <v>236</v>
      </c>
      <c r="AU353" s="219" t="s">
        <v>82</v>
      </c>
      <c r="AY353" s="14" t="s">
        <v>233</v>
      </c>
      <c r="BE353" s="112">
        <f>IF(N353="základní",J353,0)</f>
        <v>0</v>
      </c>
      <c r="BF353" s="112">
        <f>IF(N353="snížená",J353,0)</f>
        <v>0</v>
      </c>
      <c r="BG353" s="112">
        <f>IF(N353="zákl. přenesená",J353,0)</f>
        <v>0</v>
      </c>
      <c r="BH353" s="112">
        <f>IF(N353="sníž. přenesená",J353,0)</f>
        <v>0</v>
      </c>
      <c r="BI353" s="112">
        <f>IF(N353="nulová",J353,0)</f>
        <v>0</v>
      </c>
      <c r="BJ353" s="14" t="s">
        <v>82</v>
      </c>
      <c r="BK353" s="112">
        <f>ROUND(I353*H353,2)</f>
        <v>0</v>
      </c>
      <c r="BL353" s="14" t="s">
        <v>240</v>
      </c>
      <c r="BM353" s="219" t="s">
        <v>526</v>
      </c>
    </row>
    <row r="354" spans="1:65" s="2" customFormat="1" ht="11.25">
      <c r="A354" s="32"/>
      <c r="B354" s="33"/>
      <c r="C354" s="34"/>
      <c r="D354" s="220" t="s">
        <v>241</v>
      </c>
      <c r="E354" s="34"/>
      <c r="F354" s="221" t="s">
        <v>1667</v>
      </c>
      <c r="G354" s="34"/>
      <c r="H354" s="34"/>
      <c r="I354" s="176"/>
      <c r="J354" s="34"/>
      <c r="K354" s="34"/>
      <c r="L354" s="35"/>
      <c r="M354" s="222"/>
      <c r="N354" s="223"/>
      <c r="O354" s="69"/>
      <c r="P354" s="69"/>
      <c r="Q354" s="69"/>
      <c r="R354" s="69"/>
      <c r="S354" s="69"/>
      <c r="T354" s="70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T354" s="14" t="s">
        <v>241</v>
      </c>
      <c r="AU354" s="14" t="s">
        <v>82</v>
      </c>
    </row>
    <row r="355" spans="1:65" s="2" customFormat="1" ht="21.75" customHeight="1">
      <c r="A355" s="32"/>
      <c r="B355" s="33"/>
      <c r="C355" s="207" t="s">
        <v>531</v>
      </c>
      <c r="D355" s="207" t="s">
        <v>236</v>
      </c>
      <c r="E355" s="208" t="s">
        <v>529</v>
      </c>
      <c r="F355" s="209" t="s">
        <v>1719</v>
      </c>
      <c r="G355" s="210" t="s">
        <v>358</v>
      </c>
      <c r="H355" s="211">
        <v>1</v>
      </c>
      <c r="I355" s="212"/>
      <c r="J355" s="213">
        <f>ROUND(I355*H355,2)</f>
        <v>0</v>
      </c>
      <c r="K355" s="214"/>
      <c r="L355" s="35"/>
      <c r="M355" s="215" t="s">
        <v>1</v>
      </c>
      <c r="N355" s="216" t="s">
        <v>40</v>
      </c>
      <c r="O355" s="69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219" t="s">
        <v>240</v>
      </c>
      <c r="AT355" s="219" t="s">
        <v>236</v>
      </c>
      <c r="AU355" s="219" t="s">
        <v>82</v>
      </c>
      <c r="AY355" s="14" t="s">
        <v>233</v>
      </c>
      <c r="BE355" s="112">
        <f>IF(N355="základní",J355,0)</f>
        <v>0</v>
      </c>
      <c r="BF355" s="112">
        <f>IF(N355="snížená",J355,0)</f>
        <v>0</v>
      </c>
      <c r="BG355" s="112">
        <f>IF(N355="zákl. přenesená",J355,0)</f>
        <v>0</v>
      </c>
      <c r="BH355" s="112">
        <f>IF(N355="sníž. přenesená",J355,0)</f>
        <v>0</v>
      </c>
      <c r="BI355" s="112">
        <f>IF(N355="nulová",J355,0)</f>
        <v>0</v>
      </c>
      <c r="BJ355" s="14" t="s">
        <v>82</v>
      </c>
      <c r="BK355" s="112">
        <f>ROUND(I355*H355,2)</f>
        <v>0</v>
      </c>
      <c r="BL355" s="14" t="s">
        <v>240</v>
      </c>
      <c r="BM355" s="219" t="s">
        <v>530</v>
      </c>
    </row>
    <row r="356" spans="1:65" s="2" customFormat="1" ht="11.25">
      <c r="A356" s="32"/>
      <c r="B356" s="33"/>
      <c r="C356" s="34"/>
      <c r="D356" s="220" t="s">
        <v>241</v>
      </c>
      <c r="E356" s="34"/>
      <c r="F356" s="221" t="s">
        <v>1719</v>
      </c>
      <c r="G356" s="34"/>
      <c r="H356" s="34"/>
      <c r="I356" s="176"/>
      <c r="J356" s="34"/>
      <c r="K356" s="34"/>
      <c r="L356" s="35"/>
      <c r="M356" s="222"/>
      <c r="N356" s="223"/>
      <c r="O356" s="69"/>
      <c r="P356" s="69"/>
      <c r="Q356" s="69"/>
      <c r="R356" s="69"/>
      <c r="S356" s="69"/>
      <c r="T356" s="70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4" t="s">
        <v>241</v>
      </c>
      <c r="AU356" s="14" t="s">
        <v>82</v>
      </c>
    </row>
    <row r="357" spans="1:65" s="2" customFormat="1" ht="16.5" customHeight="1">
      <c r="A357" s="32"/>
      <c r="B357" s="33"/>
      <c r="C357" s="207" t="s">
        <v>387</v>
      </c>
      <c r="D357" s="207" t="s">
        <v>236</v>
      </c>
      <c r="E357" s="208" t="s">
        <v>532</v>
      </c>
      <c r="F357" s="209" t="s">
        <v>1669</v>
      </c>
      <c r="G357" s="210" t="s">
        <v>358</v>
      </c>
      <c r="H357" s="211">
        <v>1</v>
      </c>
      <c r="I357" s="212"/>
      <c r="J357" s="213">
        <f>ROUND(I357*H357,2)</f>
        <v>0</v>
      </c>
      <c r="K357" s="214"/>
      <c r="L357" s="35"/>
      <c r="M357" s="215" t="s">
        <v>1</v>
      </c>
      <c r="N357" s="216" t="s">
        <v>40</v>
      </c>
      <c r="O357" s="69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219" t="s">
        <v>240</v>
      </c>
      <c r="AT357" s="219" t="s">
        <v>236</v>
      </c>
      <c r="AU357" s="219" t="s">
        <v>82</v>
      </c>
      <c r="AY357" s="14" t="s">
        <v>233</v>
      </c>
      <c r="BE357" s="112">
        <f>IF(N357="základní",J357,0)</f>
        <v>0</v>
      </c>
      <c r="BF357" s="112">
        <f>IF(N357="snížená",J357,0)</f>
        <v>0</v>
      </c>
      <c r="BG357" s="112">
        <f>IF(N357="zákl. přenesená",J357,0)</f>
        <v>0</v>
      </c>
      <c r="BH357" s="112">
        <f>IF(N357="sníž. přenesená",J357,0)</f>
        <v>0</v>
      </c>
      <c r="BI357" s="112">
        <f>IF(N357="nulová",J357,0)</f>
        <v>0</v>
      </c>
      <c r="BJ357" s="14" t="s">
        <v>82</v>
      </c>
      <c r="BK357" s="112">
        <f>ROUND(I357*H357,2)</f>
        <v>0</v>
      </c>
      <c r="BL357" s="14" t="s">
        <v>240</v>
      </c>
      <c r="BM357" s="219" t="s">
        <v>533</v>
      </c>
    </row>
    <row r="358" spans="1:65" s="2" customFormat="1" ht="11.25">
      <c r="A358" s="32"/>
      <c r="B358" s="33"/>
      <c r="C358" s="34"/>
      <c r="D358" s="220" t="s">
        <v>241</v>
      </c>
      <c r="E358" s="34"/>
      <c r="F358" s="221" t="s">
        <v>1669</v>
      </c>
      <c r="G358" s="34"/>
      <c r="H358" s="34"/>
      <c r="I358" s="176"/>
      <c r="J358" s="34"/>
      <c r="K358" s="34"/>
      <c r="L358" s="35"/>
      <c r="M358" s="222"/>
      <c r="N358" s="223"/>
      <c r="O358" s="69"/>
      <c r="P358" s="69"/>
      <c r="Q358" s="69"/>
      <c r="R358" s="69"/>
      <c r="S358" s="69"/>
      <c r="T358" s="70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4" t="s">
        <v>241</v>
      </c>
      <c r="AU358" s="14" t="s">
        <v>82</v>
      </c>
    </row>
    <row r="359" spans="1:65" s="2" customFormat="1" ht="16.5" customHeight="1">
      <c r="A359" s="32"/>
      <c r="B359" s="33"/>
      <c r="C359" s="207" t="s">
        <v>538</v>
      </c>
      <c r="D359" s="207" t="s">
        <v>236</v>
      </c>
      <c r="E359" s="208" t="s">
        <v>536</v>
      </c>
      <c r="F359" s="209" t="s">
        <v>1670</v>
      </c>
      <c r="G359" s="210" t="s">
        <v>358</v>
      </c>
      <c r="H359" s="211">
        <v>1</v>
      </c>
      <c r="I359" s="212"/>
      <c r="J359" s="213">
        <f>ROUND(I359*H359,2)</f>
        <v>0</v>
      </c>
      <c r="K359" s="214"/>
      <c r="L359" s="35"/>
      <c r="M359" s="215" t="s">
        <v>1</v>
      </c>
      <c r="N359" s="216" t="s">
        <v>40</v>
      </c>
      <c r="O359" s="69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219" t="s">
        <v>240</v>
      </c>
      <c r="AT359" s="219" t="s">
        <v>236</v>
      </c>
      <c r="AU359" s="219" t="s">
        <v>82</v>
      </c>
      <c r="AY359" s="14" t="s">
        <v>233</v>
      </c>
      <c r="BE359" s="112">
        <f>IF(N359="základní",J359,0)</f>
        <v>0</v>
      </c>
      <c r="BF359" s="112">
        <f>IF(N359="snížená",J359,0)</f>
        <v>0</v>
      </c>
      <c r="BG359" s="112">
        <f>IF(N359="zákl. přenesená",J359,0)</f>
        <v>0</v>
      </c>
      <c r="BH359" s="112">
        <f>IF(N359="sníž. přenesená",J359,0)</f>
        <v>0</v>
      </c>
      <c r="BI359" s="112">
        <f>IF(N359="nulová",J359,0)</f>
        <v>0</v>
      </c>
      <c r="BJ359" s="14" t="s">
        <v>82</v>
      </c>
      <c r="BK359" s="112">
        <f>ROUND(I359*H359,2)</f>
        <v>0</v>
      </c>
      <c r="BL359" s="14" t="s">
        <v>240</v>
      </c>
      <c r="BM359" s="219" t="s">
        <v>537</v>
      </c>
    </row>
    <row r="360" spans="1:65" s="2" customFormat="1" ht="11.25">
      <c r="A360" s="32"/>
      <c r="B360" s="33"/>
      <c r="C360" s="34"/>
      <c r="D360" s="220" t="s">
        <v>241</v>
      </c>
      <c r="E360" s="34"/>
      <c r="F360" s="221" t="s">
        <v>1670</v>
      </c>
      <c r="G360" s="34"/>
      <c r="H360" s="34"/>
      <c r="I360" s="176"/>
      <c r="J360" s="34"/>
      <c r="K360" s="34"/>
      <c r="L360" s="35"/>
      <c r="M360" s="224"/>
      <c r="N360" s="225"/>
      <c r="O360" s="226"/>
      <c r="P360" s="226"/>
      <c r="Q360" s="226"/>
      <c r="R360" s="226"/>
      <c r="S360" s="226"/>
      <c r="T360" s="227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4" t="s">
        <v>241</v>
      </c>
      <c r="AU360" s="14" t="s">
        <v>82</v>
      </c>
    </row>
    <row r="361" spans="1:65" s="2" customFormat="1" ht="6.95" customHeight="1">
      <c r="A361" s="32"/>
      <c r="B361" s="52"/>
      <c r="C361" s="53"/>
      <c r="D361" s="53"/>
      <c r="E361" s="53"/>
      <c r="F361" s="53"/>
      <c r="G361" s="53"/>
      <c r="H361" s="53"/>
      <c r="I361" s="53"/>
      <c r="J361" s="53"/>
      <c r="K361" s="53"/>
      <c r="L361" s="35"/>
      <c r="M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</row>
  </sheetData>
  <sheetProtection algorithmName="SHA-512" hashValue="b84uMalV8L0D9hyfq86escd8cm+AlWTlESv2o2qC3wlqhBISUtfwrTL4nquu0Lzx0JTSXBRU95vdRYfzmVRSKg==" saltValue="3WH6Cw1iGXy0SePFHSNGcUqN3Wfpx4hJVOvWyqrxCsieHtnjLNpz9jNCOX1M8BAySryZIrr8EbPO7TpuPA+Mlg==" spinCount="100000" sheet="1" objects="1" scenarios="1" formatColumns="0" formatRows="0" autoFilter="0"/>
  <autoFilter ref="C135:K360" xr:uid="{00000000-0009-0000-0000-00000B000000}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1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116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1720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J114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ROUND((SUM(BE114:BE121) + SUM(BE141:BE214)),  2)</f>
        <v>0</v>
      </c>
      <c r="G35" s="32"/>
      <c r="H35" s="32"/>
      <c r="I35" s="137">
        <v>0.21</v>
      </c>
      <c r="J35" s="136">
        <f>ROUND(((SUM(BE114:BE121) + SUM(BE141:BE214))*I35),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ROUND((SUM(BF114:BF121) + SUM(BF141:BF214)),  2)</f>
        <v>0</v>
      </c>
      <c r="G36" s="32"/>
      <c r="H36" s="32"/>
      <c r="I36" s="137">
        <v>0.12</v>
      </c>
      <c r="J36" s="136">
        <f>ROUND(((SUM(BF114:BF121) + SUM(BF141:BF214))*I36),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ROUND((SUM(BG114:BG121) + SUM(BG141:BG214)),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ROUND((SUM(BH114:BH121) + SUM(BH141:BH214)),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ROUND((SUM(BI114:BI121) + SUM(BI141:BI214)),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 xml:space="preserve">SO 05 D.1.1 -  Architektonicko-stavební řešení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J141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31" s="9" customFormat="1" ht="24.95" customHeight="1">
      <c r="B97" s="159"/>
      <c r="C97" s="160"/>
      <c r="D97" s="161" t="s">
        <v>1721</v>
      </c>
      <c r="E97" s="162"/>
      <c r="F97" s="162"/>
      <c r="G97" s="162"/>
      <c r="H97" s="162"/>
      <c r="I97" s="162"/>
      <c r="J97" s="163">
        <f>J142</f>
        <v>0</v>
      </c>
      <c r="K97" s="160"/>
      <c r="L97" s="164"/>
    </row>
    <row r="98" spans="1:31" s="9" customFormat="1" ht="24.95" customHeight="1">
      <c r="B98" s="159"/>
      <c r="C98" s="160"/>
      <c r="D98" s="161" t="s">
        <v>1722</v>
      </c>
      <c r="E98" s="162"/>
      <c r="F98" s="162"/>
      <c r="G98" s="162"/>
      <c r="H98" s="162"/>
      <c r="I98" s="162"/>
      <c r="J98" s="163">
        <f>J157</f>
        <v>0</v>
      </c>
      <c r="K98" s="160"/>
      <c r="L98" s="164"/>
    </row>
    <row r="99" spans="1:31" s="9" customFormat="1" ht="24.95" customHeight="1">
      <c r="B99" s="159"/>
      <c r="C99" s="160"/>
      <c r="D99" s="161" t="s">
        <v>1723</v>
      </c>
      <c r="E99" s="162"/>
      <c r="F99" s="162"/>
      <c r="G99" s="162"/>
      <c r="H99" s="162"/>
      <c r="I99" s="162"/>
      <c r="J99" s="163">
        <f>J160</f>
        <v>0</v>
      </c>
      <c r="K99" s="160"/>
      <c r="L99" s="164"/>
    </row>
    <row r="100" spans="1:31" s="9" customFormat="1" ht="24.95" customHeight="1">
      <c r="B100" s="159"/>
      <c r="C100" s="160"/>
      <c r="D100" s="161" t="s">
        <v>1724</v>
      </c>
      <c r="E100" s="162"/>
      <c r="F100" s="162"/>
      <c r="G100" s="162"/>
      <c r="H100" s="162"/>
      <c r="I100" s="162"/>
      <c r="J100" s="163">
        <f>J163</f>
        <v>0</v>
      </c>
      <c r="K100" s="160"/>
      <c r="L100" s="164"/>
    </row>
    <row r="101" spans="1:31" s="9" customFormat="1" ht="24.95" customHeight="1">
      <c r="B101" s="159"/>
      <c r="C101" s="160"/>
      <c r="D101" s="161" t="s">
        <v>1725</v>
      </c>
      <c r="E101" s="162"/>
      <c r="F101" s="162"/>
      <c r="G101" s="162"/>
      <c r="H101" s="162"/>
      <c r="I101" s="162"/>
      <c r="J101" s="163">
        <f>J166</f>
        <v>0</v>
      </c>
      <c r="K101" s="160"/>
      <c r="L101" s="164"/>
    </row>
    <row r="102" spans="1:31" s="9" customFormat="1" ht="24.95" customHeight="1">
      <c r="B102" s="159"/>
      <c r="C102" s="160"/>
      <c r="D102" s="161" t="s">
        <v>1305</v>
      </c>
      <c r="E102" s="162"/>
      <c r="F102" s="162"/>
      <c r="G102" s="162"/>
      <c r="H102" s="162"/>
      <c r="I102" s="162"/>
      <c r="J102" s="163">
        <f>J171</f>
        <v>0</v>
      </c>
      <c r="K102" s="160"/>
      <c r="L102" s="164"/>
    </row>
    <row r="103" spans="1:31" s="9" customFormat="1" ht="24.95" customHeight="1">
      <c r="B103" s="159"/>
      <c r="C103" s="160"/>
      <c r="D103" s="161" t="s">
        <v>1726</v>
      </c>
      <c r="E103" s="162"/>
      <c r="F103" s="162"/>
      <c r="G103" s="162"/>
      <c r="H103" s="162"/>
      <c r="I103" s="162"/>
      <c r="J103" s="163">
        <f>J176</f>
        <v>0</v>
      </c>
      <c r="K103" s="160"/>
      <c r="L103" s="164"/>
    </row>
    <row r="104" spans="1:31" s="9" customFormat="1" ht="24.95" customHeight="1">
      <c r="B104" s="159"/>
      <c r="C104" s="160"/>
      <c r="D104" s="161" t="s">
        <v>1727</v>
      </c>
      <c r="E104" s="162"/>
      <c r="F104" s="162"/>
      <c r="G104" s="162"/>
      <c r="H104" s="162"/>
      <c r="I104" s="162"/>
      <c r="J104" s="163">
        <f>J179</f>
        <v>0</v>
      </c>
      <c r="K104" s="160"/>
      <c r="L104" s="164"/>
    </row>
    <row r="105" spans="1:31" s="9" customFormat="1" ht="24.95" customHeight="1">
      <c r="B105" s="159"/>
      <c r="C105" s="160"/>
      <c r="D105" s="161" t="s">
        <v>1520</v>
      </c>
      <c r="E105" s="162"/>
      <c r="F105" s="162"/>
      <c r="G105" s="162"/>
      <c r="H105" s="162"/>
      <c r="I105" s="162"/>
      <c r="J105" s="163">
        <f>J184</f>
        <v>0</v>
      </c>
      <c r="K105" s="160"/>
      <c r="L105" s="164"/>
    </row>
    <row r="106" spans="1:31" s="9" customFormat="1" ht="24.95" customHeight="1">
      <c r="B106" s="159"/>
      <c r="C106" s="160"/>
      <c r="D106" s="161" t="s">
        <v>1728</v>
      </c>
      <c r="E106" s="162"/>
      <c r="F106" s="162"/>
      <c r="G106" s="162"/>
      <c r="H106" s="162"/>
      <c r="I106" s="162"/>
      <c r="J106" s="163">
        <f>J187</f>
        <v>0</v>
      </c>
      <c r="K106" s="160"/>
      <c r="L106" s="164"/>
    </row>
    <row r="107" spans="1:31" s="9" customFormat="1" ht="24.95" customHeight="1">
      <c r="B107" s="159"/>
      <c r="C107" s="160"/>
      <c r="D107" s="161" t="s">
        <v>1314</v>
      </c>
      <c r="E107" s="162"/>
      <c r="F107" s="162"/>
      <c r="G107" s="162"/>
      <c r="H107" s="162"/>
      <c r="I107" s="162"/>
      <c r="J107" s="163">
        <f>J190</f>
        <v>0</v>
      </c>
      <c r="K107" s="160"/>
      <c r="L107" s="164"/>
    </row>
    <row r="108" spans="1:31" s="9" customFormat="1" ht="24.95" customHeight="1">
      <c r="B108" s="159"/>
      <c r="C108" s="160"/>
      <c r="D108" s="161" t="s">
        <v>1729</v>
      </c>
      <c r="E108" s="162"/>
      <c r="F108" s="162"/>
      <c r="G108" s="162"/>
      <c r="H108" s="162"/>
      <c r="I108" s="162"/>
      <c r="J108" s="163">
        <f>J197</f>
        <v>0</v>
      </c>
      <c r="K108" s="160"/>
      <c r="L108" s="164"/>
    </row>
    <row r="109" spans="1:31" s="9" customFormat="1" ht="24.95" customHeight="1">
      <c r="B109" s="159"/>
      <c r="C109" s="160"/>
      <c r="D109" s="161" t="s">
        <v>1730</v>
      </c>
      <c r="E109" s="162"/>
      <c r="F109" s="162"/>
      <c r="G109" s="162"/>
      <c r="H109" s="162"/>
      <c r="I109" s="162"/>
      <c r="J109" s="163">
        <f>J200</f>
        <v>0</v>
      </c>
      <c r="K109" s="160"/>
      <c r="L109" s="164"/>
    </row>
    <row r="110" spans="1:31" s="9" customFormat="1" ht="24.95" customHeight="1">
      <c r="B110" s="159"/>
      <c r="C110" s="160"/>
      <c r="D110" s="161" t="s">
        <v>1309</v>
      </c>
      <c r="E110" s="162"/>
      <c r="F110" s="162"/>
      <c r="G110" s="162"/>
      <c r="H110" s="162"/>
      <c r="I110" s="162"/>
      <c r="J110" s="163">
        <f>J203</f>
        <v>0</v>
      </c>
      <c r="K110" s="160"/>
      <c r="L110" s="164"/>
    </row>
    <row r="111" spans="1:31" s="9" customFormat="1" ht="24.95" customHeight="1">
      <c r="B111" s="159"/>
      <c r="C111" s="160"/>
      <c r="D111" s="161" t="s">
        <v>1311</v>
      </c>
      <c r="E111" s="162"/>
      <c r="F111" s="162"/>
      <c r="G111" s="162"/>
      <c r="H111" s="162"/>
      <c r="I111" s="162"/>
      <c r="J111" s="163">
        <f>J206</f>
        <v>0</v>
      </c>
      <c r="K111" s="160"/>
      <c r="L111" s="164"/>
    </row>
    <row r="112" spans="1:31" s="2" customFormat="1" ht="21.7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29.25" customHeight="1">
      <c r="A114" s="32"/>
      <c r="B114" s="33"/>
      <c r="C114" s="158" t="s">
        <v>209</v>
      </c>
      <c r="D114" s="34"/>
      <c r="E114" s="34"/>
      <c r="F114" s="34"/>
      <c r="G114" s="34"/>
      <c r="H114" s="34"/>
      <c r="I114" s="34"/>
      <c r="J114" s="171">
        <f>ROUND(J115 + J116 + J117 + J118 + J119 + J120,2)</f>
        <v>0</v>
      </c>
      <c r="K114" s="34"/>
      <c r="L114" s="49"/>
      <c r="N114" s="172" t="s">
        <v>39</v>
      </c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8" customHeight="1">
      <c r="A115" s="32"/>
      <c r="B115" s="33"/>
      <c r="C115" s="34"/>
      <c r="D115" s="248" t="s">
        <v>210</v>
      </c>
      <c r="E115" s="247"/>
      <c r="F115" s="247"/>
      <c r="G115" s="34"/>
      <c r="H115" s="34"/>
      <c r="I115" s="34"/>
      <c r="J115" s="108">
        <v>0</v>
      </c>
      <c r="K115" s="34"/>
      <c r="L115" s="173"/>
      <c r="M115" s="174"/>
      <c r="N115" s="175" t="s">
        <v>40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211</v>
      </c>
      <c r="AZ115" s="174"/>
      <c r="BA115" s="174"/>
      <c r="BB115" s="174"/>
      <c r="BC115" s="174"/>
      <c r="BD115" s="174"/>
      <c r="BE115" s="178">
        <f t="shared" ref="BE115:BE120" si="0">IF(N115="základní",J115,0)</f>
        <v>0</v>
      </c>
      <c r="BF115" s="178">
        <f t="shared" ref="BF115:BF120" si="1">IF(N115="snížená",J115,0)</f>
        <v>0</v>
      </c>
      <c r="BG115" s="178">
        <f t="shared" ref="BG115:BG120" si="2">IF(N115="zákl. přenesená",J115,0)</f>
        <v>0</v>
      </c>
      <c r="BH115" s="178">
        <f t="shared" ref="BH115:BH120" si="3">IF(N115="sníž. přenesená",J115,0)</f>
        <v>0</v>
      </c>
      <c r="BI115" s="178">
        <f t="shared" ref="BI115:BI120" si="4">IF(N115="nulová",J115,0)</f>
        <v>0</v>
      </c>
      <c r="BJ115" s="177" t="s">
        <v>82</v>
      </c>
      <c r="BK115" s="174"/>
      <c r="BL115" s="174"/>
      <c r="BM115" s="174"/>
    </row>
    <row r="116" spans="1:65" s="2" customFormat="1" ht="18" customHeight="1">
      <c r="A116" s="32"/>
      <c r="B116" s="33"/>
      <c r="C116" s="34"/>
      <c r="D116" s="248" t="s">
        <v>212</v>
      </c>
      <c r="E116" s="247"/>
      <c r="F116" s="247"/>
      <c r="G116" s="34"/>
      <c r="H116" s="34"/>
      <c r="I116" s="34"/>
      <c r="J116" s="108">
        <v>0</v>
      </c>
      <c r="K116" s="34"/>
      <c r="L116" s="173"/>
      <c r="M116" s="174"/>
      <c r="N116" s="175" t="s">
        <v>40</v>
      </c>
      <c r="O116" s="174"/>
      <c r="P116" s="174"/>
      <c r="Q116" s="174"/>
      <c r="R116" s="174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7" t="s">
        <v>211</v>
      </c>
      <c r="AZ116" s="174"/>
      <c r="BA116" s="174"/>
      <c r="BB116" s="174"/>
      <c r="BC116" s="174"/>
      <c r="BD116" s="174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82</v>
      </c>
      <c r="BK116" s="174"/>
      <c r="BL116" s="174"/>
      <c r="BM116" s="174"/>
    </row>
    <row r="117" spans="1:65" s="2" customFormat="1" ht="18" customHeight="1">
      <c r="A117" s="32"/>
      <c r="B117" s="33"/>
      <c r="C117" s="34"/>
      <c r="D117" s="248" t="s">
        <v>213</v>
      </c>
      <c r="E117" s="247"/>
      <c r="F117" s="247"/>
      <c r="G117" s="34"/>
      <c r="H117" s="34"/>
      <c r="I117" s="34"/>
      <c r="J117" s="108">
        <v>0</v>
      </c>
      <c r="K117" s="34"/>
      <c r="L117" s="173"/>
      <c r="M117" s="174"/>
      <c r="N117" s="175" t="s">
        <v>40</v>
      </c>
      <c r="O117" s="174"/>
      <c r="P117" s="174"/>
      <c r="Q117" s="174"/>
      <c r="R117" s="174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7" t="s">
        <v>211</v>
      </c>
      <c r="AZ117" s="174"/>
      <c r="BA117" s="174"/>
      <c r="BB117" s="174"/>
      <c r="BC117" s="174"/>
      <c r="BD117" s="174"/>
      <c r="BE117" s="178">
        <f t="shared" si="0"/>
        <v>0</v>
      </c>
      <c r="BF117" s="178">
        <f t="shared" si="1"/>
        <v>0</v>
      </c>
      <c r="BG117" s="178">
        <f t="shared" si="2"/>
        <v>0</v>
      </c>
      <c r="BH117" s="178">
        <f t="shared" si="3"/>
        <v>0</v>
      </c>
      <c r="BI117" s="178">
        <f t="shared" si="4"/>
        <v>0</v>
      </c>
      <c r="BJ117" s="177" t="s">
        <v>82</v>
      </c>
      <c r="BK117" s="174"/>
      <c r="BL117" s="174"/>
      <c r="BM117" s="174"/>
    </row>
    <row r="118" spans="1:65" s="2" customFormat="1" ht="18" customHeight="1">
      <c r="A118" s="32"/>
      <c r="B118" s="33"/>
      <c r="C118" s="34"/>
      <c r="D118" s="248" t="s">
        <v>214</v>
      </c>
      <c r="E118" s="247"/>
      <c r="F118" s="247"/>
      <c r="G118" s="34"/>
      <c r="H118" s="34"/>
      <c r="I118" s="34"/>
      <c r="J118" s="108">
        <v>0</v>
      </c>
      <c r="K118" s="34"/>
      <c r="L118" s="173"/>
      <c r="M118" s="174"/>
      <c r="N118" s="175" t="s">
        <v>40</v>
      </c>
      <c r="O118" s="174"/>
      <c r="P118" s="174"/>
      <c r="Q118" s="174"/>
      <c r="R118" s="174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7" t="s">
        <v>211</v>
      </c>
      <c r="AZ118" s="174"/>
      <c r="BA118" s="174"/>
      <c r="BB118" s="174"/>
      <c r="BC118" s="174"/>
      <c r="BD118" s="174"/>
      <c r="BE118" s="178">
        <f t="shared" si="0"/>
        <v>0</v>
      </c>
      <c r="BF118" s="178">
        <f t="shared" si="1"/>
        <v>0</v>
      </c>
      <c r="BG118" s="178">
        <f t="shared" si="2"/>
        <v>0</v>
      </c>
      <c r="BH118" s="178">
        <f t="shared" si="3"/>
        <v>0</v>
      </c>
      <c r="BI118" s="178">
        <f t="shared" si="4"/>
        <v>0</v>
      </c>
      <c r="BJ118" s="177" t="s">
        <v>82</v>
      </c>
      <c r="BK118" s="174"/>
      <c r="BL118" s="174"/>
      <c r="BM118" s="174"/>
    </row>
    <row r="119" spans="1:65" s="2" customFormat="1" ht="18" customHeight="1">
      <c r="A119" s="32"/>
      <c r="B119" s="33"/>
      <c r="C119" s="34"/>
      <c r="D119" s="248" t="s">
        <v>215</v>
      </c>
      <c r="E119" s="247"/>
      <c r="F119" s="247"/>
      <c r="G119" s="34"/>
      <c r="H119" s="34"/>
      <c r="I119" s="34"/>
      <c r="J119" s="108">
        <v>0</v>
      </c>
      <c r="K119" s="34"/>
      <c r="L119" s="173"/>
      <c r="M119" s="174"/>
      <c r="N119" s="175" t="s">
        <v>40</v>
      </c>
      <c r="O119" s="174"/>
      <c r="P119" s="174"/>
      <c r="Q119" s="174"/>
      <c r="R119" s="174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7" t="s">
        <v>211</v>
      </c>
      <c r="AZ119" s="174"/>
      <c r="BA119" s="174"/>
      <c r="BB119" s="174"/>
      <c r="BC119" s="174"/>
      <c r="BD119" s="174"/>
      <c r="BE119" s="178">
        <f t="shared" si="0"/>
        <v>0</v>
      </c>
      <c r="BF119" s="178">
        <f t="shared" si="1"/>
        <v>0</v>
      </c>
      <c r="BG119" s="178">
        <f t="shared" si="2"/>
        <v>0</v>
      </c>
      <c r="BH119" s="178">
        <f t="shared" si="3"/>
        <v>0</v>
      </c>
      <c r="BI119" s="178">
        <f t="shared" si="4"/>
        <v>0</v>
      </c>
      <c r="BJ119" s="177" t="s">
        <v>82</v>
      </c>
      <c r="BK119" s="174"/>
      <c r="BL119" s="174"/>
      <c r="BM119" s="174"/>
    </row>
    <row r="120" spans="1:65" s="2" customFormat="1" ht="18" customHeight="1">
      <c r="A120" s="32"/>
      <c r="B120" s="33"/>
      <c r="C120" s="34"/>
      <c r="D120" s="107" t="s">
        <v>216</v>
      </c>
      <c r="E120" s="34"/>
      <c r="F120" s="34"/>
      <c r="G120" s="34"/>
      <c r="H120" s="34"/>
      <c r="I120" s="34"/>
      <c r="J120" s="108">
        <f>ROUND(J30*T120,2)</f>
        <v>0</v>
      </c>
      <c r="K120" s="34"/>
      <c r="L120" s="173"/>
      <c r="M120" s="174"/>
      <c r="N120" s="175" t="s">
        <v>40</v>
      </c>
      <c r="O120" s="174"/>
      <c r="P120" s="174"/>
      <c r="Q120" s="174"/>
      <c r="R120" s="174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7" t="s">
        <v>217</v>
      </c>
      <c r="AZ120" s="174"/>
      <c r="BA120" s="174"/>
      <c r="BB120" s="174"/>
      <c r="BC120" s="174"/>
      <c r="BD120" s="174"/>
      <c r="BE120" s="178">
        <f t="shared" si="0"/>
        <v>0</v>
      </c>
      <c r="BF120" s="178">
        <f t="shared" si="1"/>
        <v>0</v>
      </c>
      <c r="BG120" s="178">
        <f t="shared" si="2"/>
        <v>0</v>
      </c>
      <c r="BH120" s="178">
        <f t="shared" si="3"/>
        <v>0</v>
      </c>
      <c r="BI120" s="178">
        <f t="shared" si="4"/>
        <v>0</v>
      </c>
      <c r="BJ120" s="177" t="s">
        <v>82</v>
      </c>
      <c r="BK120" s="174"/>
      <c r="BL120" s="174"/>
      <c r="BM120" s="174"/>
    </row>
    <row r="121" spans="1:65" s="2" customFormat="1" ht="11.25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9.25" customHeight="1">
      <c r="A122" s="32"/>
      <c r="B122" s="33"/>
      <c r="C122" s="116" t="s">
        <v>151</v>
      </c>
      <c r="D122" s="117"/>
      <c r="E122" s="117"/>
      <c r="F122" s="117"/>
      <c r="G122" s="117"/>
      <c r="H122" s="117"/>
      <c r="I122" s="117"/>
      <c r="J122" s="118">
        <f>ROUND(J96+J114,2)</f>
        <v>0</v>
      </c>
      <c r="K122" s="117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6.95" customHeight="1">
      <c r="A123" s="32"/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7" spans="1:65" s="2" customFormat="1" ht="6.95" customHeight="1">
      <c r="A127" s="32"/>
      <c r="B127" s="54"/>
      <c r="C127" s="55"/>
      <c r="D127" s="55"/>
      <c r="E127" s="55"/>
      <c r="F127" s="55"/>
      <c r="G127" s="55"/>
      <c r="H127" s="55"/>
      <c r="I127" s="55"/>
      <c r="J127" s="55"/>
      <c r="K127" s="55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24.95" customHeight="1">
      <c r="A128" s="32"/>
      <c r="B128" s="33"/>
      <c r="C128" s="20" t="s">
        <v>218</v>
      </c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6" t="s">
        <v>16</v>
      </c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26.25" customHeight="1">
      <c r="A131" s="32"/>
      <c r="B131" s="33"/>
      <c r="C131" s="34"/>
      <c r="D131" s="34"/>
      <c r="E131" s="294" t="str">
        <f>E7</f>
        <v>Snížení energetické náročnosti budov v areálu Slezské nemocnice Opava využitím OZE a KVET  u hlavních budov V,N</v>
      </c>
      <c r="F131" s="295"/>
      <c r="G131" s="295"/>
      <c r="H131" s="295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6" t="s">
        <v>153</v>
      </c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6.5" customHeight="1">
      <c r="A133" s="32"/>
      <c r="B133" s="33"/>
      <c r="C133" s="34"/>
      <c r="D133" s="34"/>
      <c r="E133" s="249" t="str">
        <f>E9</f>
        <v xml:space="preserve">SO 05 D.1.1 -  Architektonicko-stavební řešení   </v>
      </c>
      <c r="F133" s="296"/>
      <c r="G133" s="296"/>
      <c r="H133" s="296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2" customHeight="1">
      <c r="A135" s="32"/>
      <c r="B135" s="33"/>
      <c r="C135" s="26" t="s">
        <v>20</v>
      </c>
      <c r="D135" s="34"/>
      <c r="E135" s="34"/>
      <c r="F135" s="24" t="str">
        <f>F12</f>
        <v xml:space="preserve"> </v>
      </c>
      <c r="G135" s="34"/>
      <c r="H135" s="34"/>
      <c r="I135" s="26" t="s">
        <v>22</v>
      </c>
      <c r="J135" s="64" t="str">
        <f>IF(J12="","",J12)</f>
        <v>10. 3. 2025</v>
      </c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6.95" customHeight="1">
      <c r="A136" s="32"/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6" t="s">
        <v>24</v>
      </c>
      <c r="D137" s="34"/>
      <c r="E137" s="34"/>
      <c r="F137" s="24" t="str">
        <f>E15</f>
        <v xml:space="preserve"> </v>
      </c>
      <c r="G137" s="34"/>
      <c r="H137" s="34"/>
      <c r="I137" s="26" t="s">
        <v>29</v>
      </c>
      <c r="J137" s="29" t="str">
        <f>E21</f>
        <v xml:space="preserve"> </v>
      </c>
      <c r="K137" s="34"/>
      <c r="L137" s="49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5.2" customHeight="1">
      <c r="A138" s="32"/>
      <c r="B138" s="33"/>
      <c r="C138" s="26" t="s">
        <v>27</v>
      </c>
      <c r="D138" s="34"/>
      <c r="E138" s="34"/>
      <c r="F138" s="24" t="str">
        <f>IF(E18="","",E18)</f>
        <v>Vyplň údaj</v>
      </c>
      <c r="G138" s="34"/>
      <c r="H138" s="34"/>
      <c r="I138" s="26" t="s">
        <v>31</v>
      </c>
      <c r="J138" s="29" t="str">
        <f>E24</f>
        <v xml:space="preserve"> </v>
      </c>
      <c r="K138" s="34"/>
      <c r="L138" s="49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2" customFormat="1" ht="10.35" customHeight="1">
      <c r="A139" s="32"/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49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5" s="11" customFormat="1" ht="29.25" customHeight="1">
      <c r="A140" s="179"/>
      <c r="B140" s="180"/>
      <c r="C140" s="181" t="s">
        <v>219</v>
      </c>
      <c r="D140" s="182" t="s">
        <v>60</v>
      </c>
      <c r="E140" s="182" t="s">
        <v>56</v>
      </c>
      <c r="F140" s="182" t="s">
        <v>57</v>
      </c>
      <c r="G140" s="182" t="s">
        <v>220</v>
      </c>
      <c r="H140" s="182" t="s">
        <v>221</v>
      </c>
      <c r="I140" s="182" t="s">
        <v>222</v>
      </c>
      <c r="J140" s="183" t="s">
        <v>158</v>
      </c>
      <c r="K140" s="184" t="s">
        <v>223</v>
      </c>
      <c r="L140" s="185"/>
      <c r="M140" s="73" t="s">
        <v>1</v>
      </c>
      <c r="N140" s="74" t="s">
        <v>39</v>
      </c>
      <c r="O140" s="74" t="s">
        <v>224</v>
      </c>
      <c r="P140" s="74" t="s">
        <v>225</v>
      </c>
      <c r="Q140" s="74" t="s">
        <v>226</v>
      </c>
      <c r="R140" s="74" t="s">
        <v>227</v>
      </c>
      <c r="S140" s="74" t="s">
        <v>228</v>
      </c>
      <c r="T140" s="75" t="s">
        <v>229</v>
      </c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</row>
    <row r="141" spans="1:65" s="2" customFormat="1" ht="22.9" customHeight="1">
      <c r="A141" s="32"/>
      <c r="B141" s="33"/>
      <c r="C141" s="80" t="s">
        <v>230</v>
      </c>
      <c r="D141" s="34"/>
      <c r="E141" s="34"/>
      <c r="F141" s="34"/>
      <c r="G141" s="34"/>
      <c r="H141" s="34"/>
      <c r="I141" s="34"/>
      <c r="J141" s="186">
        <f>BK141</f>
        <v>0</v>
      </c>
      <c r="K141" s="34"/>
      <c r="L141" s="35"/>
      <c r="M141" s="76"/>
      <c r="N141" s="187"/>
      <c r="O141" s="77"/>
      <c r="P141" s="188">
        <f>P142+P157+P160+P163+P166+P171+P176+P179+P184+P187+P190+P197+P200+P203+P206</f>
        <v>0</v>
      </c>
      <c r="Q141" s="77"/>
      <c r="R141" s="188">
        <f>R142+R157+R160+R163+R166+R171+R176+R179+R184+R187+R190+R197+R200+R203+R206</f>
        <v>0</v>
      </c>
      <c r="S141" s="77"/>
      <c r="T141" s="189">
        <f>T142+T157+T160+T163+T166+T171+T176+T179+T184+T187+T190+T197+T200+T203+T206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74</v>
      </c>
      <c r="AU141" s="14" t="s">
        <v>160</v>
      </c>
      <c r="BK141" s="190">
        <f>BK142+BK157+BK160+BK163+BK166+BK171+BK176+BK179+BK184+BK187+BK190+BK197+BK200+BK203+BK206</f>
        <v>0</v>
      </c>
    </row>
    <row r="142" spans="1:65" s="12" customFormat="1" ht="25.9" customHeight="1">
      <c r="B142" s="191"/>
      <c r="C142" s="192"/>
      <c r="D142" s="193" t="s">
        <v>74</v>
      </c>
      <c r="E142" s="194" t="s">
        <v>271</v>
      </c>
      <c r="F142" s="194" t="s">
        <v>1731</v>
      </c>
      <c r="G142" s="192"/>
      <c r="H142" s="192"/>
      <c r="I142" s="195"/>
      <c r="J142" s="196">
        <f>BK142</f>
        <v>0</v>
      </c>
      <c r="K142" s="192"/>
      <c r="L142" s="197"/>
      <c r="M142" s="198"/>
      <c r="N142" s="199"/>
      <c r="O142" s="199"/>
      <c r="P142" s="200">
        <f>SUM(P143:P156)</f>
        <v>0</v>
      </c>
      <c r="Q142" s="199"/>
      <c r="R142" s="200">
        <f>SUM(R143:R156)</f>
        <v>0</v>
      </c>
      <c r="S142" s="199"/>
      <c r="T142" s="201">
        <f>SUM(T143:T156)</f>
        <v>0</v>
      </c>
      <c r="AR142" s="202" t="s">
        <v>82</v>
      </c>
      <c r="AT142" s="203" t="s">
        <v>74</v>
      </c>
      <c r="AU142" s="203" t="s">
        <v>75</v>
      </c>
      <c r="AY142" s="202" t="s">
        <v>233</v>
      </c>
      <c r="BK142" s="204">
        <f>SUM(BK143:BK156)</f>
        <v>0</v>
      </c>
    </row>
    <row r="143" spans="1:65" s="2" customFormat="1" ht="21.75" customHeight="1">
      <c r="A143" s="32"/>
      <c r="B143" s="33"/>
      <c r="C143" s="207" t="s">
        <v>82</v>
      </c>
      <c r="D143" s="207" t="s">
        <v>236</v>
      </c>
      <c r="E143" s="208" t="s">
        <v>1732</v>
      </c>
      <c r="F143" s="209" t="s">
        <v>1733</v>
      </c>
      <c r="G143" s="210" t="s">
        <v>813</v>
      </c>
      <c r="H143" s="211">
        <v>35</v>
      </c>
      <c r="I143" s="212"/>
      <c r="J143" s="213">
        <f>ROUND(I143*H143,2)</f>
        <v>0</v>
      </c>
      <c r="K143" s="214"/>
      <c r="L143" s="35"/>
      <c r="M143" s="215" t="s">
        <v>1</v>
      </c>
      <c r="N143" s="216" t="s">
        <v>40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240</v>
      </c>
      <c r="AT143" s="219" t="s">
        <v>236</v>
      </c>
      <c r="AU143" s="219" t="s">
        <v>82</v>
      </c>
      <c r="AY143" s="14" t="s">
        <v>233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82</v>
      </c>
      <c r="BK143" s="112">
        <f>ROUND(I143*H143,2)</f>
        <v>0</v>
      </c>
      <c r="BL143" s="14" t="s">
        <v>240</v>
      </c>
      <c r="BM143" s="219" t="s">
        <v>84</v>
      </c>
    </row>
    <row r="144" spans="1:65" s="2" customFormat="1" ht="11.25">
      <c r="A144" s="32"/>
      <c r="B144" s="33"/>
      <c r="C144" s="34"/>
      <c r="D144" s="220" t="s">
        <v>241</v>
      </c>
      <c r="E144" s="34"/>
      <c r="F144" s="221" t="s">
        <v>1733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241</v>
      </c>
      <c r="AU144" s="14" t="s">
        <v>82</v>
      </c>
    </row>
    <row r="145" spans="1:65" s="2" customFormat="1" ht="16.5" customHeight="1">
      <c r="A145" s="32"/>
      <c r="B145" s="33"/>
      <c r="C145" s="207" t="s">
        <v>84</v>
      </c>
      <c r="D145" s="207" t="s">
        <v>236</v>
      </c>
      <c r="E145" s="208" t="s">
        <v>1734</v>
      </c>
      <c r="F145" s="209" t="s">
        <v>1735</v>
      </c>
      <c r="G145" s="210" t="s">
        <v>244</v>
      </c>
      <c r="H145" s="211">
        <v>25.93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40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240</v>
      </c>
      <c r="AT145" s="219" t="s">
        <v>236</v>
      </c>
      <c r="AU145" s="219" t="s">
        <v>82</v>
      </c>
      <c r="AY145" s="14" t="s">
        <v>233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82</v>
      </c>
      <c r="BK145" s="112">
        <f>ROUND(I145*H145,2)</f>
        <v>0</v>
      </c>
      <c r="BL145" s="14" t="s">
        <v>240</v>
      </c>
      <c r="BM145" s="219" t="s">
        <v>240</v>
      </c>
    </row>
    <row r="146" spans="1:65" s="2" customFormat="1" ht="11.25">
      <c r="A146" s="32"/>
      <c r="B146" s="33"/>
      <c r="C146" s="34"/>
      <c r="D146" s="220" t="s">
        <v>241</v>
      </c>
      <c r="E146" s="34"/>
      <c r="F146" s="221" t="s">
        <v>1735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241</v>
      </c>
      <c r="AU146" s="14" t="s">
        <v>82</v>
      </c>
    </row>
    <row r="147" spans="1:65" s="2" customFormat="1" ht="21.75" customHeight="1">
      <c r="A147" s="32"/>
      <c r="B147" s="33"/>
      <c r="C147" s="207" t="s">
        <v>245</v>
      </c>
      <c r="D147" s="207" t="s">
        <v>236</v>
      </c>
      <c r="E147" s="208" t="s">
        <v>1736</v>
      </c>
      <c r="F147" s="209" t="s">
        <v>1737</v>
      </c>
      <c r="G147" s="210" t="s">
        <v>982</v>
      </c>
      <c r="H147" s="211">
        <v>7.0010000000000003</v>
      </c>
      <c r="I147" s="212"/>
      <c r="J147" s="213">
        <f>ROUND(I147*H147,2)</f>
        <v>0</v>
      </c>
      <c r="K147" s="214"/>
      <c r="L147" s="35"/>
      <c r="M147" s="215" t="s">
        <v>1</v>
      </c>
      <c r="N147" s="216" t="s">
        <v>40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240</v>
      </c>
      <c r="AT147" s="219" t="s">
        <v>236</v>
      </c>
      <c r="AU147" s="219" t="s">
        <v>82</v>
      </c>
      <c r="AY147" s="14" t="s">
        <v>233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82</v>
      </c>
      <c r="BK147" s="112">
        <f>ROUND(I147*H147,2)</f>
        <v>0</v>
      </c>
      <c r="BL147" s="14" t="s">
        <v>240</v>
      </c>
      <c r="BM147" s="219" t="s">
        <v>248</v>
      </c>
    </row>
    <row r="148" spans="1:65" s="2" customFormat="1" ht="11.25">
      <c r="A148" s="32"/>
      <c r="B148" s="33"/>
      <c r="C148" s="34"/>
      <c r="D148" s="220" t="s">
        <v>241</v>
      </c>
      <c r="E148" s="34"/>
      <c r="F148" s="221" t="s">
        <v>1737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241</v>
      </c>
      <c r="AU148" s="14" t="s">
        <v>82</v>
      </c>
    </row>
    <row r="149" spans="1:65" s="2" customFormat="1" ht="16.5" customHeight="1">
      <c r="A149" s="32"/>
      <c r="B149" s="33"/>
      <c r="C149" s="207" t="s">
        <v>240</v>
      </c>
      <c r="D149" s="207" t="s">
        <v>236</v>
      </c>
      <c r="E149" s="208" t="s">
        <v>1360</v>
      </c>
      <c r="F149" s="209" t="s">
        <v>1361</v>
      </c>
      <c r="G149" s="210" t="s">
        <v>982</v>
      </c>
      <c r="H149" s="211">
        <v>7.0010000000000003</v>
      </c>
      <c r="I149" s="212"/>
      <c r="J149" s="213">
        <f>ROUND(I149*H149,2)</f>
        <v>0</v>
      </c>
      <c r="K149" s="214"/>
      <c r="L149" s="35"/>
      <c r="M149" s="215" t="s">
        <v>1</v>
      </c>
      <c r="N149" s="216" t="s">
        <v>40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240</v>
      </c>
      <c r="AT149" s="219" t="s">
        <v>236</v>
      </c>
      <c r="AU149" s="219" t="s">
        <v>82</v>
      </c>
      <c r="AY149" s="14" t="s">
        <v>233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82</v>
      </c>
      <c r="BK149" s="112">
        <f>ROUND(I149*H149,2)</f>
        <v>0</v>
      </c>
      <c r="BL149" s="14" t="s">
        <v>240</v>
      </c>
      <c r="BM149" s="219" t="s">
        <v>251</v>
      </c>
    </row>
    <row r="150" spans="1:65" s="2" customFormat="1" ht="11.25">
      <c r="A150" s="32"/>
      <c r="B150" s="33"/>
      <c r="C150" s="34"/>
      <c r="D150" s="220" t="s">
        <v>241</v>
      </c>
      <c r="E150" s="34"/>
      <c r="F150" s="221" t="s">
        <v>1361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241</v>
      </c>
      <c r="AU150" s="14" t="s">
        <v>82</v>
      </c>
    </row>
    <row r="151" spans="1:65" s="2" customFormat="1" ht="16.5" customHeight="1">
      <c r="A151" s="32"/>
      <c r="B151" s="33"/>
      <c r="C151" s="207" t="s">
        <v>252</v>
      </c>
      <c r="D151" s="207" t="s">
        <v>236</v>
      </c>
      <c r="E151" s="208" t="s">
        <v>1738</v>
      </c>
      <c r="F151" s="209" t="s">
        <v>1359</v>
      </c>
      <c r="G151" s="210" t="s">
        <v>982</v>
      </c>
      <c r="H151" s="211">
        <v>67.727999999999994</v>
      </c>
      <c r="I151" s="212"/>
      <c r="J151" s="213">
        <f>ROUND(I151*H151,2)</f>
        <v>0</v>
      </c>
      <c r="K151" s="214"/>
      <c r="L151" s="35"/>
      <c r="M151" s="215" t="s">
        <v>1</v>
      </c>
      <c r="N151" s="216" t="s">
        <v>40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240</v>
      </c>
      <c r="AT151" s="219" t="s">
        <v>236</v>
      </c>
      <c r="AU151" s="219" t="s">
        <v>82</v>
      </c>
      <c r="AY151" s="14" t="s">
        <v>233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82</v>
      </c>
      <c r="BK151" s="112">
        <f>ROUND(I151*H151,2)</f>
        <v>0</v>
      </c>
      <c r="BL151" s="14" t="s">
        <v>240</v>
      </c>
      <c r="BM151" s="219" t="s">
        <v>255</v>
      </c>
    </row>
    <row r="152" spans="1:65" s="2" customFormat="1" ht="11.25">
      <c r="A152" s="32"/>
      <c r="B152" s="33"/>
      <c r="C152" s="34"/>
      <c r="D152" s="220" t="s">
        <v>241</v>
      </c>
      <c r="E152" s="34"/>
      <c r="F152" s="221" t="s">
        <v>1359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241</v>
      </c>
      <c r="AU152" s="14" t="s">
        <v>82</v>
      </c>
    </row>
    <row r="153" spans="1:65" s="2" customFormat="1" ht="21.75" customHeight="1">
      <c r="A153" s="32"/>
      <c r="B153" s="33"/>
      <c r="C153" s="207" t="s">
        <v>248</v>
      </c>
      <c r="D153" s="207" t="s">
        <v>236</v>
      </c>
      <c r="E153" s="208" t="s">
        <v>1739</v>
      </c>
      <c r="F153" s="209" t="s">
        <v>1357</v>
      </c>
      <c r="G153" s="210" t="s">
        <v>982</v>
      </c>
      <c r="H153" s="211">
        <v>22.576000000000001</v>
      </c>
      <c r="I153" s="212"/>
      <c r="J153" s="213">
        <f>ROUND(I153*H153,2)</f>
        <v>0</v>
      </c>
      <c r="K153" s="214"/>
      <c r="L153" s="35"/>
      <c r="M153" s="215" t="s">
        <v>1</v>
      </c>
      <c r="N153" s="216" t="s">
        <v>40</v>
      </c>
      <c r="O153" s="6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9" t="s">
        <v>240</v>
      </c>
      <c r="AT153" s="219" t="s">
        <v>236</v>
      </c>
      <c r="AU153" s="219" t="s">
        <v>82</v>
      </c>
      <c r="AY153" s="14" t="s">
        <v>233</v>
      </c>
      <c r="BE153" s="112">
        <f>IF(N153="základní",J153,0)</f>
        <v>0</v>
      </c>
      <c r="BF153" s="112">
        <f>IF(N153="snížená",J153,0)</f>
        <v>0</v>
      </c>
      <c r="BG153" s="112">
        <f>IF(N153="zákl. přenesená",J153,0)</f>
        <v>0</v>
      </c>
      <c r="BH153" s="112">
        <f>IF(N153="sníž. přenesená",J153,0)</f>
        <v>0</v>
      </c>
      <c r="BI153" s="112">
        <f>IF(N153="nulová",J153,0)</f>
        <v>0</v>
      </c>
      <c r="BJ153" s="14" t="s">
        <v>82</v>
      </c>
      <c r="BK153" s="112">
        <f>ROUND(I153*H153,2)</f>
        <v>0</v>
      </c>
      <c r="BL153" s="14" t="s">
        <v>240</v>
      </c>
      <c r="BM153" s="219" t="s">
        <v>8</v>
      </c>
    </row>
    <row r="154" spans="1:65" s="2" customFormat="1" ht="11.25">
      <c r="A154" s="32"/>
      <c r="B154" s="33"/>
      <c r="C154" s="34"/>
      <c r="D154" s="220" t="s">
        <v>241</v>
      </c>
      <c r="E154" s="34"/>
      <c r="F154" s="221" t="s">
        <v>1357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241</v>
      </c>
      <c r="AU154" s="14" t="s">
        <v>82</v>
      </c>
    </row>
    <row r="155" spans="1:65" s="2" customFormat="1" ht="24.2" customHeight="1">
      <c r="A155" s="32"/>
      <c r="B155" s="33"/>
      <c r="C155" s="207" t="s">
        <v>259</v>
      </c>
      <c r="D155" s="207" t="s">
        <v>236</v>
      </c>
      <c r="E155" s="208" t="s">
        <v>1544</v>
      </c>
      <c r="F155" s="209" t="s">
        <v>1545</v>
      </c>
      <c r="G155" s="210" t="s">
        <v>982</v>
      </c>
      <c r="H155" s="211">
        <v>22.576000000000001</v>
      </c>
      <c r="I155" s="212"/>
      <c r="J155" s="213">
        <f>ROUND(I155*H155,2)</f>
        <v>0</v>
      </c>
      <c r="K155" s="214"/>
      <c r="L155" s="35"/>
      <c r="M155" s="215" t="s">
        <v>1</v>
      </c>
      <c r="N155" s="216" t="s">
        <v>40</v>
      </c>
      <c r="O155" s="69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9" t="s">
        <v>240</v>
      </c>
      <c r="AT155" s="219" t="s">
        <v>236</v>
      </c>
      <c r="AU155" s="219" t="s">
        <v>82</v>
      </c>
      <c r="AY155" s="14" t="s">
        <v>233</v>
      </c>
      <c r="BE155" s="112">
        <f>IF(N155="základní",J155,0)</f>
        <v>0</v>
      </c>
      <c r="BF155" s="112">
        <f>IF(N155="snížená",J155,0)</f>
        <v>0</v>
      </c>
      <c r="BG155" s="112">
        <f>IF(N155="zákl. přenesená",J155,0)</f>
        <v>0</v>
      </c>
      <c r="BH155" s="112">
        <f>IF(N155="sníž. přenesená",J155,0)</f>
        <v>0</v>
      </c>
      <c r="BI155" s="112">
        <f>IF(N155="nulová",J155,0)</f>
        <v>0</v>
      </c>
      <c r="BJ155" s="14" t="s">
        <v>82</v>
      </c>
      <c r="BK155" s="112">
        <f>ROUND(I155*H155,2)</f>
        <v>0</v>
      </c>
      <c r="BL155" s="14" t="s">
        <v>240</v>
      </c>
      <c r="BM155" s="219" t="s">
        <v>261</v>
      </c>
    </row>
    <row r="156" spans="1:65" s="2" customFormat="1" ht="11.25">
      <c r="A156" s="32"/>
      <c r="B156" s="33"/>
      <c r="C156" s="34"/>
      <c r="D156" s="220" t="s">
        <v>241</v>
      </c>
      <c r="E156" s="34"/>
      <c r="F156" s="221" t="s">
        <v>1545</v>
      </c>
      <c r="G156" s="34"/>
      <c r="H156" s="34"/>
      <c r="I156" s="176"/>
      <c r="J156" s="34"/>
      <c r="K156" s="34"/>
      <c r="L156" s="35"/>
      <c r="M156" s="222"/>
      <c r="N156" s="22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4" t="s">
        <v>241</v>
      </c>
      <c r="AU156" s="14" t="s">
        <v>82</v>
      </c>
    </row>
    <row r="157" spans="1:65" s="12" customFormat="1" ht="25.9" customHeight="1">
      <c r="B157" s="191"/>
      <c r="C157" s="192"/>
      <c r="D157" s="193" t="s">
        <v>74</v>
      </c>
      <c r="E157" s="194" t="s">
        <v>8</v>
      </c>
      <c r="F157" s="194" t="s">
        <v>1740</v>
      </c>
      <c r="G157" s="192"/>
      <c r="H157" s="192"/>
      <c r="I157" s="195"/>
      <c r="J157" s="196">
        <f>BK157</f>
        <v>0</v>
      </c>
      <c r="K157" s="192"/>
      <c r="L157" s="197"/>
      <c r="M157" s="198"/>
      <c r="N157" s="199"/>
      <c r="O157" s="199"/>
      <c r="P157" s="200">
        <f>SUM(P158:P159)</f>
        <v>0</v>
      </c>
      <c r="Q157" s="199"/>
      <c r="R157" s="200">
        <f>SUM(R158:R159)</f>
        <v>0</v>
      </c>
      <c r="S157" s="199"/>
      <c r="T157" s="201">
        <f>SUM(T158:T159)</f>
        <v>0</v>
      </c>
      <c r="AR157" s="202" t="s">
        <v>82</v>
      </c>
      <c r="AT157" s="203" t="s">
        <v>74</v>
      </c>
      <c r="AU157" s="203" t="s">
        <v>75</v>
      </c>
      <c r="AY157" s="202" t="s">
        <v>233</v>
      </c>
      <c r="BK157" s="204">
        <f>SUM(BK158:BK159)</f>
        <v>0</v>
      </c>
    </row>
    <row r="158" spans="1:65" s="2" customFormat="1" ht="21.75" customHeight="1">
      <c r="A158" s="32"/>
      <c r="B158" s="33"/>
      <c r="C158" s="207" t="s">
        <v>251</v>
      </c>
      <c r="D158" s="207" t="s">
        <v>236</v>
      </c>
      <c r="E158" s="208" t="s">
        <v>1741</v>
      </c>
      <c r="F158" s="209" t="s">
        <v>1742</v>
      </c>
      <c r="G158" s="210" t="s">
        <v>1322</v>
      </c>
      <c r="H158" s="211">
        <v>23.882000000000001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40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240</v>
      </c>
      <c r="AT158" s="219" t="s">
        <v>236</v>
      </c>
      <c r="AU158" s="219" t="s">
        <v>82</v>
      </c>
      <c r="AY158" s="14" t="s">
        <v>233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82</v>
      </c>
      <c r="BK158" s="112">
        <f>ROUND(I158*H158,2)</f>
        <v>0</v>
      </c>
      <c r="BL158" s="14" t="s">
        <v>240</v>
      </c>
      <c r="BM158" s="219" t="s">
        <v>263</v>
      </c>
    </row>
    <row r="159" spans="1:65" s="2" customFormat="1" ht="11.25">
      <c r="A159" s="32"/>
      <c r="B159" s="33"/>
      <c r="C159" s="34"/>
      <c r="D159" s="220" t="s">
        <v>241</v>
      </c>
      <c r="E159" s="34"/>
      <c r="F159" s="221" t="s">
        <v>1742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241</v>
      </c>
      <c r="AU159" s="14" t="s">
        <v>82</v>
      </c>
    </row>
    <row r="160" spans="1:65" s="12" customFormat="1" ht="25.9" customHeight="1">
      <c r="B160" s="191"/>
      <c r="C160" s="192"/>
      <c r="D160" s="193" t="s">
        <v>74</v>
      </c>
      <c r="E160" s="194" t="s">
        <v>276</v>
      </c>
      <c r="F160" s="194" t="s">
        <v>1743</v>
      </c>
      <c r="G160" s="192"/>
      <c r="H160" s="192"/>
      <c r="I160" s="195"/>
      <c r="J160" s="196">
        <f>BK160</f>
        <v>0</v>
      </c>
      <c r="K160" s="192"/>
      <c r="L160" s="197"/>
      <c r="M160" s="198"/>
      <c r="N160" s="199"/>
      <c r="O160" s="199"/>
      <c r="P160" s="200">
        <f>SUM(P161:P162)</f>
        <v>0</v>
      </c>
      <c r="Q160" s="199"/>
      <c r="R160" s="200">
        <f>SUM(R161:R162)</f>
        <v>0</v>
      </c>
      <c r="S160" s="199"/>
      <c r="T160" s="201">
        <f>SUM(T161:T162)</f>
        <v>0</v>
      </c>
      <c r="AR160" s="202" t="s">
        <v>82</v>
      </c>
      <c r="AT160" s="203" t="s">
        <v>74</v>
      </c>
      <c r="AU160" s="203" t="s">
        <v>75</v>
      </c>
      <c r="AY160" s="202" t="s">
        <v>233</v>
      </c>
      <c r="BK160" s="204">
        <f>SUM(BK161:BK162)</f>
        <v>0</v>
      </c>
    </row>
    <row r="161" spans="1:65" s="2" customFormat="1" ht="21.75" customHeight="1">
      <c r="A161" s="32"/>
      <c r="B161" s="33"/>
      <c r="C161" s="207" t="s">
        <v>264</v>
      </c>
      <c r="D161" s="207" t="s">
        <v>236</v>
      </c>
      <c r="E161" s="208" t="s">
        <v>1744</v>
      </c>
      <c r="F161" s="209" t="s">
        <v>1745</v>
      </c>
      <c r="G161" s="210" t="s">
        <v>1322</v>
      </c>
      <c r="H161" s="211">
        <v>8.5250000000000004</v>
      </c>
      <c r="I161" s="212"/>
      <c r="J161" s="213">
        <f>ROUND(I161*H161,2)</f>
        <v>0</v>
      </c>
      <c r="K161" s="214"/>
      <c r="L161" s="35"/>
      <c r="M161" s="215" t="s">
        <v>1</v>
      </c>
      <c r="N161" s="216" t="s">
        <v>40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240</v>
      </c>
      <c r="AT161" s="219" t="s">
        <v>236</v>
      </c>
      <c r="AU161" s="219" t="s">
        <v>82</v>
      </c>
      <c r="AY161" s="14" t="s">
        <v>233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82</v>
      </c>
      <c r="BK161" s="112">
        <f>ROUND(I161*H161,2)</f>
        <v>0</v>
      </c>
      <c r="BL161" s="14" t="s">
        <v>240</v>
      </c>
      <c r="BM161" s="219" t="s">
        <v>266</v>
      </c>
    </row>
    <row r="162" spans="1:65" s="2" customFormat="1" ht="11.25">
      <c r="A162" s="32"/>
      <c r="B162" s="33"/>
      <c r="C162" s="34"/>
      <c r="D162" s="220" t="s">
        <v>241</v>
      </c>
      <c r="E162" s="34"/>
      <c r="F162" s="221" t="s">
        <v>1745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241</v>
      </c>
      <c r="AU162" s="14" t="s">
        <v>82</v>
      </c>
    </row>
    <row r="163" spans="1:65" s="12" customFormat="1" ht="25.9" customHeight="1">
      <c r="B163" s="191"/>
      <c r="C163" s="192"/>
      <c r="D163" s="193" t="s">
        <v>74</v>
      </c>
      <c r="E163" s="194" t="s">
        <v>288</v>
      </c>
      <c r="F163" s="194" t="s">
        <v>1746</v>
      </c>
      <c r="G163" s="192"/>
      <c r="H163" s="192"/>
      <c r="I163" s="195"/>
      <c r="J163" s="196">
        <f>BK163</f>
        <v>0</v>
      </c>
      <c r="K163" s="192"/>
      <c r="L163" s="197"/>
      <c r="M163" s="198"/>
      <c r="N163" s="199"/>
      <c r="O163" s="199"/>
      <c r="P163" s="200">
        <f>SUM(P164:P165)</f>
        <v>0</v>
      </c>
      <c r="Q163" s="199"/>
      <c r="R163" s="200">
        <f>SUM(R164:R165)</f>
        <v>0</v>
      </c>
      <c r="S163" s="199"/>
      <c r="T163" s="201">
        <f>SUM(T164:T165)</f>
        <v>0</v>
      </c>
      <c r="AR163" s="202" t="s">
        <v>82</v>
      </c>
      <c r="AT163" s="203" t="s">
        <v>74</v>
      </c>
      <c r="AU163" s="203" t="s">
        <v>75</v>
      </c>
      <c r="AY163" s="202" t="s">
        <v>233</v>
      </c>
      <c r="BK163" s="204">
        <f>SUM(BK164:BK165)</f>
        <v>0</v>
      </c>
    </row>
    <row r="164" spans="1:65" s="2" customFormat="1" ht="16.5" customHeight="1">
      <c r="A164" s="32"/>
      <c r="B164" s="33"/>
      <c r="C164" s="207" t="s">
        <v>255</v>
      </c>
      <c r="D164" s="207" t="s">
        <v>236</v>
      </c>
      <c r="E164" s="208" t="s">
        <v>1747</v>
      </c>
      <c r="F164" s="209" t="s">
        <v>1748</v>
      </c>
      <c r="G164" s="210" t="s">
        <v>1322</v>
      </c>
      <c r="H164" s="211">
        <v>10.172000000000001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40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240</v>
      </c>
      <c r="AT164" s="219" t="s">
        <v>236</v>
      </c>
      <c r="AU164" s="219" t="s">
        <v>82</v>
      </c>
      <c r="AY164" s="14" t="s">
        <v>233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82</v>
      </c>
      <c r="BK164" s="112">
        <f>ROUND(I164*H164,2)</f>
        <v>0</v>
      </c>
      <c r="BL164" s="14" t="s">
        <v>240</v>
      </c>
      <c r="BM164" s="219" t="s">
        <v>268</v>
      </c>
    </row>
    <row r="165" spans="1:65" s="2" customFormat="1" ht="11.25">
      <c r="A165" s="32"/>
      <c r="B165" s="33"/>
      <c r="C165" s="34"/>
      <c r="D165" s="220" t="s">
        <v>241</v>
      </c>
      <c r="E165" s="34"/>
      <c r="F165" s="221" t="s">
        <v>1748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241</v>
      </c>
      <c r="AU165" s="14" t="s">
        <v>82</v>
      </c>
    </row>
    <row r="166" spans="1:65" s="12" customFormat="1" ht="25.9" customHeight="1">
      <c r="B166" s="191"/>
      <c r="C166" s="192"/>
      <c r="D166" s="193" t="s">
        <v>74</v>
      </c>
      <c r="E166" s="194" t="s">
        <v>266</v>
      </c>
      <c r="F166" s="194" t="s">
        <v>1749</v>
      </c>
      <c r="G166" s="192"/>
      <c r="H166" s="192"/>
      <c r="I166" s="195"/>
      <c r="J166" s="196">
        <f>BK166</f>
        <v>0</v>
      </c>
      <c r="K166" s="192"/>
      <c r="L166" s="197"/>
      <c r="M166" s="198"/>
      <c r="N166" s="199"/>
      <c r="O166" s="199"/>
      <c r="P166" s="200">
        <f>SUM(P167:P170)</f>
        <v>0</v>
      </c>
      <c r="Q166" s="199"/>
      <c r="R166" s="200">
        <f>SUM(R167:R170)</f>
        <v>0</v>
      </c>
      <c r="S166" s="199"/>
      <c r="T166" s="201">
        <f>SUM(T167:T170)</f>
        <v>0</v>
      </c>
      <c r="AR166" s="202" t="s">
        <v>82</v>
      </c>
      <c r="AT166" s="203" t="s">
        <v>74</v>
      </c>
      <c r="AU166" s="203" t="s">
        <v>75</v>
      </c>
      <c r="AY166" s="202" t="s">
        <v>233</v>
      </c>
      <c r="BK166" s="204">
        <f>SUM(BK167:BK170)</f>
        <v>0</v>
      </c>
    </row>
    <row r="167" spans="1:65" s="2" customFormat="1" ht="21.75" customHeight="1">
      <c r="A167" s="32"/>
      <c r="B167" s="33"/>
      <c r="C167" s="207" t="s">
        <v>271</v>
      </c>
      <c r="D167" s="207" t="s">
        <v>236</v>
      </c>
      <c r="E167" s="208" t="s">
        <v>1750</v>
      </c>
      <c r="F167" s="209" t="s">
        <v>1751</v>
      </c>
      <c r="G167" s="210" t="s">
        <v>813</v>
      </c>
      <c r="H167" s="211">
        <v>83.6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40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240</v>
      </c>
      <c r="AT167" s="219" t="s">
        <v>236</v>
      </c>
      <c r="AU167" s="219" t="s">
        <v>82</v>
      </c>
      <c r="AY167" s="14" t="s">
        <v>233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82</v>
      </c>
      <c r="BK167" s="112">
        <f>ROUND(I167*H167,2)</f>
        <v>0</v>
      </c>
      <c r="BL167" s="14" t="s">
        <v>240</v>
      </c>
      <c r="BM167" s="219" t="s">
        <v>273</v>
      </c>
    </row>
    <row r="168" spans="1:65" s="2" customFormat="1" ht="11.25">
      <c r="A168" s="32"/>
      <c r="B168" s="33"/>
      <c r="C168" s="34"/>
      <c r="D168" s="220" t="s">
        <v>241</v>
      </c>
      <c r="E168" s="34"/>
      <c r="F168" s="221" t="s">
        <v>1751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241</v>
      </c>
      <c r="AU168" s="14" t="s">
        <v>82</v>
      </c>
    </row>
    <row r="169" spans="1:65" s="2" customFormat="1" ht="21.75" customHeight="1">
      <c r="A169" s="32"/>
      <c r="B169" s="33"/>
      <c r="C169" s="207" t="s">
        <v>8</v>
      </c>
      <c r="D169" s="207" t="s">
        <v>236</v>
      </c>
      <c r="E169" s="208" t="s">
        <v>1752</v>
      </c>
      <c r="F169" s="209" t="s">
        <v>1753</v>
      </c>
      <c r="G169" s="210" t="s">
        <v>813</v>
      </c>
      <c r="H169" s="211">
        <v>83.6</v>
      </c>
      <c r="I169" s="212"/>
      <c r="J169" s="213">
        <f>ROUND(I169*H169,2)</f>
        <v>0</v>
      </c>
      <c r="K169" s="214"/>
      <c r="L169" s="35"/>
      <c r="M169" s="215" t="s">
        <v>1</v>
      </c>
      <c r="N169" s="216" t="s">
        <v>40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240</v>
      </c>
      <c r="AT169" s="219" t="s">
        <v>236</v>
      </c>
      <c r="AU169" s="219" t="s">
        <v>82</v>
      </c>
      <c r="AY169" s="14" t="s">
        <v>233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82</v>
      </c>
      <c r="BK169" s="112">
        <f>ROUND(I169*H169,2)</f>
        <v>0</v>
      </c>
      <c r="BL169" s="14" t="s">
        <v>240</v>
      </c>
      <c r="BM169" s="219" t="s">
        <v>275</v>
      </c>
    </row>
    <row r="170" spans="1:65" s="2" customFormat="1" ht="11.25">
      <c r="A170" s="32"/>
      <c r="B170" s="33"/>
      <c r="C170" s="34"/>
      <c r="D170" s="220" t="s">
        <v>241</v>
      </c>
      <c r="E170" s="34"/>
      <c r="F170" s="221" t="s">
        <v>1753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241</v>
      </c>
      <c r="AU170" s="14" t="s">
        <v>82</v>
      </c>
    </row>
    <row r="171" spans="1:65" s="12" customFormat="1" ht="25.9" customHeight="1">
      <c r="B171" s="191"/>
      <c r="C171" s="192"/>
      <c r="D171" s="193" t="s">
        <v>74</v>
      </c>
      <c r="E171" s="194" t="s">
        <v>316</v>
      </c>
      <c r="F171" s="194" t="s">
        <v>1319</v>
      </c>
      <c r="G171" s="192"/>
      <c r="H171" s="192"/>
      <c r="I171" s="195"/>
      <c r="J171" s="196">
        <f>BK171</f>
        <v>0</v>
      </c>
      <c r="K171" s="192"/>
      <c r="L171" s="197"/>
      <c r="M171" s="198"/>
      <c r="N171" s="199"/>
      <c r="O171" s="199"/>
      <c r="P171" s="200">
        <f>SUM(P172:P175)</f>
        <v>0</v>
      </c>
      <c r="Q171" s="199"/>
      <c r="R171" s="200">
        <f>SUM(R172:R175)</f>
        <v>0</v>
      </c>
      <c r="S171" s="199"/>
      <c r="T171" s="201">
        <f>SUM(T172:T175)</f>
        <v>0</v>
      </c>
      <c r="AR171" s="202" t="s">
        <v>82</v>
      </c>
      <c r="AT171" s="203" t="s">
        <v>74</v>
      </c>
      <c r="AU171" s="203" t="s">
        <v>75</v>
      </c>
      <c r="AY171" s="202" t="s">
        <v>233</v>
      </c>
      <c r="BK171" s="204">
        <f>SUM(BK172:BK175)</f>
        <v>0</v>
      </c>
    </row>
    <row r="172" spans="1:65" s="2" customFormat="1" ht="16.5" customHeight="1">
      <c r="A172" s="32"/>
      <c r="B172" s="33"/>
      <c r="C172" s="207" t="s">
        <v>276</v>
      </c>
      <c r="D172" s="207" t="s">
        <v>236</v>
      </c>
      <c r="E172" s="208" t="s">
        <v>1754</v>
      </c>
      <c r="F172" s="209" t="s">
        <v>1755</v>
      </c>
      <c r="G172" s="210" t="s">
        <v>1322</v>
      </c>
      <c r="H172" s="211">
        <v>0.77500000000000002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40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240</v>
      </c>
      <c r="AT172" s="219" t="s">
        <v>236</v>
      </c>
      <c r="AU172" s="219" t="s">
        <v>82</v>
      </c>
      <c r="AY172" s="14" t="s">
        <v>233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82</v>
      </c>
      <c r="BK172" s="112">
        <f>ROUND(I172*H172,2)</f>
        <v>0</v>
      </c>
      <c r="BL172" s="14" t="s">
        <v>240</v>
      </c>
      <c r="BM172" s="219" t="s">
        <v>278</v>
      </c>
    </row>
    <row r="173" spans="1:65" s="2" customFormat="1" ht="11.25">
      <c r="A173" s="32"/>
      <c r="B173" s="33"/>
      <c r="C173" s="34"/>
      <c r="D173" s="220" t="s">
        <v>241</v>
      </c>
      <c r="E173" s="34"/>
      <c r="F173" s="221" t="s">
        <v>1755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241</v>
      </c>
      <c r="AU173" s="14" t="s">
        <v>82</v>
      </c>
    </row>
    <row r="174" spans="1:65" s="2" customFormat="1" ht="16.5" customHeight="1">
      <c r="A174" s="32"/>
      <c r="B174" s="33"/>
      <c r="C174" s="207" t="s">
        <v>261</v>
      </c>
      <c r="D174" s="207" t="s">
        <v>236</v>
      </c>
      <c r="E174" s="208" t="s">
        <v>1756</v>
      </c>
      <c r="F174" s="209" t="s">
        <v>1757</v>
      </c>
      <c r="G174" s="210" t="s">
        <v>1322</v>
      </c>
      <c r="H174" s="211">
        <v>7.75</v>
      </c>
      <c r="I174" s="212"/>
      <c r="J174" s="213">
        <f>ROUND(I174*H174,2)</f>
        <v>0</v>
      </c>
      <c r="K174" s="214"/>
      <c r="L174" s="35"/>
      <c r="M174" s="215" t="s">
        <v>1</v>
      </c>
      <c r="N174" s="216" t="s">
        <v>40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240</v>
      </c>
      <c r="AT174" s="219" t="s">
        <v>236</v>
      </c>
      <c r="AU174" s="219" t="s">
        <v>82</v>
      </c>
      <c r="AY174" s="14" t="s">
        <v>233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82</v>
      </c>
      <c r="BK174" s="112">
        <f>ROUND(I174*H174,2)</f>
        <v>0</v>
      </c>
      <c r="BL174" s="14" t="s">
        <v>240</v>
      </c>
      <c r="BM174" s="219" t="s">
        <v>280</v>
      </c>
    </row>
    <row r="175" spans="1:65" s="2" customFormat="1" ht="11.25">
      <c r="A175" s="32"/>
      <c r="B175" s="33"/>
      <c r="C175" s="34"/>
      <c r="D175" s="220" t="s">
        <v>241</v>
      </c>
      <c r="E175" s="34"/>
      <c r="F175" s="221" t="s">
        <v>1757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241</v>
      </c>
      <c r="AU175" s="14" t="s">
        <v>82</v>
      </c>
    </row>
    <row r="176" spans="1:65" s="12" customFormat="1" ht="25.9" customHeight="1">
      <c r="B176" s="191"/>
      <c r="C176" s="192"/>
      <c r="D176" s="193" t="s">
        <v>74</v>
      </c>
      <c r="E176" s="194" t="s">
        <v>280</v>
      </c>
      <c r="F176" s="194" t="s">
        <v>1758</v>
      </c>
      <c r="G176" s="192"/>
      <c r="H176" s="192"/>
      <c r="I176" s="195"/>
      <c r="J176" s="196">
        <f>BK176</f>
        <v>0</v>
      </c>
      <c r="K176" s="192"/>
      <c r="L176" s="197"/>
      <c r="M176" s="198"/>
      <c r="N176" s="199"/>
      <c r="O176" s="199"/>
      <c r="P176" s="200">
        <f>SUM(P177:P178)</f>
        <v>0</v>
      </c>
      <c r="Q176" s="199"/>
      <c r="R176" s="200">
        <f>SUM(R177:R178)</f>
        <v>0</v>
      </c>
      <c r="S176" s="199"/>
      <c r="T176" s="201">
        <f>SUM(T177:T178)</f>
        <v>0</v>
      </c>
      <c r="AR176" s="202" t="s">
        <v>82</v>
      </c>
      <c r="AT176" s="203" t="s">
        <v>74</v>
      </c>
      <c r="AU176" s="203" t="s">
        <v>75</v>
      </c>
      <c r="AY176" s="202" t="s">
        <v>233</v>
      </c>
      <c r="BK176" s="204">
        <f>SUM(BK177:BK178)</f>
        <v>0</v>
      </c>
    </row>
    <row r="177" spans="1:65" s="2" customFormat="1" ht="16.5" customHeight="1">
      <c r="A177" s="32"/>
      <c r="B177" s="33"/>
      <c r="C177" s="207" t="s">
        <v>281</v>
      </c>
      <c r="D177" s="207" t="s">
        <v>236</v>
      </c>
      <c r="E177" s="208" t="s">
        <v>1759</v>
      </c>
      <c r="F177" s="209" t="s">
        <v>1760</v>
      </c>
      <c r="G177" s="210" t="s">
        <v>813</v>
      </c>
      <c r="H177" s="211">
        <v>35.076999999999998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40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240</v>
      </c>
      <c r="AT177" s="219" t="s">
        <v>236</v>
      </c>
      <c r="AU177" s="219" t="s">
        <v>82</v>
      </c>
      <c r="AY177" s="14" t="s">
        <v>233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82</v>
      </c>
      <c r="BK177" s="112">
        <f>ROUND(I177*H177,2)</f>
        <v>0</v>
      </c>
      <c r="BL177" s="14" t="s">
        <v>240</v>
      </c>
      <c r="BM177" s="219" t="s">
        <v>283</v>
      </c>
    </row>
    <row r="178" spans="1:65" s="2" customFormat="1" ht="11.25">
      <c r="A178" s="32"/>
      <c r="B178" s="33"/>
      <c r="C178" s="34"/>
      <c r="D178" s="220" t="s">
        <v>241</v>
      </c>
      <c r="E178" s="34"/>
      <c r="F178" s="221" t="s">
        <v>1760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241</v>
      </c>
      <c r="AU178" s="14" t="s">
        <v>82</v>
      </c>
    </row>
    <row r="179" spans="1:65" s="12" customFormat="1" ht="25.9" customHeight="1">
      <c r="B179" s="191"/>
      <c r="C179" s="192"/>
      <c r="D179" s="193" t="s">
        <v>74</v>
      </c>
      <c r="E179" s="194" t="s">
        <v>376</v>
      </c>
      <c r="F179" s="194" t="s">
        <v>1761</v>
      </c>
      <c r="G179" s="192"/>
      <c r="H179" s="192"/>
      <c r="I179" s="195"/>
      <c r="J179" s="196">
        <f>BK179</f>
        <v>0</v>
      </c>
      <c r="K179" s="192"/>
      <c r="L179" s="197"/>
      <c r="M179" s="198"/>
      <c r="N179" s="199"/>
      <c r="O179" s="199"/>
      <c r="P179" s="200">
        <f>SUM(P180:P183)</f>
        <v>0</v>
      </c>
      <c r="Q179" s="199"/>
      <c r="R179" s="200">
        <f>SUM(R180:R183)</f>
        <v>0</v>
      </c>
      <c r="S179" s="199"/>
      <c r="T179" s="201">
        <f>SUM(T180:T183)</f>
        <v>0</v>
      </c>
      <c r="AR179" s="202" t="s">
        <v>82</v>
      </c>
      <c r="AT179" s="203" t="s">
        <v>74</v>
      </c>
      <c r="AU179" s="203" t="s">
        <v>75</v>
      </c>
      <c r="AY179" s="202" t="s">
        <v>233</v>
      </c>
      <c r="BK179" s="204">
        <f>SUM(BK180:BK183)</f>
        <v>0</v>
      </c>
    </row>
    <row r="180" spans="1:65" s="2" customFormat="1" ht="21.75" customHeight="1">
      <c r="A180" s="32"/>
      <c r="B180" s="33"/>
      <c r="C180" s="207" t="s">
        <v>263</v>
      </c>
      <c r="D180" s="207" t="s">
        <v>236</v>
      </c>
      <c r="E180" s="208" t="s">
        <v>1762</v>
      </c>
      <c r="F180" s="209" t="s">
        <v>1763</v>
      </c>
      <c r="G180" s="210" t="s">
        <v>813</v>
      </c>
      <c r="H180" s="211">
        <v>83.6</v>
      </c>
      <c r="I180" s="212"/>
      <c r="J180" s="213">
        <f>ROUND(I180*H180,2)</f>
        <v>0</v>
      </c>
      <c r="K180" s="214"/>
      <c r="L180" s="35"/>
      <c r="M180" s="215" t="s">
        <v>1</v>
      </c>
      <c r="N180" s="216" t="s">
        <v>40</v>
      </c>
      <c r="O180" s="69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9" t="s">
        <v>240</v>
      </c>
      <c r="AT180" s="219" t="s">
        <v>236</v>
      </c>
      <c r="AU180" s="219" t="s">
        <v>82</v>
      </c>
      <c r="AY180" s="14" t="s">
        <v>233</v>
      </c>
      <c r="BE180" s="112">
        <f>IF(N180="základní",J180,0)</f>
        <v>0</v>
      </c>
      <c r="BF180" s="112">
        <f>IF(N180="snížená",J180,0)</f>
        <v>0</v>
      </c>
      <c r="BG180" s="112">
        <f>IF(N180="zákl. přenesená",J180,0)</f>
        <v>0</v>
      </c>
      <c r="BH180" s="112">
        <f>IF(N180="sníž. přenesená",J180,0)</f>
        <v>0</v>
      </c>
      <c r="BI180" s="112">
        <f>IF(N180="nulová",J180,0)</f>
        <v>0</v>
      </c>
      <c r="BJ180" s="14" t="s">
        <v>82</v>
      </c>
      <c r="BK180" s="112">
        <f>ROUND(I180*H180,2)</f>
        <v>0</v>
      </c>
      <c r="BL180" s="14" t="s">
        <v>240</v>
      </c>
      <c r="BM180" s="219" t="s">
        <v>287</v>
      </c>
    </row>
    <row r="181" spans="1:65" s="2" customFormat="1" ht="11.25">
      <c r="A181" s="32"/>
      <c r="B181" s="33"/>
      <c r="C181" s="34"/>
      <c r="D181" s="220" t="s">
        <v>241</v>
      </c>
      <c r="E181" s="34"/>
      <c r="F181" s="221" t="s">
        <v>1763</v>
      </c>
      <c r="G181" s="34"/>
      <c r="H181" s="34"/>
      <c r="I181" s="176"/>
      <c r="J181" s="34"/>
      <c r="K181" s="34"/>
      <c r="L181" s="35"/>
      <c r="M181" s="222"/>
      <c r="N181" s="223"/>
      <c r="O181" s="69"/>
      <c r="P181" s="69"/>
      <c r="Q181" s="69"/>
      <c r="R181" s="69"/>
      <c r="S181" s="69"/>
      <c r="T181" s="70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4" t="s">
        <v>241</v>
      </c>
      <c r="AU181" s="14" t="s">
        <v>82</v>
      </c>
    </row>
    <row r="182" spans="1:65" s="2" customFormat="1" ht="21.75" customHeight="1">
      <c r="A182" s="32"/>
      <c r="B182" s="33"/>
      <c r="C182" s="207" t="s">
        <v>288</v>
      </c>
      <c r="D182" s="207" t="s">
        <v>236</v>
      </c>
      <c r="E182" s="208" t="s">
        <v>1764</v>
      </c>
      <c r="F182" s="209" t="s">
        <v>1765</v>
      </c>
      <c r="G182" s="210" t="s">
        <v>813</v>
      </c>
      <c r="H182" s="211">
        <v>83.6</v>
      </c>
      <c r="I182" s="212"/>
      <c r="J182" s="213">
        <f>ROUND(I182*H182,2)</f>
        <v>0</v>
      </c>
      <c r="K182" s="214"/>
      <c r="L182" s="35"/>
      <c r="M182" s="215" t="s">
        <v>1</v>
      </c>
      <c r="N182" s="216" t="s">
        <v>40</v>
      </c>
      <c r="O182" s="69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9" t="s">
        <v>240</v>
      </c>
      <c r="AT182" s="219" t="s">
        <v>236</v>
      </c>
      <c r="AU182" s="219" t="s">
        <v>82</v>
      </c>
      <c r="AY182" s="14" t="s">
        <v>233</v>
      </c>
      <c r="BE182" s="112">
        <f>IF(N182="základní",J182,0)</f>
        <v>0</v>
      </c>
      <c r="BF182" s="112">
        <f>IF(N182="snížená",J182,0)</f>
        <v>0</v>
      </c>
      <c r="BG182" s="112">
        <f>IF(N182="zákl. přenesená",J182,0)</f>
        <v>0</v>
      </c>
      <c r="BH182" s="112">
        <f>IF(N182="sníž. přenesená",J182,0)</f>
        <v>0</v>
      </c>
      <c r="BI182" s="112">
        <f>IF(N182="nulová",J182,0)</f>
        <v>0</v>
      </c>
      <c r="BJ182" s="14" t="s">
        <v>82</v>
      </c>
      <c r="BK182" s="112">
        <f>ROUND(I182*H182,2)</f>
        <v>0</v>
      </c>
      <c r="BL182" s="14" t="s">
        <v>240</v>
      </c>
      <c r="BM182" s="219" t="s">
        <v>290</v>
      </c>
    </row>
    <row r="183" spans="1:65" s="2" customFormat="1" ht="11.25">
      <c r="A183" s="32"/>
      <c r="B183" s="33"/>
      <c r="C183" s="34"/>
      <c r="D183" s="220" t="s">
        <v>241</v>
      </c>
      <c r="E183" s="34"/>
      <c r="F183" s="221" t="s">
        <v>1765</v>
      </c>
      <c r="G183" s="34"/>
      <c r="H183" s="34"/>
      <c r="I183" s="176"/>
      <c r="J183" s="34"/>
      <c r="K183" s="34"/>
      <c r="L183" s="35"/>
      <c r="M183" s="222"/>
      <c r="N183" s="223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4" t="s">
        <v>241</v>
      </c>
      <c r="AU183" s="14" t="s">
        <v>82</v>
      </c>
    </row>
    <row r="184" spans="1:65" s="12" customFormat="1" ht="25.9" customHeight="1">
      <c r="B184" s="191"/>
      <c r="C184" s="192"/>
      <c r="D184" s="193" t="s">
        <v>74</v>
      </c>
      <c r="E184" s="194" t="s">
        <v>429</v>
      </c>
      <c r="F184" s="194" t="s">
        <v>1530</v>
      </c>
      <c r="G184" s="192"/>
      <c r="H184" s="192"/>
      <c r="I184" s="195"/>
      <c r="J184" s="196">
        <f>BK184</f>
        <v>0</v>
      </c>
      <c r="K184" s="192"/>
      <c r="L184" s="197"/>
      <c r="M184" s="198"/>
      <c r="N184" s="199"/>
      <c r="O184" s="199"/>
      <c r="P184" s="200">
        <f>SUM(P185:P186)</f>
        <v>0</v>
      </c>
      <c r="Q184" s="199"/>
      <c r="R184" s="200">
        <f>SUM(R185:R186)</f>
        <v>0</v>
      </c>
      <c r="S184" s="199"/>
      <c r="T184" s="201">
        <f>SUM(T185:T186)</f>
        <v>0</v>
      </c>
      <c r="AR184" s="202" t="s">
        <v>82</v>
      </c>
      <c r="AT184" s="203" t="s">
        <v>74</v>
      </c>
      <c r="AU184" s="203" t="s">
        <v>75</v>
      </c>
      <c r="AY184" s="202" t="s">
        <v>233</v>
      </c>
      <c r="BK184" s="204">
        <f>SUM(BK185:BK186)</f>
        <v>0</v>
      </c>
    </row>
    <row r="185" spans="1:65" s="2" customFormat="1" ht="21.75" customHeight="1">
      <c r="A185" s="32"/>
      <c r="B185" s="33"/>
      <c r="C185" s="207" t="s">
        <v>266</v>
      </c>
      <c r="D185" s="207" t="s">
        <v>236</v>
      </c>
      <c r="E185" s="208" t="s">
        <v>1766</v>
      </c>
      <c r="F185" s="209" t="s">
        <v>1767</v>
      </c>
      <c r="G185" s="210" t="s">
        <v>813</v>
      </c>
      <c r="H185" s="211">
        <v>83.6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40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240</v>
      </c>
      <c r="AT185" s="219" t="s">
        <v>236</v>
      </c>
      <c r="AU185" s="219" t="s">
        <v>82</v>
      </c>
      <c r="AY185" s="14" t="s">
        <v>233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82</v>
      </c>
      <c r="BK185" s="112">
        <f>ROUND(I185*H185,2)</f>
        <v>0</v>
      </c>
      <c r="BL185" s="14" t="s">
        <v>240</v>
      </c>
      <c r="BM185" s="219" t="s">
        <v>292</v>
      </c>
    </row>
    <row r="186" spans="1:65" s="2" customFormat="1" ht="11.25">
      <c r="A186" s="32"/>
      <c r="B186" s="33"/>
      <c r="C186" s="34"/>
      <c r="D186" s="220" t="s">
        <v>241</v>
      </c>
      <c r="E186" s="34"/>
      <c r="F186" s="221" t="s">
        <v>1767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241</v>
      </c>
      <c r="AU186" s="14" t="s">
        <v>82</v>
      </c>
    </row>
    <row r="187" spans="1:65" s="12" customFormat="1" ht="25.9" customHeight="1">
      <c r="B187" s="191"/>
      <c r="C187" s="192"/>
      <c r="D187" s="193" t="s">
        <v>74</v>
      </c>
      <c r="E187" s="194" t="s">
        <v>1768</v>
      </c>
      <c r="F187" s="194" t="s">
        <v>1769</v>
      </c>
      <c r="G187" s="192"/>
      <c r="H187" s="192"/>
      <c r="I187" s="195"/>
      <c r="J187" s="196">
        <f>BK187</f>
        <v>0</v>
      </c>
      <c r="K187" s="192"/>
      <c r="L187" s="197"/>
      <c r="M187" s="198"/>
      <c r="N187" s="199"/>
      <c r="O187" s="199"/>
      <c r="P187" s="200">
        <f>SUM(P188:P189)</f>
        <v>0</v>
      </c>
      <c r="Q187" s="199"/>
      <c r="R187" s="200">
        <f>SUM(R188:R189)</f>
        <v>0</v>
      </c>
      <c r="S187" s="199"/>
      <c r="T187" s="201">
        <f>SUM(T188:T189)</f>
        <v>0</v>
      </c>
      <c r="AR187" s="202" t="s">
        <v>84</v>
      </c>
      <c r="AT187" s="203" t="s">
        <v>74</v>
      </c>
      <c r="AU187" s="203" t="s">
        <v>75</v>
      </c>
      <c r="AY187" s="202" t="s">
        <v>233</v>
      </c>
      <c r="BK187" s="204">
        <f>SUM(BK188:BK189)</f>
        <v>0</v>
      </c>
    </row>
    <row r="188" spans="1:65" s="2" customFormat="1" ht="16.5" customHeight="1">
      <c r="A188" s="32"/>
      <c r="B188" s="33"/>
      <c r="C188" s="207" t="s">
        <v>293</v>
      </c>
      <c r="D188" s="207" t="s">
        <v>236</v>
      </c>
      <c r="E188" s="208" t="s">
        <v>1770</v>
      </c>
      <c r="F188" s="209" t="s">
        <v>1771</v>
      </c>
      <c r="G188" s="210" t="s">
        <v>813</v>
      </c>
      <c r="H188" s="211">
        <v>2.02</v>
      </c>
      <c r="I188" s="212"/>
      <c r="J188" s="213">
        <f>ROUND(I188*H188,2)</f>
        <v>0</v>
      </c>
      <c r="K188" s="214"/>
      <c r="L188" s="35"/>
      <c r="M188" s="215" t="s">
        <v>1</v>
      </c>
      <c r="N188" s="216" t="s">
        <v>40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263</v>
      </c>
      <c r="AT188" s="219" t="s">
        <v>236</v>
      </c>
      <c r="AU188" s="219" t="s">
        <v>82</v>
      </c>
      <c r="AY188" s="14" t="s">
        <v>233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82</v>
      </c>
      <c r="BK188" s="112">
        <f>ROUND(I188*H188,2)</f>
        <v>0</v>
      </c>
      <c r="BL188" s="14" t="s">
        <v>263</v>
      </c>
      <c r="BM188" s="219" t="s">
        <v>295</v>
      </c>
    </row>
    <row r="189" spans="1:65" s="2" customFormat="1" ht="11.25">
      <c r="A189" s="32"/>
      <c r="B189" s="33"/>
      <c r="C189" s="34"/>
      <c r="D189" s="220" t="s">
        <v>241</v>
      </c>
      <c r="E189" s="34"/>
      <c r="F189" s="221" t="s">
        <v>1771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241</v>
      </c>
      <c r="AU189" s="14" t="s">
        <v>82</v>
      </c>
    </row>
    <row r="190" spans="1:65" s="12" customFormat="1" ht="25.9" customHeight="1">
      <c r="B190" s="191"/>
      <c r="C190" s="192"/>
      <c r="D190" s="193" t="s">
        <v>74</v>
      </c>
      <c r="E190" s="194" t="s">
        <v>1119</v>
      </c>
      <c r="F190" s="194" t="s">
        <v>1378</v>
      </c>
      <c r="G190" s="192"/>
      <c r="H190" s="192"/>
      <c r="I190" s="195"/>
      <c r="J190" s="196">
        <f>BK190</f>
        <v>0</v>
      </c>
      <c r="K190" s="192"/>
      <c r="L190" s="197"/>
      <c r="M190" s="198"/>
      <c r="N190" s="199"/>
      <c r="O190" s="199"/>
      <c r="P190" s="200">
        <f>SUM(P191:P196)</f>
        <v>0</v>
      </c>
      <c r="Q190" s="199"/>
      <c r="R190" s="200">
        <f>SUM(R191:R196)</f>
        <v>0</v>
      </c>
      <c r="S190" s="199"/>
      <c r="T190" s="201">
        <f>SUM(T191:T196)</f>
        <v>0</v>
      </c>
      <c r="AR190" s="202" t="s">
        <v>84</v>
      </c>
      <c r="AT190" s="203" t="s">
        <v>74</v>
      </c>
      <c r="AU190" s="203" t="s">
        <v>75</v>
      </c>
      <c r="AY190" s="202" t="s">
        <v>233</v>
      </c>
      <c r="BK190" s="204">
        <f>SUM(BK191:BK196)</f>
        <v>0</v>
      </c>
    </row>
    <row r="191" spans="1:65" s="2" customFormat="1" ht="16.5" customHeight="1">
      <c r="A191" s="32"/>
      <c r="B191" s="33"/>
      <c r="C191" s="207" t="s">
        <v>268</v>
      </c>
      <c r="D191" s="207" t="s">
        <v>236</v>
      </c>
      <c r="E191" s="208" t="s">
        <v>1772</v>
      </c>
      <c r="F191" s="209" t="s">
        <v>1773</v>
      </c>
      <c r="G191" s="210" t="s">
        <v>244</v>
      </c>
      <c r="H191" s="211">
        <v>25.93</v>
      </c>
      <c r="I191" s="212"/>
      <c r="J191" s="213">
        <f>ROUND(I191*H191,2)</f>
        <v>0</v>
      </c>
      <c r="K191" s="214"/>
      <c r="L191" s="35"/>
      <c r="M191" s="215" t="s">
        <v>1</v>
      </c>
      <c r="N191" s="216" t="s">
        <v>40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263</v>
      </c>
      <c r="AT191" s="219" t="s">
        <v>236</v>
      </c>
      <c r="AU191" s="219" t="s">
        <v>82</v>
      </c>
      <c r="AY191" s="14" t="s">
        <v>233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82</v>
      </c>
      <c r="BK191" s="112">
        <f>ROUND(I191*H191,2)</f>
        <v>0</v>
      </c>
      <c r="BL191" s="14" t="s">
        <v>263</v>
      </c>
      <c r="BM191" s="219" t="s">
        <v>297</v>
      </c>
    </row>
    <row r="192" spans="1:65" s="2" customFormat="1" ht="11.25">
      <c r="A192" s="32"/>
      <c r="B192" s="33"/>
      <c r="C192" s="34"/>
      <c r="D192" s="220" t="s">
        <v>241</v>
      </c>
      <c r="E192" s="34"/>
      <c r="F192" s="221" t="s">
        <v>1773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241</v>
      </c>
      <c r="AU192" s="14" t="s">
        <v>82</v>
      </c>
    </row>
    <row r="193" spans="1:65" s="2" customFormat="1" ht="16.5" customHeight="1">
      <c r="A193" s="32"/>
      <c r="B193" s="33"/>
      <c r="C193" s="207" t="s">
        <v>7</v>
      </c>
      <c r="D193" s="207" t="s">
        <v>236</v>
      </c>
      <c r="E193" s="208" t="s">
        <v>1774</v>
      </c>
      <c r="F193" s="209" t="s">
        <v>1775</v>
      </c>
      <c r="G193" s="210" t="s">
        <v>995</v>
      </c>
      <c r="H193" s="211">
        <v>1</v>
      </c>
      <c r="I193" s="212"/>
      <c r="J193" s="213">
        <f>ROUND(I193*H193,2)</f>
        <v>0</v>
      </c>
      <c r="K193" s="214"/>
      <c r="L193" s="35"/>
      <c r="M193" s="215" t="s">
        <v>1</v>
      </c>
      <c r="N193" s="216" t="s">
        <v>40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263</v>
      </c>
      <c r="AT193" s="219" t="s">
        <v>236</v>
      </c>
      <c r="AU193" s="219" t="s">
        <v>82</v>
      </c>
      <c r="AY193" s="14" t="s">
        <v>233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82</v>
      </c>
      <c r="BK193" s="112">
        <f>ROUND(I193*H193,2)</f>
        <v>0</v>
      </c>
      <c r="BL193" s="14" t="s">
        <v>263</v>
      </c>
      <c r="BM193" s="219" t="s">
        <v>301</v>
      </c>
    </row>
    <row r="194" spans="1:65" s="2" customFormat="1" ht="11.25">
      <c r="A194" s="32"/>
      <c r="B194" s="33"/>
      <c r="C194" s="34"/>
      <c r="D194" s="220" t="s">
        <v>241</v>
      </c>
      <c r="E194" s="34"/>
      <c r="F194" s="221" t="s">
        <v>1775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241</v>
      </c>
      <c r="AU194" s="14" t="s">
        <v>82</v>
      </c>
    </row>
    <row r="195" spans="1:65" s="2" customFormat="1" ht="21.75" customHeight="1">
      <c r="A195" s="32"/>
      <c r="B195" s="33"/>
      <c r="C195" s="207" t="s">
        <v>273</v>
      </c>
      <c r="D195" s="207" t="s">
        <v>236</v>
      </c>
      <c r="E195" s="208" t="s">
        <v>1776</v>
      </c>
      <c r="F195" s="209" t="s">
        <v>1777</v>
      </c>
      <c r="G195" s="210" t="s">
        <v>244</v>
      </c>
      <c r="H195" s="211">
        <v>48.8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40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263</v>
      </c>
      <c r="AT195" s="219" t="s">
        <v>236</v>
      </c>
      <c r="AU195" s="219" t="s">
        <v>82</v>
      </c>
      <c r="AY195" s="14" t="s">
        <v>233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82</v>
      </c>
      <c r="BK195" s="112">
        <f>ROUND(I195*H195,2)</f>
        <v>0</v>
      </c>
      <c r="BL195" s="14" t="s">
        <v>263</v>
      </c>
      <c r="BM195" s="219" t="s">
        <v>303</v>
      </c>
    </row>
    <row r="196" spans="1:65" s="2" customFormat="1" ht="11.25">
      <c r="A196" s="32"/>
      <c r="B196" s="33"/>
      <c r="C196" s="34"/>
      <c r="D196" s="220" t="s">
        <v>241</v>
      </c>
      <c r="E196" s="34"/>
      <c r="F196" s="221" t="s">
        <v>1777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241</v>
      </c>
      <c r="AU196" s="14" t="s">
        <v>82</v>
      </c>
    </row>
    <row r="197" spans="1:65" s="12" customFormat="1" ht="25.9" customHeight="1">
      <c r="B197" s="191"/>
      <c r="C197" s="192"/>
      <c r="D197" s="193" t="s">
        <v>74</v>
      </c>
      <c r="E197" s="194" t="s">
        <v>378</v>
      </c>
      <c r="F197" s="194" t="s">
        <v>1778</v>
      </c>
      <c r="G197" s="192"/>
      <c r="H197" s="192"/>
      <c r="I197" s="195"/>
      <c r="J197" s="196">
        <f>BK197</f>
        <v>0</v>
      </c>
      <c r="K197" s="192"/>
      <c r="L197" s="197"/>
      <c r="M197" s="198"/>
      <c r="N197" s="199"/>
      <c r="O197" s="199"/>
      <c r="P197" s="200">
        <f>SUM(P198:P199)</f>
        <v>0</v>
      </c>
      <c r="Q197" s="199"/>
      <c r="R197" s="200">
        <f>SUM(R198:R199)</f>
        <v>0</v>
      </c>
      <c r="S197" s="199"/>
      <c r="T197" s="201">
        <f>SUM(T198:T199)</f>
        <v>0</v>
      </c>
      <c r="AR197" s="202" t="s">
        <v>82</v>
      </c>
      <c r="AT197" s="203" t="s">
        <v>74</v>
      </c>
      <c r="AU197" s="203" t="s">
        <v>75</v>
      </c>
      <c r="AY197" s="202" t="s">
        <v>233</v>
      </c>
      <c r="BK197" s="204">
        <f>SUM(BK198:BK199)</f>
        <v>0</v>
      </c>
    </row>
    <row r="198" spans="1:65" s="2" customFormat="1" ht="16.5" customHeight="1">
      <c r="A198" s="32"/>
      <c r="B198" s="33"/>
      <c r="C198" s="207" t="s">
        <v>304</v>
      </c>
      <c r="D198" s="207" t="s">
        <v>236</v>
      </c>
      <c r="E198" s="208" t="s">
        <v>1779</v>
      </c>
      <c r="F198" s="209" t="s">
        <v>1780</v>
      </c>
      <c r="G198" s="210" t="s">
        <v>1781</v>
      </c>
      <c r="H198" s="211">
        <v>0.48799999999999999</v>
      </c>
      <c r="I198" s="212"/>
      <c r="J198" s="213">
        <f>ROUND(I198*H198,2)</f>
        <v>0</v>
      </c>
      <c r="K198" s="214"/>
      <c r="L198" s="35"/>
      <c r="M198" s="215" t="s">
        <v>1</v>
      </c>
      <c r="N198" s="216" t="s">
        <v>40</v>
      </c>
      <c r="O198" s="69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9" t="s">
        <v>240</v>
      </c>
      <c r="AT198" s="219" t="s">
        <v>236</v>
      </c>
      <c r="AU198" s="219" t="s">
        <v>82</v>
      </c>
      <c r="AY198" s="14" t="s">
        <v>233</v>
      </c>
      <c r="BE198" s="112">
        <f>IF(N198="základní",J198,0)</f>
        <v>0</v>
      </c>
      <c r="BF198" s="112">
        <f>IF(N198="snížená",J198,0)</f>
        <v>0</v>
      </c>
      <c r="BG198" s="112">
        <f>IF(N198="zákl. přenesená",J198,0)</f>
        <v>0</v>
      </c>
      <c r="BH198" s="112">
        <f>IF(N198="sníž. přenesená",J198,0)</f>
        <v>0</v>
      </c>
      <c r="BI198" s="112">
        <f>IF(N198="nulová",J198,0)</f>
        <v>0</v>
      </c>
      <c r="BJ198" s="14" t="s">
        <v>82</v>
      </c>
      <c r="BK198" s="112">
        <f>ROUND(I198*H198,2)</f>
        <v>0</v>
      </c>
      <c r="BL198" s="14" t="s">
        <v>240</v>
      </c>
      <c r="BM198" s="219" t="s">
        <v>306</v>
      </c>
    </row>
    <row r="199" spans="1:65" s="2" customFormat="1" ht="11.25">
      <c r="A199" s="32"/>
      <c r="B199" s="33"/>
      <c r="C199" s="34"/>
      <c r="D199" s="220" t="s">
        <v>241</v>
      </c>
      <c r="E199" s="34"/>
      <c r="F199" s="221" t="s">
        <v>1780</v>
      </c>
      <c r="G199" s="34"/>
      <c r="H199" s="34"/>
      <c r="I199" s="176"/>
      <c r="J199" s="34"/>
      <c r="K199" s="34"/>
      <c r="L199" s="35"/>
      <c r="M199" s="222"/>
      <c r="N199" s="223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4" t="s">
        <v>241</v>
      </c>
      <c r="AU199" s="14" t="s">
        <v>82</v>
      </c>
    </row>
    <row r="200" spans="1:65" s="12" customFormat="1" ht="25.9" customHeight="1">
      <c r="B200" s="191"/>
      <c r="C200" s="192"/>
      <c r="D200" s="193" t="s">
        <v>74</v>
      </c>
      <c r="E200" s="194" t="s">
        <v>513</v>
      </c>
      <c r="F200" s="194" t="s">
        <v>1782</v>
      </c>
      <c r="G200" s="192"/>
      <c r="H200" s="192"/>
      <c r="I200" s="195"/>
      <c r="J200" s="196">
        <f>BK200</f>
        <v>0</v>
      </c>
      <c r="K200" s="192"/>
      <c r="L200" s="197"/>
      <c r="M200" s="198"/>
      <c r="N200" s="199"/>
      <c r="O200" s="199"/>
      <c r="P200" s="200">
        <f>SUM(P201:P202)</f>
        <v>0</v>
      </c>
      <c r="Q200" s="199"/>
      <c r="R200" s="200">
        <f>SUM(R201:R202)</f>
        <v>0</v>
      </c>
      <c r="S200" s="199"/>
      <c r="T200" s="201">
        <f>SUM(T201:T202)</f>
        <v>0</v>
      </c>
      <c r="AR200" s="202" t="s">
        <v>82</v>
      </c>
      <c r="AT200" s="203" t="s">
        <v>74</v>
      </c>
      <c r="AU200" s="203" t="s">
        <v>75</v>
      </c>
      <c r="AY200" s="202" t="s">
        <v>233</v>
      </c>
      <c r="BK200" s="204">
        <f>SUM(BK201:BK202)</f>
        <v>0</v>
      </c>
    </row>
    <row r="201" spans="1:65" s="2" customFormat="1" ht="21.75" customHeight="1">
      <c r="A201" s="32"/>
      <c r="B201" s="33"/>
      <c r="C201" s="207" t="s">
        <v>275</v>
      </c>
      <c r="D201" s="207" t="s">
        <v>236</v>
      </c>
      <c r="E201" s="208" t="s">
        <v>1783</v>
      </c>
      <c r="F201" s="209" t="s">
        <v>1784</v>
      </c>
      <c r="G201" s="210" t="s">
        <v>244</v>
      </c>
      <c r="H201" s="211">
        <v>83.6</v>
      </c>
      <c r="I201" s="212"/>
      <c r="J201" s="213">
        <f>ROUND(I201*H201,2)</f>
        <v>0</v>
      </c>
      <c r="K201" s="214"/>
      <c r="L201" s="35"/>
      <c r="M201" s="215" t="s">
        <v>1</v>
      </c>
      <c r="N201" s="216" t="s">
        <v>40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240</v>
      </c>
      <c r="AT201" s="219" t="s">
        <v>236</v>
      </c>
      <c r="AU201" s="219" t="s">
        <v>82</v>
      </c>
      <c r="AY201" s="14" t="s">
        <v>233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82</v>
      </c>
      <c r="BK201" s="112">
        <f>ROUND(I201*H201,2)</f>
        <v>0</v>
      </c>
      <c r="BL201" s="14" t="s">
        <v>240</v>
      </c>
      <c r="BM201" s="219" t="s">
        <v>308</v>
      </c>
    </row>
    <row r="202" spans="1:65" s="2" customFormat="1" ht="11.25">
      <c r="A202" s="32"/>
      <c r="B202" s="33"/>
      <c r="C202" s="34"/>
      <c r="D202" s="220" t="s">
        <v>241</v>
      </c>
      <c r="E202" s="34"/>
      <c r="F202" s="221" t="s">
        <v>1784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241</v>
      </c>
      <c r="AU202" s="14" t="s">
        <v>82</v>
      </c>
    </row>
    <row r="203" spans="1:65" s="12" customFormat="1" ht="25.9" customHeight="1">
      <c r="B203" s="191"/>
      <c r="C203" s="192"/>
      <c r="D203" s="193" t="s">
        <v>74</v>
      </c>
      <c r="E203" s="194" t="s">
        <v>387</v>
      </c>
      <c r="F203" s="194" t="s">
        <v>1344</v>
      </c>
      <c r="G203" s="192"/>
      <c r="H203" s="192"/>
      <c r="I203" s="195"/>
      <c r="J203" s="196">
        <f>BK203</f>
        <v>0</v>
      </c>
      <c r="K203" s="192"/>
      <c r="L203" s="197"/>
      <c r="M203" s="198"/>
      <c r="N203" s="199"/>
      <c r="O203" s="199"/>
      <c r="P203" s="200">
        <f>SUM(P204:P205)</f>
        <v>0</v>
      </c>
      <c r="Q203" s="199"/>
      <c r="R203" s="200">
        <f>SUM(R204:R205)</f>
        <v>0</v>
      </c>
      <c r="S203" s="199"/>
      <c r="T203" s="201">
        <f>SUM(T204:T205)</f>
        <v>0</v>
      </c>
      <c r="AR203" s="202" t="s">
        <v>82</v>
      </c>
      <c r="AT203" s="203" t="s">
        <v>74</v>
      </c>
      <c r="AU203" s="203" t="s">
        <v>75</v>
      </c>
      <c r="AY203" s="202" t="s">
        <v>233</v>
      </c>
      <c r="BK203" s="204">
        <f>SUM(BK204:BK205)</f>
        <v>0</v>
      </c>
    </row>
    <row r="204" spans="1:65" s="2" customFormat="1" ht="16.5" customHeight="1">
      <c r="A204" s="32"/>
      <c r="B204" s="33"/>
      <c r="C204" s="207" t="s">
        <v>309</v>
      </c>
      <c r="D204" s="207" t="s">
        <v>236</v>
      </c>
      <c r="E204" s="208" t="s">
        <v>1785</v>
      </c>
      <c r="F204" s="209" t="s">
        <v>1786</v>
      </c>
      <c r="G204" s="210" t="s">
        <v>1322</v>
      </c>
      <c r="H204" s="211">
        <v>9.516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40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240</v>
      </c>
      <c r="AT204" s="219" t="s">
        <v>236</v>
      </c>
      <c r="AU204" s="219" t="s">
        <v>82</v>
      </c>
      <c r="AY204" s="14" t="s">
        <v>233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82</v>
      </c>
      <c r="BK204" s="112">
        <f>ROUND(I204*H204,2)</f>
        <v>0</v>
      </c>
      <c r="BL204" s="14" t="s">
        <v>240</v>
      </c>
      <c r="BM204" s="219" t="s">
        <v>311</v>
      </c>
    </row>
    <row r="205" spans="1:65" s="2" customFormat="1" ht="11.25">
      <c r="A205" s="32"/>
      <c r="B205" s="33"/>
      <c r="C205" s="34"/>
      <c r="D205" s="220" t="s">
        <v>241</v>
      </c>
      <c r="E205" s="34"/>
      <c r="F205" s="221" t="s">
        <v>1786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241</v>
      </c>
      <c r="AU205" s="14" t="s">
        <v>82</v>
      </c>
    </row>
    <row r="206" spans="1:65" s="12" customFormat="1" ht="25.9" customHeight="1">
      <c r="B206" s="191"/>
      <c r="C206" s="192"/>
      <c r="D206" s="193" t="s">
        <v>74</v>
      </c>
      <c r="E206" s="194" t="s">
        <v>231</v>
      </c>
      <c r="F206" s="194" t="s">
        <v>1366</v>
      </c>
      <c r="G206" s="192"/>
      <c r="H206" s="192"/>
      <c r="I206" s="195"/>
      <c r="J206" s="196">
        <f>BK206</f>
        <v>0</v>
      </c>
      <c r="K206" s="192"/>
      <c r="L206" s="197"/>
      <c r="M206" s="198"/>
      <c r="N206" s="199"/>
      <c r="O206" s="199"/>
      <c r="P206" s="200">
        <f>SUM(P207:P214)</f>
        <v>0</v>
      </c>
      <c r="Q206" s="199"/>
      <c r="R206" s="200">
        <f>SUM(R207:R214)</f>
        <v>0</v>
      </c>
      <c r="S206" s="199"/>
      <c r="T206" s="201">
        <f>SUM(T207:T214)</f>
        <v>0</v>
      </c>
      <c r="AR206" s="202" t="s">
        <v>82</v>
      </c>
      <c r="AT206" s="203" t="s">
        <v>74</v>
      </c>
      <c r="AU206" s="203" t="s">
        <v>75</v>
      </c>
      <c r="AY206" s="202" t="s">
        <v>233</v>
      </c>
      <c r="BK206" s="204">
        <f>SUM(BK207:BK214)</f>
        <v>0</v>
      </c>
    </row>
    <row r="207" spans="1:65" s="2" customFormat="1" ht="21.75" customHeight="1">
      <c r="A207" s="32"/>
      <c r="B207" s="33"/>
      <c r="C207" s="207" t="s">
        <v>278</v>
      </c>
      <c r="D207" s="207" t="s">
        <v>236</v>
      </c>
      <c r="E207" s="208" t="s">
        <v>1787</v>
      </c>
      <c r="F207" s="209" t="s">
        <v>1788</v>
      </c>
      <c r="G207" s="210" t="s">
        <v>982</v>
      </c>
      <c r="H207" s="211">
        <v>10.172000000000001</v>
      </c>
      <c r="I207" s="212"/>
      <c r="J207" s="213">
        <f>ROUND(I207*H207,2)</f>
        <v>0</v>
      </c>
      <c r="K207" s="214"/>
      <c r="L207" s="35"/>
      <c r="M207" s="215" t="s">
        <v>1</v>
      </c>
      <c r="N207" s="216" t="s">
        <v>40</v>
      </c>
      <c r="O207" s="69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9" t="s">
        <v>240</v>
      </c>
      <c r="AT207" s="219" t="s">
        <v>236</v>
      </c>
      <c r="AU207" s="219" t="s">
        <v>82</v>
      </c>
      <c r="AY207" s="14" t="s">
        <v>233</v>
      </c>
      <c r="BE207" s="112">
        <f>IF(N207="základní",J207,0)</f>
        <v>0</v>
      </c>
      <c r="BF207" s="112">
        <f>IF(N207="snížená",J207,0)</f>
        <v>0</v>
      </c>
      <c r="BG207" s="112">
        <f>IF(N207="zákl. přenesená",J207,0)</f>
        <v>0</v>
      </c>
      <c r="BH207" s="112">
        <f>IF(N207="sníž. přenesená",J207,0)</f>
        <v>0</v>
      </c>
      <c r="BI207" s="112">
        <f>IF(N207="nulová",J207,0)</f>
        <v>0</v>
      </c>
      <c r="BJ207" s="14" t="s">
        <v>82</v>
      </c>
      <c r="BK207" s="112">
        <f>ROUND(I207*H207,2)</f>
        <v>0</v>
      </c>
      <c r="BL207" s="14" t="s">
        <v>240</v>
      </c>
      <c r="BM207" s="219" t="s">
        <v>315</v>
      </c>
    </row>
    <row r="208" spans="1:65" s="2" customFormat="1" ht="11.25">
      <c r="A208" s="32"/>
      <c r="B208" s="33"/>
      <c r="C208" s="34"/>
      <c r="D208" s="220" t="s">
        <v>241</v>
      </c>
      <c r="E208" s="34"/>
      <c r="F208" s="221" t="s">
        <v>1788</v>
      </c>
      <c r="G208" s="34"/>
      <c r="H208" s="34"/>
      <c r="I208" s="176"/>
      <c r="J208" s="34"/>
      <c r="K208" s="34"/>
      <c r="L208" s="35"/>
      <c r="M208" s="222"/>
      <c r="N208" s="223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4" t="s">
        <v>241</v>
      </c>
      <c r="AU208" s="14" t="s">
        <v>82</v>
      </c>
    </row>
    <row r="209" spans="1:65" s="2" customFormat="1" ht="16.5" customHeight="1">
      <c r="A209" s="32"/>
      <c r="B209" s="33"/>
      <c r="C209" s="207" t="s">
        <v>316</v>
      </c>
      <c r="D209" s="207" t="s">
        <v>236</v>
      </c>
      <c r="E209" s="208" t="s">
        <v>1789</v>
      </c>
      <c r="F209" s="209" t="s">
        <v>1790</v>
      </c>
      <c r="G209" s="210" t="s">
        <v>982</v>
      </c>
      <c r="H209" s="211">
        <v>12.54</v>
      </c>
      <c r="I209" s="212"/>
      <c r="J209" s="213">
        <f>ROUND(I209*H209,2)</f>
        <v>0</v>
      </c>
      <c r="K209" s="214"/>
      <c r="L209" s="35"/>
      <c r="M209" s="215" t="s">
        <v>1</v>
      </c>
      <c r="N209" s="216" t="s">
        <v>40</v>
      </c>
      <c r="O209" s="69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9" t="s">
        <v>240</v>
      </c>
      <c r="AT209" s="219" t="s">
        <v>236</v>
      </c>
      <c r="AU209" s="219" t="s">
        <v>82</v>
      </c>
      <c r="AY209" s="14" t="s">
        <v>233</v>
      </c>
      <c r="BE209" s="112">
        <f>IF(N209="základní",J209,0)</f>
        <v>0</v>
      </c>
      <c r="BF209" s="112">
        <f>IF(N209="snížená",J209,0)</f>
        <v>0</v>
      </c>
      <c r="BG209" s="112">
        <f>IF(N209="zákl. přenesená",J209,0)</f>
        <v>0</v>
      </c>
      <c r="BH209" s="112">
        <f>IF(N209="sníž. přenesená",J209,0)</f>
        <v>0</v>
      </c>
      <c r="BI209" s="112">
        <f>IF(N209="nulová",J209,0)</f>
        <v>0</v>
      </c>
      <c r="BJ209" s="14" t="s">
        <v>82</v>
      </c>
      <c r="BK209" s="112">
        <f>ROUND(I209*H209,2)</f>
        <v>0</v>
      </c>
      <c r="BL209" s="14" t="s">
        <v>240</v>
      </c>
      <c r="BM209" s="219" t="s">
        <v>318</v>
      </c>
    </row>
    <row r="210" spans="1:65" s="2" customFormat="1" ht="11.25">
      <c r="A210" s="32"/>
      <c r="B210" s="33"/>
      <c r="C210" s="34"/>
      <c r="D210" s="220" t="s">
        <v>241</v>
      </c>
      <c r="E210" s="34"/>
      <c r="F210" s="221" t="s">
        <v>1790</v>
      </c>
      <c r="G210" s="34"/>
      <c r="H210" s="34"/>
      <c r="I210" s="176"/>
      <c r="J210" s="34"/>
      <c r="K210" s="34"/>
      <c r="L210" s="35"/>
      <c r="M210" s="222"/>
      <c r="N210" s="223"/>
      <c r="O210" s="69"/>
      <c r="P210" s="69"/>
      <c r="Q210" s="69"/>
      <c r="R210" s="69"/>
      <c r="S210" s="69"/>
      <c r="T210" s="70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4" t="s">
        <v>241</v>
      </c>
      <c r="AU210" s="14" t="s">
        <v>82</v>
      </c>
    </row>
    <row r="211" spans="1:65" s="2" customFormat="1" ht="21.75" customHeight="1">
      <c r="A211" s="32"/>
      <c r="B211" s="33"/>
      <c r="C211" s="207" t="s">
        <v>280</v>
      </c>
      <c r="D211" s="207" t="s">
        <v>236</v>
      </c>
      <c r="E211" s="208" t="s">
        <v>1791</v>
      </c>
      <c r="F211" s="209" t="s">
        <v>1792</v>
      </c>
      <c r="G211" s="210" t="s">
        <v>982</v>
      </c>
      <c r="H211" s="211">
        <v>8.36</v>
      </c>
      <c r="I211" s="212"/>
      <c r="J211" s="213">
        <f>ROUND(I211*H211,2)</f>
        <v>0</v>
      </c>
      <c r="K211" s="214"/>
      <c r="L211" s="35"/>
      <c r="M211" s="215" t="s">
        <v>1</v>
      </c>
      <c r="N211" s="216" t="s">
        <v>40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240</v>
      </c>
      <c r="AT211" s="219" t="s">
        <v>236</v>
      </c>
      <c r="AU211" s="219" t="s">
        <v>82</v>
      </c>
      <c r="AY211" s="14" t="s">
        <v>233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82</v>
      </c>
      <c r="BK211" s="112">
        <f>ROUND(I211*H211,2)</f>
        <v>0</v>
      </c>
      <c r="BL211" s="14" t="s">
        <v>240</v>
      </c>
      <c r="BM211" s="219" t="s">
        <v>320</v>
      </c>
    </row>
    <row r="212" spans="1:65" s="2" customFormat="1" ht="11.25">
      <c r="A212" s="32"/>
      <c r="B212" s="33"/>
      <c r="C212" s="34"/>
      <c r="D212" s="220" t="s">
        <v>241</v>
      </c>
      <c r="E212" s="34"/>
      <c r="F212" s="221" t="s">
        <v>1792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241</v>
      </c>
      <c r="AU212" s="14" t="s">
        <v>82</v>
      </c>
    </row>
    <row r="213" spans="1:65" s="2" customFormat="1" ht="16.5" customHeight="1">
      <c r="A213" s="32"/>
      <c r="B213" s="33"/>
      <c r="C213" s="207" t="s">
        <v>321</v>
      </c>
      <c r="D213" s="207" t="s">
        <v>236</v>
      </c>
      <c r="E213" s="208" t="s">
        <v>1793</v>
      </c>
      <c r="F213" s="209" t="s">
        <v>1794</v>
      </c>
      <c r="G213" s="210" t="s">
        <v>995</v>
      </c>
      <c r="H213" s="211">
        <v>1</v>
      </c>
      <c r="I213" s="212"/>
      <c r="J213" s="213">
        <f>ROUND(I213*H213,2)</f>
        <v>0</v>
      </c>
      <c r="K213" s="214"/>
      <c r="L213" s="35"/>
      <c r="M213" s="215" t="s">
        <v>1</v>
      </c>
      <c r="N213" s="216" t="s">
        <v>40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240</v>
      </c>
      <c r="AT213" s="219" t="s">
        <v>236</v>
      </c>
      <c r="AU213" s="219" t="s">
        <v>82</v>
      </c>
      <c r="AY213" s="14" t="s">
        <v>233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82</v>
      </c>
      <c r="BK213" s="112">
        <f>ROUND(I213*H213,2)</f>
        <v>0</v>
      </c>
      <c r="BL213" s="14" t="s">
        <v>240</v>
      </c>
      <c r="BM213" s="219" t="s">
        <v>323</v>
      </c>
    </row>
    <row r="214" spans="1:65" s="2" customFormat="1" ht="11.25">
      <c r="A214" s="32"/>
      <c r="B214" s="33"/>
      <c r="C214" s="34"/>
      <c r="D214" s="220" t="s">
        <v>241</v>
      </c>
      <c r="E214" s="34"/>
      <c r="F214" s="221" t="s">
        <v>1794</v>
      </c>
      <c r="G214" s="34"/>
      <c r="H214" s="34"/>
      <c r="I214" s="176"/>
      <c r="J214" s="34"/>
      <c r="K214" s="34"/>
      <c r="L214" s="35"/>
      <c r="M214" s="224"/>
      <c r="N214" s="225"/>
      <c r="O214" s="226"/>
      <c r="P214" s="226"/>
      <c r="Q214" s="226"/>
      <c r="R214" s="226"/>
      <c r="S214" s="226"/>
      <c r="T214" s="227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241</v>
      </c>
      <c r="AU214" s="14" t="s">
        <v>82</v>
      </c>
    </row>
    <row r="215" spans="1:65" s="2" customFormat="1" ht="6.95" customHeight="1">
      <c r="A215" s="32"/>
      <c r="B215" s="52"/>
      <c r="C215" s="53"/>
      <c r="D215" s="53"/>
      <c r="E215" s="53"/>
      <c r="F215" s="53"/>
      <c r="G215" s="53"/>
      <c r="H215" s="53"/>
      <c r="I215" s="53"/>
      <c r="J215" s="53"/>
      <c r="K215" s="53"/>
      <c r="L215" s="35"/>
      <c r="M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</row>
  </sheetData>
  <sheetProtection algorithmName="SHA-512" hashValue="X8sRq7gJkOcjenMGIk9MwhAUi4W1QgXf5pvDPe0KEycSefoHoAPHzu1Kst9TofTy1DzRVjHo+jVSgdqrT0FkMQ==" saltValue="gaRVZp5BVygT/SQcHFs4D7yYzV4CdndhfbFaFJROiGTrJepE8sgfka2xC5HNpF1ifb2fzPtxRQ6E9E8Wz4RqRQ==" spinCount="100000" sheet="1" objects="1" scenarios="1" formatColumns="0" formatRows="0" autoFilter="0"/>
  <autoFilter ref="C140:K214" xr:uid="{00000000-0009-0000-0000-00000C000000}"/>
  <mergeCells count="14">
    <mergeCell ref="D119:F119"/>
    <mergeCell ref="E131:H131"/>
    <mergeCell ref="E133:H133"/>
    <mergeCell ref="L2:V2"/>
    <mergeCell ref="E87:H87"/>
    <mergeCell ref="D115:F115"/>
    <mergeCell ref="D116:F116"/>
    <mergeCell ref="D117:F117"/>
    <mergeCell ref="D118:F11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2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118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1795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J105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ROUND((SUM(BE105:BE112) + SUM(BE132:BE229)),  2)</f>
        <v>0</v>
      </c>
      <c r="G35" s="32"/>
      <c r="H35" s="32"/>
      <c r="I35" s="137">
        <v>0.21</v>
      </c>
      <c r="J35" s="136">
        <f>ROUND(((SUM(BE105:BE112) + SUM(BE132:BE229))*I35),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ROUND((SUM(BF105:BF112) + SUM(BF132:BF229)),  2)</f>
        <v>0</v>
      </c>
      <c r="G36" s="32"/>
      <c r="H36" s="32"/>
      <c r="I36" s="137">
        <v>0.12</v>
      </c>
      <c r="J36" s="136">
        <f>ROUND(((SUM(BF105:BF112) + SUM(BF132:BF229))*I36),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ROUND((SUM(BG105:BG112) + SUM(BG132:BG229)),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ROUND((SUM(BH105:BH112) + SUM(BH132:BH229)),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ROUND((SUM(BI105:BI112) + SUM(BI132:BI229)),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 xml:space="preserve">SO 05 D.1.4.1 -  Elektroinstalace a MaR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J132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65" s="9" customFormat="1" ht="24.95" customHeight="1">
      <c r="B97" s="159"/>
      <c r="C97" s="160"/>
      <c r="D97" s="161" t="s">
        <v>1796</v>
      </c>
      <c r="E97" s="162"/>
      <c r="F97" s="162"/>
      <c r="G97" s="162"/>
      <c r="H97" s="162"/>
      <c r="I97" s="162"/>
      <c r="J97" s="163">
        <f>J133</f>
        <v>0</v>
      </c>
      <c r="K97" s="160"/>
      <c r="L97" s="164"/>
    </row>
    <row r="98" spans="1:65" s="9" customFormat="1" ht="24.95" customHeight="1">
      <c r="B98" s="159"/>
      <c r="C98" s="160"/>
      <c r="D98" s="161" t="s">
        <v>1797</v>
      </c>
      <c r="E98" s="162"/>
      <c r="F98" s="162"/>
      <c r="G98" s="162"/>
      <c r="H98" s="162"/>
      <c r="I98" s="162"/>
      <c r="J98" s="163">
        <f>J145</f>
        <v>0</v>
      </c>
      <c r="K98" s="160"/>
      <c r="L98" s="164"/>
    </row>
    <row r="99" spans="1:65" s="9" customFormat="1" ht="24.95" customHeight="1">
      <c r="B99" s="159"/>
      <c r="C99" s="160"/>
      <c r="D99" s="161" t="s">
        <v>1798</v>
      </c>
      <c r="E99" s="162"/>
      <c r="F99" s="162"/>
      <c r="G99" s="162"/>
      <c r="H99" s="162"/>
      <c r="I99" s="162"/>
      <c r="J99" s="163">
        <f>J149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1799</v>
      </c>
      <c r="E100" s="162"/>
      <c r="F100" s="162"/>
      <c r="G100" s="162"/>
      <c r="H100" s="162"/>
      <c r="I100" s="162"/>
      <c r="J100" s="163">
        <f>J195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1800</v>
      </c>
      <c r="E101" s="162"/>
      <c r="F101" s="162"/>
      <c r="G101" s="162"/>
      <c r="H101" s="162"/>
      <c r="I101" s="162"/>
      <c r="J101" s="163">
        <f>J208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1676</v>
      </c>
      <c r="E102" s="162"/>
      <c r="F102" s="162"/>
      <c r="G102" s="162"/>
      <c r="H102" s="162"/>
      <c r="I102" s="162"/>
      <c r="J102" s="163">
        <f>J217</f>
        <v>0</v>
      </c>
      <c r="K102" s="160"/>
      <c r="L102" s="164"/>
    </row>
    <row r="103" spans="1:65" s="2" customFormat="1" ht="21.75" customHeight="1">
      <c r="A103" s="32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65" s="2" customFormat="1" ht="6.95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65" s="2" customFormat="1" ht="29.25" customHeight="1">
      <c r="A105" s="32"/>
      <c r="B105" s="33"/>
      <c r="C105" s="158" t="s">
        <v>209</v>
      </c>
      <c r="D105" s="34"/>
      <c r="E105" s="34"/>
      <c r="F105" s="34"/>
      <c r="G105" s="34"/>
      <c r="H105" s="34"/>
      <c r="I105" s="34"/>
      <c r="J105" s="171">
        <f>ROUND(J106 + J107 + J108 + J109 + J110 + J111,2)</f>
        <v>0</v>
      </c>
      <c r="K105" s="34"/>
      <c r="L105" s="49"/>
      <c r="N105" s="172" t="s">
        <v>39</v>
      </c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65" s="2" customFormat="1" ht="18" customHeight="1">
      <c r="A106" s="32"/>
      <c r="B106" s="33"/>
      <c r="C106" s="34"/>
      <c r="D106" s="248" t="s">
        <v>210</v>
      </c>
      <c r="E106" s="247"/>
      <c r="F106" s="247"/>
      <c r="G106" s="34"/>
      <c r="H106" s="34"/>
      <c r="I106" s="34"/>
      <c r="J106" s="108">
        <v>0</v>
      </c>
      <c r="K106" s="34"/>
      <c r="L106" s="173"/>
      <c r="M106" s="174"/>
      <c r="N106" s="175" t="s">
        <v>40</v>
      </c>
      <c r="O106" s="174"/>
      <c r="P106" s="174"/>
      <c r="Q106" s="174"/>
      <c r="R106" s="174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7" t="s">
        <v>211</v>
      </c>
      <c r="AZ106" s="174"/>
      <c r="BA106" s="174"/>
      <c r="BB106" s="174"/>
      <c r="BC106" s="174"/>
      <c r="BD106" s="174"/>
      <c r="BE106" s="178">
        <f t="shared" ref="BE106:BE111" si="0">IF(N106="základní",J106,0)</f>
        <v>0</v>
      </c>
      <c r="BF106" s="178">
        <f t="shared" ref="BF106:BF111" si="1">IF(N106="snížená",J106,0)</f>
        <v>0</v>
      </c>
      <c r="BG106" s="178">
        <f t="shared" ref="BG106:BG111" si="2">IF(N106="zákl. přenesená",J106,0)</f>
        <v>0</v>
      </c>
      <c r="BH106" s="178">
        <f t="shared" ref="BH106:BH111" si="3">IF(N106="sníž. přenesená",J106,0)</f>
        <v>0</v>
      </c>
      <c r="BI106" s="178">
        <f t="shared" ref="BI106:BI111" si="4">IF(N106="nulová",J106,0)</f>
        <v>0</v>
      </c>
      <c r="BJ106" s="177" t="s">
        <v>82</v>
      </c>
      <c r="BK106" s="174"/>
      <c r="BL106" s="174"/>
      <c r="BM106" s="174"/>
    </row>
    <row r="107" spans="1:65" s="2" customFormat="1" ht="18" customHeight="1">
      <c r="A107" s="32"/>
      <c r="B107" s="33"/>
      <c r="C107" s="34"/>
      <c r="D107" s="248" t="s">
        <v>212</v>
      </c>
      <c r="E107" s="247"/>
      <c r="F107" s="247"/>
      <c r="G107" s="34"/>
      <c r="H107" s="34"/>
      <c r="I107" s="34"/>
      <c r="J107" s="108">
        <v>0</v>
      </c>
      <c r="K107" s="34"/>
      <c r="L107" s="173"/>
      <c r="M107" s="174"/>
      <c r="N107" s="175" t="s">
        <v>40</v>
      </c>
      <c r="O107" s="174"/>
      <c r="P107" s="174"/>
      <c r="Q107" s="174"/>
      <c r="R107" s="174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7" t="s">
        <v>211</v>
      </c>
      <c r="AZ107" s="174"/>
      <c r="BA107" s="174"/>
      <c r="BB107" s="174"/>
      <c r="BC107" s="174"/>
      <c r="BD107" s="174"/>
      <c r="BE107" s="178">
        <f t="shared" si="0"/>
        <v>0</v>
      </c>
      <c r="BF107" s="178">
        <f t="shared" si="1"/>
        <v>0</v>
      </c>
      <c r="BG107" s="178">
        <f t="shared" si="2"/>
        <v>0</v>
      </c>
      <c r="BH107" s="178">
        <f t="shared" si="3"/>
        <v>0</v>
      </c>
      <c r="BI107" s="178">
        <f t="shared" si="4"/>
        <v>0</v>
      </c>
      <c r="BJ107" s="177" t="s">
        <v>82</v>
      </c>
      <c r="BK107" s="174"/>
      <c r="BL107" s="174"/>
      <c r="BM107" s="174"/>
    </row>
    <row r="108" spans="1:65" s="2" customFormat="1" ht="18" customHeight="1">
      <c r="A108" s="32"/>
      <c r="B108" s="33"/>
      <c r="C108" s="34"/>
      <c r="D108" s="248" t="s">
        <v>213</v>
      </c>
      <c r="E108" s="247"/>
      <c r="F108" s="247"/>
      <c r="G108" s="34"/>
      <c r="H108" s="34"/>
      <c r="I108" s="34"/>
      <c r="J108" s="108">
        <v>0</v>
      </c>
      <c r="K108" s="34"/>
      <c r="L108" s="173"/>
      <c r="M108" s="174"/>
      <c r="N108" s="175" t="s">
        <v>40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211</v>
      </c>
      <c r="AZ108" s="174"/>
      <c r="BA108" s="174"/>
      <c r="BB108" s="174"/>
      <c r="BC108" s="174"/>
      <c r="BD108" s="174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82</v>
      </c>
      <c r="BK108" s="174"/>
      <c r="BL108" s="174"/>
      <c r="BM108" s="174"/>
    </row>
    <row r="109" spans="1:65" s="2" customFormat="1" ht="18" customHeight="1">
      <c r="A109" s="32"/>
      <c r="B109" s="33"/>
      <c r="C109" s="34"/>
      <c r="D109" s="248" t="s">
        <v>214</v>
      </c>
      <c r="E109" s="247"/>
      <c r="F109" s="247"/>
      <c r="G109" s="34"/>
      <c r="H109" s="34"/>
      <c r="I109" s="34"/>
      <c r="J109" s="108">
        <v>0</v>
      </c>
      <c r="K109" s="34"/>
      <c r="L109" s="173"/>
      <c r="M109" s="174"/>
      <c r="N109" s="175" t="s">
        <v>40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211</v>
      </c>
      <c r="AZ109" s="174"/>
      <c r="BA109" s="174"/>
      <c r="BB109" s="174"/>
      <c r="BC109" s="174"/>
      <c r="BD109" s="174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82</v>
      </c>
      <c r="BK109" s="174"/>
      <c r="BL109" s="174"/>
      <c r="BM109" s="174"/>
    </row>
    <row r="110" spans="1:65" s="2" customFormat="1" ht="18" customHeight="1">
      <c r="A110" s="32"/>
      <c r="B110" s="33"/>
      <c r="C110" s="34"/>
      <c r="D110" s="248" t="s">
        <v>215</v>
      </c>
      <c r="E110" s="247"/>
      <c r="F110" s="247"/>
      <c r="G110" s="34"/>
      <c r="H110" s="34"/>
      <c r="I110" s="34"/>
      <c r="J110" s="108">
        <v>0</v>
      </c>
      <c r="K110" s="34"/>
      <c r="L110" s="173"/>
      <c r="M110" s="174"/>
      <c r="N110" s="175" t="s">
        <v>40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211</v>
      </c>
      <c r="AZ110" s="174"/>
      <c r="BA110" s="174"/>
      <c r="BB110" s="174"/>
      <c r="BC110" s="174"/>
      <c r="BD110" s="174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82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107" t="s">
        <v>216</v>
      </c>
      <c r="E111" s="34"/>
      <c r="F111" s="34"/>
      <c r="G111" s="34"/>
      <c r="H111" s="34"/>
      <c r="I111" s="34"/>
      <c r="J111" s="108">
        <f>ROUND(J30*T111,2)</f>
        <v>0</v>
      </c>
      <c r="K111" s="34"/>
      <c r="L111" s="173"/>
      <c r="M111" s="174"/>
      <c r="N111" s="175" t="s">
        <v>40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217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82</v>
      </c>
      <c r="BK111" s="174"/>
      <c r="BL111" s="174"/>
      <c r="BM111" s="174"/>
    </row>
    <row r="112" spans="1:65" s="2" customFormat="1" ht="11.25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29.25" customHeight="1">
      <c r="A113" s="32"/>
      <c r="B113" s="33"/>
      <c r="C113" s="116" t="s">
        <v>151</v>
      </c>
      <c r="D113" s="117"/>
      <c r="E113" s="117"/>
      <c r="F113" s="117"/>
      <c r="G113" s="117"/>
      <c r="H113" s="117"/>
      <c r="I113" s="117"/>
      <c r="J113" s="118">
        <f>ROUND(J96+J105,2)</f>
        <v>0</v>
      </c>
      <c r="K113" s="117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0" t="s">
        <v>218</v>
      </c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6" t="s">
        <v>16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26.25" customHeight="1">
      <c r="A122" s="32"/>
      <c r="B122" s="33"/>
      <c r="C122" s="34"/>
      <c r="D122" s="34"/>
      <c r="E122" s="294" t="str">
        <f>E7</f>
        <v>Snížení energetické náročnosti budov v areálu Slezské nemocnice Opava využitím OZE a KVET  u hlavních budov V,N</v>
      </c>
      <c r="F122" s="295"/>
      <c r="G122" s="295"/>
      <c r="H122" s="295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6" t="s">
        <v>153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4"/>
      <c r="D124" s="34"/>
      <c r="E124" s="249" t="str">
        <f>E9</f>
        <v xml:space="preserve">SO 05 D.1.4.1 -  Elektroinstalace a MaR   </v>
      </c>
      <c r="F124" s="296"/>
      <c r="G124" s="296"/>
      <c r="H124" s="296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6" t="s">
        <v>20</v>
      </c>
      <c r="D126" s="34"/>
      <c r="E126" s="34"/>
      <c r="F126" s="24" t="str">
        <f>F12</f>
        <v xml:space="preserve"> </v>
      </c>
      <c r="G126" s="34"/>
      <c r="H126" s="34"/>
      <c r="I126" s="26" t="s">
        <v>22</v>
      </c>
      <c r="J126" s="64" t="str">
        <f>IF(J12="","",J12)</f>
        <v>10. 3. 2025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6" t="s">
        <v>24</v>
      </c>
      <c r="D128" s="34"/>
      <c r="E128" s="34"/>
      <c r="F128" s="24" t="str">
        <f>E15</f>
        <v xml:space="preserve"> </v>
      </c>
      <c r="G128" s="34"/>
      <c r="H128" s="34"/>
      <c r="I128" s="26" t="s">
        <v>29</v>
      </c>
      <c r="J128" s="29" t="str">
        <f>E21</f>
        <v xml:space="preserve"> </v>
      </c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6" t="s">
        <v>27</v>
      </c>
      <c r="D129" s="34"/>
      <c r="E129" s="34"/>
      <c r="F129" s="24" t="str">
        <f>IF(E18="","",E18)</f>
        <v>Vyplň údaj</v>
      </c>
      <c r="G129" s="34"/>
      <c r="H129" s="34"/>
      <c r="I129" s="26" t="s">
        <v>31</v>
      </c>
      <c r="J129" s="29" t="str">
        <f>E24</f>
        <v xml:space="preserve"> 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79"/>
      <c r="B131" s="180"/>
      <c r="C131" s="181" t="s">
        <v>219</v>
      </c>
      <c r="D131" s="182" t="s">
        <v>60</v>
      </c>
      <c r="E131" s="182" t="s">
        <v>56</v>
      </c>
      <c r="F131" s="182" t="s">
        <v>57</v>
      </c>
      <c r="G131" s="182" t="s">
        <v>220</v>
      </c>
      <c r="H131" s="182" t="s">
        <v>221</v>
      </c>
      <c r="I131" s="182" t="s">
        <v>222</v>
      </c>
      <c r="J131" s="183" t="s">
        <v>158</v>
      </c>
      <c r="K131" s="184" t="s">
        <v>223</v>
      </c>
      <c r="L131" s="185"/>
      <c r="M131" s="73" t="s">
        <v>1</v>
      </c>
      <c r="N131" s="74" t="s">
        <v>39</v>
      </c>
      <c r="O131" s="74" t="s">
        <v>224</v>
      </c>
      <c r="P131" s="74" t="s">
        <v>225</v>
      </c>
      <c r="Q131" s="74" t="s">
        <v>226</v>
      </c>
      <c r="R131" s="74" t="s">
        <v>227</v>
      </c>
      <c r="S131" s="74" t="s">
        <v>228</v>
      </c>
      <c r="T131" s="75" t="s">
        <v>229</v>
      </c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</row>
    <row r="132" spans="1:65" s="2" customFormat="1" ht="22.9" customHeight="1">
      <c r="A132" s="32"/>
      <c r="B132" s="33"/>
      <c r="C132" s="80" t="s">
        <v>230</v>
      </c>
      <c r="D132" s="34"/>
      <c r="E132" s="34"/>
      <c r="F132" s="34"/>
      <c r="G132" s="34"/>
      <c r="H132" s="34"/>
      <c r="I132" s="34"/>
      <c r="J132" s="186">
        <f>BK132</f>
        <v>0</v>
      </c>
      <c r="K132" s="34"/>
      <c r="L132" s="35"/>
      <c r="M132" s="76"/>
      <c r="N132" s="187"/>
      <c r="O132" s="77"/>
      <c r="P132" s="188">
        <f>P133+P145+P149+P195+P208+P217</f>
        <v>0</v>
      </c>
      <c r="Q132" s="77"/>
      <c r="R132" s="188">
        <f>R133+R145+R149+R195+R208+R217</f>
        <v>0</v>
      </c>
      <c r="S132" s="77"/>
      <c r="T132" s="189">
        <f>T133+T145+T149+T195+T208+T217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4" t="s">
        <v>74</v>
      </c>
      <c r="AU132" s="14" t="s">
        <v>160</v>
      </c>
      <c r="BK132" s="190">
        <f>BK133+BK145+BK149+BK195+BK208+BK217</f>
        <v>0</v>
      </c>
    </row>
    <row r="133" spans="1:65" s="12" customFormat="1" ht="25.9" customHeight="1">
      <c r="B133" s="191"/>
      <c r="C133" s="192"/>
      <c r="D133" s="193" t="s">
        <v>74</v>
      </c>
      <c r="E133" s="194" t="s">
        <v>231</v>
      </c>
      <c r="F133" s="194" t="s">
        <v>1801</v>
      </c>
      <c r="G133" s="192"/>
      <c r="H133" s="192"/>
      <c r="I133" s="195"/>
      <c r="J133" s="196">
        <f>BK133</f>
        <v>0</v>
      </c>
      <c r="K133" s="192"/>
      <c r="L133" s="197"/>
      <c r="M133" s="198"/>
      <c r="N133" s="199"/>
      <c r="O133" s="199"/>
      <c r="P133" s="200">
        <f>SUM(P134:P144)</f>
        <v>0</v>
      </c>
      <c r="Q133" s="199"/>
      <c r="R133" s="200">
        <f>SUM(R134:R144)</f>
        <v>0</v>
      </c>
      <c r="S133" s="199"/>
      <c r="T133" s="201">
        <f>SUM(T134:T144)</f>
        <v>0</v>
      </c>
      <c r="AR133" s="202" t="s">
        <v>82</v>
      </c>
      <c r="AT133" s="203" t="s">
        <v>74</v>
      </c>
      <c r="AU133" s="203" t="s">
        <v>75</v>
      </c>
      <c r="AY133" s="202" t="s">
        <v>233</v>
      </c>
      <c r="BK133" s="204">
        <f>SUM(BK134:BK144)</f>
        <v>0</v>
      </c>
    </row>
    <row r="134" spans="1:65" s="2" customFormat="1" ht="16.5" customHeight="1">
      <c r="A134" s="32"/>
      <c r="B134" s="33"/>
      <c r="C134" s="207" t="s">
        <v>82</v>
      </c>
      <c r="D134" s="207" t="s">
        <v>236</v>
      </c>
      <c r="E134" s="208" t="s">
        <v>237</v>
      </c>
      <c r="F134" s="209" t="s">
        <v>1802</v>
      </c>
      <c r="G134" s="210" t="s">
        <v>239</v>
      </c>
      <c r="H134" s="211">
        <v>1</v>
      </c>
      <c r="I134" s="212"/>
      <c r="J134" s="213">
        <f>ROUND(I134*H134,2)</f>
        <v>0</v>
      </c>
      <c r="K134" s="214"/>
      <c r="L134" s="35"/>
      <c r="M134" s="215" t="s">
        <v>1</v>
      </c>
      <c r="N134" s="216" t="s">
        <v>40</v>
      </c>
      <c r="O134" s="69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9" t="s">
        <v>240</v>
      </c>
      <c r="AT134" s="219" t="s">
        <v>236</v>
      </c>
      <c r="AU134" s="219" t="s">
        <v>82</v>
      </c>
      <c r="AY134" s="14" t="s">
        <v>233</v>
      </c>
      <c r="BE134" s="112">
        <f>IF(N134="základní",J134,0)</f>
        <v>0</v>
      </c>
      <c r="BF134" s="112">
        <f>IF(N134="snížená",J134,0)</f>
        <v>0</v>
      </c>
      <c r="BG134" s="112">
        <f>IF(N134="zákl. přenesená",J134,0)</f>
        <v>0</v>
      </c>
      <c r="BH134" s="112">
        <f>IF(N134="sníž. přenesená",J134,0)</f>
        <v>0</v>
      </c>
      <c r="BI134" s="112">
        <f>IF(N134="nulová",J134,0)</f>
        <v>0</v>
      </c>
      <c r="BJ134" s="14" t="s">
        <v>82</v>
      </c>
      <c r="BK134" s="112">
        <f>ROUND(I134*H134,2)</f>
        <v>0</v>
      </c>
      <c r="BL134" s="14" t="s">
        <v>240</v>
      </c>
      <c r="BM134" s="219" t="s">
        <v>84</v>
      </c>
    </row>
    <row r="135" spans="1:65" s="2" customFormat="1" ht="11.25">
      <c r="A135" s="32"/>
      <c r="B135" s="33"/>
      <c r="C135" s="34"/>
      <c r="D135" s="220" t="s">
        <v>241</v>
      </c>
      <c r="E135" s="34"/>
      <c r="F135" s="221" t="s">
        <v>1802</v>
      </c>
      <c r="G135" s="34"/>
      <c r="H135" s="34"/>
      <c r="I135" s="176"/>
      <c r="J135" s="34"/>
      <c r="K135" s="34"/>
      <c r="L135" s="35"/>
      <c r="M135" s="222"/>
      <c r="N135" s="22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4" t="s">
        <v>241</v>
      </c>
      <c r="AU135" s="14" t="s">
        <v>82</v>
      </c>
    </row>
    <row r="136" spans="1:65" s="2" customFormat="1" ht="331.5">
      <c r="A136" s="32"/>
      <c r="B136" s="33"/>
      <c r="C136" s="34"/>
      <c r="D136" s="220" t="s">
        <v>1255</v>
      </c>
      <c r="E136" s="34"/>
      <c r="F136" s="239" t="s">
        <v>1803</v>
      </c>
      <c r="G136" s="34"/>
      <c r="H136" s="34"/>
      <c r="I136" s="176"/>
      <c r="J136" s="34"/>
      <c r="K136" s="34"/>
      <c r="L136" s="35"/>
      <c r="M136" s="222"/>
      <c r="N136" s="223"/>
      <c r="O136" s="69"/>
      <c r="P136" s="69"/>
      <c r="Q136" s="69"/>
      <c r="R136" s="69"/>
      <c r="S136" s="69"/>
      <c r="T136" s="70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4" t="s">
        <v>1255</v>
      </c>
      <c r="AU136" s="14" t="s">
        <v>82</v>
      </c>
    </row>
    <row r="137" spans="1:65" s="2" customFormat="1" ht="37.9" customHeight="1">
      <c r="A137" s="32"/>
      <c r="B137" s="33"/>
      <c r="C137" s="207" t="s">
        <v>84</v>
      </c>
      <c r="D137" s="207" t="s">
        <v>236</v>
      </c>
      <c r="E137" s="208" t="s">
        <v>242</v>
      </c>
      <c r="F137" s="209" t="s">
        <v>1804</v>
      </c>
      <c r="G137" s="210" t="s">
        <v>239</v>
      </c>
      <c r="H137" s="211">
        <v>1</v>
      </c>
      <c r="I137" s="212"/>
      <c r="J137" s="213">
        <f>ROUND(I137*H137,2)</f>
        <v>0</v>
      </c>
      <c r="K137" s="214"/>
      <c r="L137" s="35"/>
      <c r="M137" s="215" t="s">
        <v>1</v>
      </c>
      <c r="N137" s="216" t="s">
        <v>40</v>
      </c>
      <c r="O137" s="69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9" t="s">
        <v>240</v>
      </c>
      <c r="AT137" s="219" t="s">
        <v>236</v>
      </c>
      <c r="AU137" s="219" t="s">
        <v>82</v>
      </c>
      <c r="AY137" s="14" t="s">
        <v>233</v>
      </c>
      <c r="BE137" s="112">
        <f>IF(N137="základní",J137,0)</f>
        <v>0</v>
      </c>
      <c r="BF137" s="112">
        <f>IF(N137="snížená",J137,0)</f>
        <v>0</v>
      </c>
      <c r="BG137" s="112">
        <f>IF(N137="zákl. přenesená",J137,0)</f>
        <v>0</v>
      </c>
      <c r="BH137" s="112">
        <f>IF(N137="sníž. přenesená",J137,0)</f>
        <v>0</v>
      </c>
      <c r="BI137" s="112">
        <f>IF(N137="nulová",J137,0)</f>
        <v>0</v>
      </c>
      <c r="BJ137" s="14" t="s">
        <v>82</v>
      </c>
      <c r="BK137" s="112">
        <f>ROUND(I137*H137,2)</f>
        <v>0</v>
      </c>
      <c r="BL137" s="14" t="s">
        <v>240</v>
      </c>
      <c r="BM137" s="219" t="s">
        <v>240</v>
      </c>
    </row>
    <row r="138" spans="1:65" s="2" customFormat="1" ht="19.5">
      <c r="A138" s="32"/>
      <c r="B138" s="33"/>
      <c r="C138" s="34"/>
      <c r="D138" s="220" t="s">
        <v>241</v>
      </c>
      <c r="E138" s="34"/>
      <c r="F138" s="221" t="s">
        <v>1804</v>
      </c>
      <c r="G138" s="34"/>
      <c r="H138" s="34"/>
      <c r="I138" s="176"/>
      <c r="J138" s="34"/>
      <c r="K138" s="34"/>
      <c r="L138" s="35"/>
      <c r="M138" s="222"/>
      <c r="N138" s="223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4" t="s">
        <v>241</v>
      </c>
      <c r="AU138" s="14" t="s">
        <v>82</v>
      </c>
    </row>
    <row r="139" spans="1:65" s="2" customFormat="1" ht="55.5" customHeight="1">
      <c r="A139" s="32"/>
      <c r="B139" s="33"/>
      <c r="C139" s="207" t="s">
        <v>245</v>
      </c>
      <c r="D139" s="207" t="s">
        <v>236</v>
      </c>
      <c r="E139" s="208" t="s">
        <v>246</v>
      </c>
      <c r="F139" s="209" t="s">
        <v>1805</v>
      </c>
      <c r="G139" s="210" t="s">
        <v>1806</v>
      </c>
      <c r="H139" s="211">
        <v>5</v>
      </c>
      <c r="I139" s="212"/>
      <c r="J139" s="213">
        <f>ROUND(I139*H139,2)</f>
        <v>0</v>
      </c>
      <c r="K139" s="214"/>
      <c r="L139" s="35"/>
      <c r="M139" s="215" t="s">
        <v>1</v>
      </c>
      <c r="N139" s="216" t="s">
        <v>40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240</v>
      </c>
      <c r="AT139" s="219" t="s">
        <v>236</v>
      </c>
      <c r="AU139" s="219" t="s">
        <v>82</v>
      </c>
      <c r="AY139" s="14" t="s">
        <v>233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82</v>
      </c>
      <c r="BK139" s="112">
        <f>ROUND(I139*H139,2)</f>
        <v>0</v>
      </c>
      <c r="BL139" s="14" t="s">
        <v>240</v>
      </c>
      <c r="BM139" s="219" t="s">
        <v>248</v>
      </c>
    </row>
    <row r="140" spans="1:65" s="2" customFormat="1" ht="39">
      <c r="A140" s="32"/>
      <c r="B140" s="33"/>
      <c r="C140" s="34"/>
      <c r="D140" s="220" t="s">
        <v>241</v>
      </c>
      <c r="E140" s="34"/>
      <c r="F140" s="221" t="s">
        <v>1805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241</v>
      </c>
      <c r="AU140" s="14" t="s">
        <v>82</v>
      </c>
    </row>
    <row r="141" spans="1:65" s="2" customFormat="1" ht="66.75" customHeight="1">
      <c r="A141" s="32"/>
      <c r="B141" s="33"/>
      <c r="C141" s="207" t="s">
        <v>240</v>
      </c>
      <c r="D141" s="207" t="s">
        <v>236</v>
      </c>
      <c r="E141" s="208" t="s">
        <v>249</v>
      </c>
      <c r="F141" s="209" t="s">
        <v>1807</v>
      </c>
      <c r="G141" s="210" t="s">
        <v>1806</v>
      </c>
      <c r="H141" s="211">
        <v>5</v>
      </c>
      <c r="I141" s="212"/>
      <c r="J141" s="213">
        <f>ROUND(I141*H141,2)</f>
        <v>0</v>
      </c>
      <c r="K141" s="214"/>
      <c r="L141" s="35"/>
      <c r="M141" s="215" t="s">
        <v>1</v>
      </c>
      <c r="N141" s="216" t="s">
        <v>40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240</v>
      </c>
      <c r="AT141" s="219" t="s">
        <v>236</v>
      </c>
      <c r="AU141" s="219" t="s">
        <v>82</v>
      </c>
      <c r="AY141" s="14" t="s">
        <v>233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82</v>
      </c>
      <c r="BK141" s="112">
        <f>ROUND(I141*H141,2)</f>
        <v>0</v>
      </c>
      <c r="BL141" s="14" t="s">
        <v>240</v>
      </c>
      <c r="BM141" s="219" t="s">
        <v>251</v>
      </c>
    </row>
    <row r="142" spans="1:65" s="2" customFormat="1" ht="39">
      <c r="A142" s="32"/>
      <c r="B142" s="33"/>
      <c r="C142" s="34"/>
      <c r="D142" s="220" t="s">
        <v>241</v>
      </c>
      <c r="E142" s="34"/>
      <c r="F142" s="221" t="s">
        <v>1807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241</v>
      </c>
      <c r="AU142" s="14" t="s">
        <v>82</v>
      </c>
    </row>
    <row r="143" spans="1:65" s="2" customFormat="1" ht="62.65" customHeight="1">
      <c r="A143" s="32"/>
      <c r="B143" s="33"/>
      <c r="C143" s="207" t="s">
        <v>252</v>
      </c>
      <c r="D143" s="207" t="s">
        <v>236</v>
      </c>
      <c r="E143" s="208" t="s">
        <v>253</v>
      </c>
      <c r="F143" s="209" t="s">
        <v>1808</v>
      </c>
      <c r="G143" s="210" t="s">
        <v>1806</v>
      </c>
      <c r="H143" s="211">
        <v>5</v>
      </c>
      <c r="I143" s="212"/>
      <c r="J143" s="213">
        <f>ROUND(I143*H143,2)</f>
        <v>0</v>
      </c>
      <c r="K143" s="214"/>
      <c r="L143" s="35"/>
      <c r="M143" s="215" t="s">
        <v>1</v>
      </c>
      <c r="N143" s="216" t="s">
        <v>40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240</v>
      </c>
      <c r="AT143" s="219" t="s">
        <v>236</v>
      </c>
      <c r="AU143" s="219" t="s">
        <v>82</v>
      </c>
      <c r="AY143" s="14" t="s">
        <v>233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82</v>
      </c>
      <c r="BK143" s="112">
        <f>ROUND(I143*H143,2)</f>
        <v>0</v>
      </c>
      <c r="BL143" s="14" t="s">
        <v>240</v>
      </c>
      <c r="BM143" s="219" t="s">
        <v>255</v>
      </c>
    </row>
    <row r="144" spans="1:65" s="2" customFormat="1" ht="39">
      <c r="A144" s="32"/>
      <c r="B144" s="33"/>
      <c r="C144" s="34"/>
      <c r="D144" s="220" t="s">
        <v>241</v>
      </c>
      <c r="E144" s="34"/>
      <c r="F144" s="221" t="s">
        <v>1808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241</v>
      </c>
      <c r="AU144" s="14" t="s">
        <v>82</v>
      </c>
    </row>
    <row r="145" spans="1:65" s="12" customFormat="1" ht="25.9" customHeight="1">
      <c r="B145" s="191"/>
      <c r="C145" s="192"/>
      <c r="D145" s="193" t="s">
        <v>74</v>
      </c>
      <c r="E145" s="194" t="s">
        <v>234</v>
      </c>
      <c r="F145" s="194" t="s">
        <v>1809</v>
      </c>
      <c r="G145" s="192"/>
      <c r="H145" s="192"/>
      <c r="I145" s="195"/>
      <c r="J145" s="196">
        <f>BK145</f>
        <v>0</v>
      </c>
      <c r="K145" s="192"/>
      <c r="L145" s="197"/>
      <c r="M145" s="198"/>
      <c r="N145" s="199"/>
      <c r="O145" s="199"/>
      <c r="P145" s="200">
        <f>SUM(P146:P148)</f>
        <v>0</v>
      </c>
      <c r="Q145" s="199"/>
      <c r="R145" s="200">
        <f>SUM(R146:R148)</f>
        <v>0</v>
      </c>
      <c r="S145" s="199"/>
      <c r="T145" s="201">
        <f>SUM(T146:T148)</f>
        <v>0</v>
      </c>
      <c r="AR145" s="202" t="s">
        <v>82</v>
      </c>
      <c r="AT145" s="203" t="s">
        <v>74</v>
      </c>
      <c r="AU145" s="203" t="s">
        <v>75</v>
      </c>
      <c r="AY145" s="202" t="s">
        <v>233</v>
      </c>
      <c r="BK145" s="204">
        <f>SUM(BK146:BK148)</f>
        <v>0</v>
      </c>
    </row>
    <row r="146" spans="1:65" s="2" customFormat="1" ht="16.5" customHeight="1">
      <c r="A146" s="32"/>
      <c r="B146" s="33"/>
      <c r="C146" s="207" t="s">
        <v>248</v>
      </c>
      <c r="D146" s="207" t="s">
        <v>236</v>
      </c>
      <c r="E146" s="208" t="s">
        <v>258</v>
      </c>
      <c r="F146" s="209" t="s">
        <v>1810</v>
      </c>
      <c r="G146" s="210" t="s">
        <v>620</v>
      </c>
      <c r="H146" s="211">
        <v>1</v>
      </c>
      <c r="I146" s="212"/>
      <c r="J146" s="213">
        <f>ROUND(I146*H146,2)</f>
        <v>0</v>
      </c>
      <c r="K146" s="214"/>
      <c r="L146" s="35"/>
      <c r="M146" s="215" t="s">
        <v>1</v>
      </c>
      <c r="N146" s="216" t="s">
        <v>40</v>
      </c>
      <c r="O146" s="6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9" t="s">
        <v>240</v>
      </c>
      <c r="AT146" s="219" t="s">
        <v>236</v>
      </c>
      <c r="AU146" s="219" t="s">
        <v>82</v>
      </c>
      <c r="AY146" s="14" t="s">
        <v>233</v>
      </c>
      <c r="BE146" s="112">
        <f>IF(N146="základní",J146,0)</f>
        <v>0</v>
      </c>
      <c r="BF146" s="112">
        <f>IF(N146="snížená",J146,0)</f>
        <v>0</v>
      </c>
      <c r="BG146" s="112">
        <f>IF(N146="zákl. přenesená",J146,0)</f>
        <v>0</v>
      </c>
      <c r="BH146" s="112">
        <f>IF(N146="sníž. přenesená",J146,0)</f>
        <v>0</v>
      </c>
      <c r="BI146" s="112">
        <f>IF(N146="nulová",J146,0)</f>
        <v>0</v>
      </c>
      <c r="BJ146" s="14" t="s">
        <v>82</v>
      </c>
      <c r="BK146" s="112">
        <f>ROUND(I146*H146,2)</f>
        <v>0</v>
      </c>
      <c r="BL146" s="14" t="s">
        <v>240</v>
      </c>
      <c r="BM146" s="219" t="s">
        <v>8</v>
      </c>
    </row>
    <row r="147" spans="1:65" s="2" customFormat="1" ht="11.25">
      <c r="A147" s="32"/>
      <c r="B147" s="33"/>
      <c r="C147" s="34"/>
      <c r="D147" s="220" t="s">
        <v>241</v>
      </c>
      <c r="E147" s="34"/>
      <c r="F147" s="221" t="s">
        <v>1810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241</v>
      </c>
      <c r="AU147" s="14" t="s">
        <v>82</v>
      </c>
    </row>
    <row r="148" spans="1:65" s="2" customFormat="1" ht="341.25">
      <c r="A148" s="32"/>
      <c r="B148" s="33"/>
      <c r="C148" s="34"/>
      <c r="D148" s="220" t="s">
        <v>1255</v>
      </c>
      <c r="E148" s="34"/>
      <c r="F148" s="239" t="s">
        <v>1811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1255</v>
      </c>
      <c r="AU148" s="14" t="s">
        <v>82</v>
      </c>
    </row>
    <row r="149" spans="1:65" s="12" customFormat="1" ht="25.9" customHeight="1">
      <c r="B149" s="191"/>
      <c r="C149" s="192"/>
      <c r="D149" s="193" t="s">
        <v>74</v>
      </c>
      <c r="E149" s="194" t="s">
        <v>256</v>
      </c>
      <c r="F149" s="194" t="s">
        <v>1812</v>
      </c>
      <c r="G149" s="192"/>
      <c r="H149" s="192"/>
      <c r="I149" s="195"/>
      <c r="J149" s="196">
        <f>BK149</f>
        <v>0</v>
      </c>
      <c r="K149" s="192"/>
      <c r="L149" s="197"/>
      <c r="M149" s="198"/>
      <c r="N149" s="199"/>
      <c r="O149" s="199"/>
      <c r="P149" s="200">
        <f>SUM(P150:P194)</f>
        <v>0</v>
      </c>
      <c r="Q149" s="199"/>
      <c r="R149" s="200">
        <f>SUM(R150:R194)</f>
        <v>0</v>
      </c>
      <c r="S149" s="199"/>
      <c r="T149" s="201">
        <f>SUM(T150:T194)</f>
        <v>0</v>
      </c>
      <c r="AR149" s="202" t="s">
        <v>82</v>
      </c>
      <c r="AT149" s="203" t="s">
        <v>74</v>
      </c>
      <c r="AU149" s="203" t="s">
        <v>75</v>
      </c>
      <c r="AY149" s="202" t="s">
        <v>233</v>
      </c>
      <c r="BK149" s="204">
        <f>SUM(BK150:BK194)</f>
        <v>0</v>
      </c>
    </row>
    <row r="150" spans="1:65" s="2" customFormat="1" ht="16.5" customHeight="1">
      <c r="A150" s="32"/>
      <c r="B150" s="33"/>
      <c r="C150" s="207" t="s">
        <v>259</v>
      </c>
      <c r="D150" s="207" t="s">
        <v>236</v>
      </c>
      <c r="E150" s="208" t="s">
        <v>260</v>
      </c>
      <c r="F150" s="209" t="s">
        <v>1813</v>
      </c>
      <c r="G150" s="210" t="s">
        <v>244</v>
      </c>
      <c r="H150" s="211">
        <v>65</v>
      </c>
      <c r="I150" s="212"/>
      <c r="J150" s="213">
        <f>ROUND(I150*H150,2)</f>
        <v>0</v>
      </c>
      <c r="K150" s="214"/>
      <c r="L150" s="35"/>
      <c r="M150" s="215" t="s">
        <v>1</v>
      </c>
      <c r="N150" s="216" t="s">
        <v>40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240</v>
      </c>
      <c r="AT150" s="219" t="s">
        <v>236</v>
      </c>
      <c r="AU150" s="219" t="s">
        <v>82</v>
      </c>
      <c r="AY150" s="14" t="s">
        <v>233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82</v>
      </c>
      <c r="BK150" s="112">
        <f>ROUND(I150*H150,2)</f>
        <v>0</v>
      </c>
      <c r="BL150" s="14" t="s">
        <v>240</v>
      </c>
      <c r="BM150" s="219" t="s">
        <v>261</v>
      </c>
    </row>
    <row r="151" spans="1:65" s="2" customFormat="1" ht="11.25">
      <c r="A151" s="32"/>
      <c r="B151" s="33"/>
      <c r="C151" s="34"/>
      <c r="D151" s="220" t="s">
        <v>241</v>
      </c>
      <c r="E151" s="34"/>
      <c r="F151" s="221" t="s">
        <v>1813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241</v>
      </c>
      <c r="AU151" s="14" t="s">
        <v>82</v>
      </c>
    </row>
    <row r="152" spans="1:65" s="2" customFormat="1" ht="33" customHeight="1">
      <c r="A152" s="32"/>
      <c r="B152" s="33"/>
      <c r="C152" s="207" t="s">
        <v>251</v>
      </c>
      <c r="D152" s="207" t="s">
        <v>236</v>
      </c>
      <c r="E152" s="208" t="s">
        <v>262</v>
      </c>
      <c r="F152" s="209" t="s">
        <v>1814</v>
      </c>
      <c r="G152" s="210" t="s">
        <v>239</v>
      </c>
      <c r="H152" s="211">
        <v>30</v>
      </c>
      <c r="I152" s="212"/>
      <c r="J152" s="213">
        <f>ROUND(I152*H152,2)</f>
        <v>0</v>
      </c>
      <c r="K152" s="214"/>
      <c r="L152" s="35"/>
      <c r="M152" s="215" t="s">
        <v>1</v>
      </c>
      <c r="N152" s="216" t="s">
        <v>40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240</v>
      </c>
      <c r="AT152" s="219" t="s">
        <v>236</v>
      </c>
      <c r="AU152" s="219" t="s">
        <v>82</v>
      </c>
      <c r="AY152" s="14" t="s">
        <v>233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82</v>
      </c>
      <c r="BK152" s="112">
        <f>ROUND(I152*H152,2)</f>
        <v>0</v>
      </c>
      <c r="BL152" s="14" t="s">
        <v>240</v>
      </c>
      <c r="BM152" s="219" t="s">
        <v>263</v>
      </c>
    </row>
    <row r="153" spans="1:65" s="2" customFormat="1" ht="19.5">
      <c r="A153" s="32"/>
      <c r="B153" s="33"/>
      <c r="C153" s="34"/>
      <c r="D153" s="220" t="s">
        <v>241</v>
      </c>
      <c r="E153" s="34"/>
      <c r="F153" s="221" t="s">
        <v>1814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241</v>
      </c>
      <c r="AU153" s="14" t="s">
        <v>82</v>
      </c>
    </row>
    <row r="154" spans="1:65" s="2" customFormat="1" ht="24.2" customHeight="1">
      <c r="A154" s="32"/>
      <c r="B154" s="33"/>
      <c r="C154" s="207" t="s">
        <v>264</v>
      </c>
      <c r="D154" s="207" t="s">
        <v>236</v>
      </c>
      <c r="E154" s="208" t="s">
        <v>265</v>
      </c>
      <c r="F154" s="209" t="s">
        <v>1629</v>
      </c>
      <c r="G154" s="210" t="s">
        <v>239</v>
      </c>
      <c r="H154" s="211">
        <v>1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40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240</v>
      </c>
      <c r="AT154" s="219" t="s">
        <v>236</v>
      </c>
      <c r="AU154" s="219" t="s">
        <v>82</v>
      </c>
      <c r="AY154" s="14" t="s">
        <v>233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82</v>
      </c>
      <c r="BK154" s="112">
        <f>ROUND(I154*H154,2)</f>
        <v>0</v>
      </c>
      <c r="BL154" s="14" t="s">
        <v>240</v>
      </c>
      <c r="BM154" s="219" t="s">
        <v>266</v>
      </c>
    </row>
    <row r="155" spans="1:65" s="2" customFormat="1" ht="19.5">
      <c r="A155" s="32"/>
      <c r="B155" s="33"/>
      <c r="C155" s="34"/>
      <c r="D155" s="220" t="s">
        <v>241</v>
      </c>
      <c r="E155" s="34"/>
      <c r="F155" s="221" t="s">
        <v>1629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241</v>
      </c>
      <c r="AU155" s="14" t="s">
        <v>82</v>
      </c>
    </row>
    <row r="156" spans="1:65" s="2" customFormat="1" ht="24.2" customHeight="1">
      <c r="A156" s="32"/>
      <c r="B156" s="33"/>
      <c r="C156" s="207" t="s">
        <v>255</v>
      </c>
      <c r="D156" s="207" t="s">
        <v>236</v>
      </c>
      <c r="E156" s="208" t="s">
        <v>267</v>
      </c>
      <c r="F156" s="209" t="s">
        <v>1815</v>
      </c>
      <c r="G156" s="210" t="s">
        <v>239</v>
      </c>
      <c r="H156" s="211">
        <v>4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40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240</v>
      </c>
      <c r="AT156" s="219" t="s">
        <v>236</v>
      </c>
      <c r="AU156" s="219" t="s">
        <v>82</v>
      </c>
      <c r="AY156" s="14" t="s">
        <v>233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82</v>
      </c>
      <c r="BK156" s="112">
        <f>ROUND(I156*H156,2)</f>
        <v>0</v>
      </c>
      <c r="BL156" s="14" t="s">
        <v>240</v>
      </c>
      <c r="BM156" s="219" t="s">
        <v>268</v>
      </c>
    </row>
    <row r="157" spans="1:65" s="2" customFormat="1" ht="19.5">
      <c r="A157" s="32"/>
      <c r="B157" s="33"/>
      <c r="C157" s="34"/>
      <c r="D157" s="220" t="s">
        <v>241</v>
      </c>
      <c r="E157" s="34"/>
      <c r="F157" s="221" t="s">
        <v>1815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241</v>
      </c>
      <c r="AU157" s="14" t="s">
        <v>82</v>
      </c>
    </row>
    <row r="158" spans="1:65" s="2" customFormat="1" ht="16.5" customHeight="1">
      <c r="A158" s="32"/>
      <c r="B158" s="33"/>
      <c r="C158" s="207" t="s">
        <v>271</v>
      </c>
      <c r="D158" s="207" t="s">
        <v>236</v>
      </c>
      <c r="E158" s="208" t="s">
        <v>272</v>
      </c>
      <c r="F158" s="209" t="s">
        <v>1630</v>
      </c>
      <c r="G158" s="210" t="s">
        <v>239</v>
      </c>
      <c r="H158" s="211">
        <v>7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40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240</v>
      </c>
      <c r="AT158" s="219" t="s">
        <v>236</v>
      </c>
      <c r="AU158" s="219" t="s">
        <v>82</v>
      </c>
      <c r="AY158" s="14" t="s">
        <v>233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82</v>
      </c>
      <c r="BK158" s="112">
        <f>ROUND(I158*H158,2)</f>
        <v>0</v>
      </c>
      <c r="BL158" s="14" t="s">
        <v>240</v>
      </c>
      <c r="BM158" s="219" t="s">
        <v>273</v>
      </c>
    </row>
    <row r="159" spans="1:65" s="2" customFormat="1" ht="11.25">
      <c r="A159" s="32"/>
      <c r="B159" s="33"/>
      <c r="C159" s="34"/>
      <c r="D159" s="220" t="s">
        <v>241</v>
      </c>
      <c r="E159" s="34"/>
      <c r="F159" s="221" t="s">
        <v>1630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241</v>
      </c>
      <c r="AU159" s="14" t="s">
        <v>82</v>
      </c>
    </row>
    <row r="160" spans="1:65" s="2" customFormat="1" ht="16.5" customHeight="1">
      <c r="A160" s="32"/>
      <c r="B160" s="33"/>
      <c r="C160" s="207" t="s">
        <v>8</v>
      </c>
      <c r="D160" s="207" t="s">
        <v>236</v>
      </c>
      <c r="E160" s="208" t="s">
        <v>274</v>
      </c>
      <c r="F160" s="209" t="s">
        <v>1631</v>
      </c>
      <c r="G160" s="210" t="s">
        <v>244</v>
      </c>
      <c r="H160" s="211">
        <v>7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40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240</v>
      </c>
      <c r="AT160" s="219" t="s">
        <v>236</v>
      </c>
      <c r="AU160" s="219" t="s">
        <v>82</v>
      </c>
      <c r="AY160" s="14" t="s">
        <v>233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82</v>
      </c>
      <c r="BK160" s="112">
        <f>ROUND(I160*H160,2)</f>
        <v>0</v>
      </c>
      <c r="BL160" s="14" t="s">
        <v>240</v>
      </c>
      <c r="BM160" s="219" t="s">
        <v>275</v>
      </c>
    </row>
    <row r="161" spans="1:65" s="2" customFormat="1" ht="11.25">
      <c r="A161" s="32"/>
      <c r="B161" s="33"/>
      <c r="C161" s="34"/>
      <c r="D161" s="220" t="s">
        <v>241</v>
      </c>
      <c r="E161" s="34"/>
      <c r="F161" s="221" t="s">
        <v>1631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241</v>
      </c>
      <c r="AU161" s="14" t="s">
        <v>82</v>
      </c>
    </row>
    <row r="162" spans="1:65" s="2" customFormat="1" ht="24.2" customHeight="1">
      <c r="A162" s="32"/>
      <c r="B162" s="33"/>
      <c r="C162" s="207" t="s">
        <v>276</v>
      </c>
      <c r="D162" s="207" t="s">
        <v>236</v>
      </c>
      <c r="E162" s="208" t="s">
        <v>277</v>
      </c>
      <c r="F162" s="209" t="s">
        <v>1632</v>
      </c>
      <c r="G162" s="210" t="s">
        <v>1633</v>
      </c>
      <c r="H162" s="211">
        <v>4</v>
      </c>
      <c r="I162" s="212"/>
      <c r="J162" s="213">
        <f>ROUND(I162*H162,2)</f>
        <v>0</v>
      </c>
      <c r="K162" s="214"/>
      <c r="L162" s="35"/>
      <c r="M162" s="215" t="s">
        <v>1</v>
      </c>
      <c r="N162" s="216" t="s">
        <v>40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240</v>
      </c>
      <c r="AT162" s="219" t="s">
        <v>236</v>
      </c>
      <c r="AU162" s="219" t="s">
        <v>82</v>
      </c>
      <c r="AY162" s="14" t="s">
        <v>233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82</v>
      </c>
      <c r="BK162" s="112">
        <f>ROUND(I162*H162,2)</f>
        <v>0</v>
      </c>
      <c r="BL162" s="14" t="s">
        <v>240</v>
      </c>
      <c r="BM162" s="219" t="s">
        <v>278</v>
      </c>
    </row>
    <row r="163" spans="1:65" s="2" customFormat="1" ht="19.5">
      <c r="A163" s="32"/>
      <c r="B163" s="33"/>
      <c r="C163" s="34"/>
      <c r="D163" s="220" t="s">
        <v>241</v>
      </c>
      <c r="E163" s="34"/>
      <c r="F163" s="221" t="s">
        <v>1632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241</v>
      </c>
      <c r="AU163" s="14" t="s">
        <v>82</v>
      </c>
    </row>
    <row r="164" spans="1:65" s="2" customFormat="1" ht="16.5" customHeight="1">
      <c r="A164" s="32"/>
      <c r="B164" s="33"/>
      <c r="C164" s="207" t="s">
        <v>261</v>
      </c>
      <c r="D164" s="207" t="s">
        <v>236</v>
      </c>
      <c r="E164" s="208" t="s">
        <v>279</v>
      </c>
      <c r="F164" s="209" t="s">
        <v>1634</v>
      </c>
      <c r="G164" s="210" t="s">
        <v>1633</v>
      </c>
      <c r="H164" s="211">
        <v>4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40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240</v>
      </c>
      <c r="AT164" s="219" t="s">
        <v>236</v>
      </c>
      <c r="AU164" s="219" t="s">
        <v>82</v>
      </c>
      <c r="AY164" s="14" t="s">
        <v>233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82</v>
      </c>
      <c r="BK164" s="112">
        <f>ROUND(I164*H164,2)</f>
        <v>0</v>
      </c>
      <c r="BL164" s="14" t="s">
        <v>240</v>
      </c>
      <c r="BM164" s="219" t="s">
        <v>280</v>
      </c>
    </row>
    <row r="165" spans="1:65" s="2" customFormat="1" ht="11.25">
      <c r="A165" s="32"/>
      <c r="B165" s="33"/>
      <c r="C165" s="34"/>
      <c r="D165" s="220" t="s">
        <v>241</v>
      </c>
      <c r="E165" s="34"/>
      <c r="F165" s="221" t="s">
        <v>1634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241</v>
      </c>
      <c r="AU165" s="14" t="s">
        <v>82</v>
      </c>
    </row>
    <row r="166" spans="1:65" s="2" customFormat="1" ht="16.5" customHeight="1">
      <c r="A166" s="32"/>
      <c r="B166" s="33"/>
      <c r="C166" s="207" t="s">
        <v>281</v>
      </c>
      <c r="D166" s="207" t="s">
        <v>236</v>
      </c>
      <c r="E166" s="208" t="s">
        <v>282</v>
      </c>
      <c r="F166" s="209" t="s">
        <v>1635</v>
      </c>
      <c r="G166" s="210" t="s">
        <v>1633</v>
      </c>
      <c r="H166" s="211">
        <v>8</v>
      </c>
      <c r="I166" s="212"/>
      <c r="J166" s="213">
        <f>ROUND(I166*H166,2)</f>
        <v>0</v>
      </c>
      <c r="K166" s="214"/>
      <c r="L166" s="35"/>
      <c r="M166" s="215" t="s">
        <v>1</v>
      </c>
      <c r="N166" s="216" t="s">
        <v>40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240</v>
      </c>
      <c r="AT166" s="219" t="s">
        <v>236</v>
      </c>
      <c r="AU166" s="219" t="s">
        <v>82</v>
      </c>
      <c r="AY166" s="14" t="s">
        <v>233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82</v>
      </c>
      <c r="BK166" s="112">
        <f>ROUND(I166*H166,2)</f>
        <v>0</v>
      </c>
      <c r="BL166" s="14" t="s">
        <v>240</v>
      </c>
      <c r="BM166" s="219" t="s">
        <v>283</v>
      </c>
    </row>
    <row r="167" spans="1:65" s="2" customFormat="1" ht="11.25">
      <c r="A167" s="32"/>
      <c r="B167" s="33"/>
      <c r="C167" s="34"/>
      <c r="D167" s="220" t="s">
        <v>241</v>
      </c>
      <c r="E167" s="34"/>
      <c r="F167" s="221" t="s">
        <v>1635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241</v>
      </c>
      <c r="AU167" s="14" t="s">
        <v>82</v>
      </c>
    </row>
    <row r="168" spans="1:65" s="2" customFormat="1" ht="24.2" customHeight="1">
      <c r="A168" s="32"/>
      <c r="B168" s="33"/>
      <c r="C168" s="207" t="s">
        <v>263</v>
      </c>
      <c r="D168" s="207" t="s">
        <v>236</v>
      </c>
      <c r="E168" s="208" t="s">
        <v>286</v>
      </c>
      <c r="F168" s="209" t="s">
        <v>1636</v>
      </c>
      <c r="G168" s="210" t="s">
        <v>358</v>
      </c>
      <c r="H168" s="211">
        <v>1</v>
      </c>
      <c r="I168" s="212"/>
      <c r="J168" s="213">
        <f>ROUND(I168*H168,2)</f>
        <v>0</v>
      </c>
      <c r="K168" s="214"/>
      <c r="L168" s="35"/>
      <c r="M168" s="215" t="s">
        <v>1</v>
      </c>
      <c r="N168" s="216" t="s">
        <v>40</v>
      </c>
      <c r="O168" s="69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9" t="s">
        <v>240</v>
      </c>
      <c r="AT168" s="219" t="s">
        <v>236</v>
      </c>
      <c r="AU168" s="219" t="s">
        <v>82</v>
      </c>
      <c r="AY168" s="14" t="s">
        <v>233</v>
      </c>
      <c r="BE168" s="112">
        <f>IF(N168="základní",J168,0)</f>
        <v>0</v>
      </c>
      <c r="BF168" s="112">
        <f>IF(N168="snížená",J168,0)</f>
        <v>0</v>
      </c>
      <c r="BG168" s="112">
        <f>IF(N168="zákl. přenesená",J168,0)</f>
        <v>0</v>
      </c>
      <c r="BH168" s="112">
        <f>IF(N168="sníž. přenesená",J168,0)</f>
        <v>0</v>
      </c>
      <c r="BI168" s="112">
        <f>IF(N168="nulová",J168,0)</f>
        <v>0</v>
      </c>
      <c r="BJ168" s="14" t="s">
        <v>82</v>
      </c>
      <c r="BK168" s="112">
        <f>ROUND(I168*H168,2)</f>
        <v>0</v>
      </c>
      <c r="BL168" s="14" t="s">
        <v>240</v>
      </c>
      <c r="BM168" s="219" t="s">
        <v>287</v>
      </c>
    </row>
    <row r="169" spans="1:65" s="2" customFormat="1" ht="19.5">
      <c r="A169" s="32"/>
      <c r="B169" s="33"/>
      <c r="C169" s="34"/>
      <c r="D169" s="220" t="s">
        <v>241</v>
      </c>
      <c r="E169" s="34"/>
      <c r="F169" s="221" t="s">
        <v>1636</v>
      </c>
      <c r="G169" s="34"/>
      <c r="H169" s="34"/>
      <c r="I169" s="176"/>
      <c r="J169" s="34"/>
      <c r="K169" s="34"/>
      <c r="L169" s="35"/>
      <c r="M169" s="222"/>
      <c r="N169" s="223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241</v>
      </c>
      <c r="AU169" s="14" t="s">
        <v>82</v>
      </c>
    </row>
    <row r="170" spans="1:65" s="2" customFormat="1" ht="37.9" customHeight="1">
      <c r="A170" s="32"/>
      <c r="B170" s="33"/>
      <c r="C170" s="207" t="s">
        <v>288</v>
      </c>
      <c r="D170" s="207" t="s">
        <v>236</v>
      </c>
      <c r="E170" s="208" t="s">
        <v>289</v>
      </c>
      <c r="F170" s="209" t="s">
        <v>1816</v>
      </c>
      <c r="G170" s="210" t="s">
        <v>239</v>
      </c>
      <c r="H170" s="211">
        <v>4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40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240</v>
      </c>
      <c r="AT170" s="219" t="s">
        <v>236</v>
      </c>
      <c r="AU170" s="219" t="s">
        <v>82</v>
      </c>
      <c r="AY170" s="14" t="s">
        <v>233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82</v>
      </c>
      <c r="BK170" s="112">
        <f>ROUND(I170*H170,2)</f>
        <v>0</v>
      </c>
      <c r="BL170" s="14" t="s">
        <v>240</v>
      </c>
      <c r="BM170" s="219" t="s">
        <v>290</v>
      </c>
    </row>
    <row r="171" spans="1:65" s="2" customFormat="1" ht="19.5">
      <c r="A171" s="32"/>
      <c r="B171" s="33"/>
      <c r="C171" s="34"/>
      <c r="D171" s="220" t="s">
        <v>241</v>
      </c>
      <c r="E171" s="34"/>
      <c r="F171" s="221" t="s">
        <v>1816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241</v>
      </c>
      <c r="AU171" s="14" t="s">
        <v>82</v>
      </c>
    </row>
    <row r="172" spans="1:65" s="2" customFormat="1" ht="21.75" customHeight="1">
      <c r="A172" s="32"/>
      <c r="B172" s="33"/>
      <c r="C172" s="207" t="s">
        <v>266</v>
      </c>
      <c r="D172" s="207" t="s">
        <v>236</v>
      </c>
      <c r="E172" s="208" t="s">
        <v>291</v>
      </c>
      <c r="F172" s="209" t="s">
        <v>1817</v>
      </c>
      <c r="G172" s="210" t="s">
        <v>239</v>
      </c>
      <c r="H172" s="211">
        <v>2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40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240</v>
      </c>
      <c r="AT172" s="219" t="s">
        <v>236</v>
      </c>
      <c r="AU172" s="219" t="s">
        <v>82</v>
      </c>
      <c r="AY172" s="14" t="s">
        <v>233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82</v>
      </c>
      <c r="BK172" s="112">
        <f>ROUND(I172*H172,2)</f>
        <v>0</v>
      </c>
      <c r="BL172" s="14" t="s">
        <v>240</v>
      </c>
      <c r="BM172" s="219" t="s">
        <v>292</v>
      </c>
    </row>
    <row r="173" spans="1:65" s="2" customFormat="1" ht="11.25">
      <c r="A173" s="32"/>
      <c r="B173" s="33"/>
      <c r="C173" s="34"/>
      <c r="D173" s="220" t="s">
        <v>241</v>
      </c>
      <c r="E173" s="34"/>
      <c r="F173" s="221" t="s">
        <v>1817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241</v>
      </c>
      <c r="AU173" s="14" t="s">
        <v>82</v>
      </c>
    </row>
    <row r="174" spans="1:65" s="2" customFormat="1" ht="16.5" customHeight="1">
      <c r="A174" s="32"/>
      <c r="B174" s="33"/>
      <c r="C174" s="207" t="s">
        <v>293</v>
      </c>
      <c r="D174" s="207" t="s">
        <v>236</v>
      </c>
      <c r="E174" s="208" t="s">
        <v>294</v>
      </c>
      <c r="F174" s="209" t="s">
        <v>1818</v>
      </c>
      <c r="G174" s="210" t="s">
        <v>244</v>
      </c>
      <c r="H174" s="211">
        <v>10</v>
      </c>
      <c r="I174" s="212"/>
      <c r="J174" s="213">
        <f>ROUND(I174*H174,2)</f>
        <v>0</v>
      </c>
      <c r="K174" s="214"/>
      <c r="L174" s="35"/>
      <c r="M174" s="215" t="s">
        <v>1</v>
      </c>
      <c r="N174" s="216" t="s">
        <v>40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240</v>
      </c>
      <c r="AT174" s="219" t="s">
        <v>236</v>
      </c>
      <c r="AU174" s="219" t="s">
        <v>82</v>
      </c>
      <c r="AY174" s="14" t="s">
        <v>233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82</v>
      </c>
      <c r="BK174" s="112">
        <f>ROUND(I174*H174,2)</f>
        <v>0</v>
      </c>
      <c r="BL174" s="14" t="s">
        <v>240</v>
      </c>
      <c r="BM174" s="219" t="s">
        <v>295</v>
      </c>
    </row>
    <row r="175" spans="1:65" s="2" customFormat="1" ht="11.25">
      <c r="A175" s="32"/>
      <c r="B175" s="33"/>
      <c r="C175" s="34"/>
      <c r="D175" s="220" t="s">
        <v>241</v>
      </c>
      <c r="E175" s="34"/>
      <c r="F175" s="221" t="s">
        <v>1818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241</v>
      </c>
      <c r="AU175" s="14" t="s">
        <v>82</v>
      </c>
    </row>
    <row r="176" spans="1:65" s="2" customFormat="1" ht="16.5" customHeight="1">
      <c r="A176" s="32"/>
      <c r="B176" s="33"/>
      <c r="C176" s="207" t="s">
        <v>268</v>
      </c>
      <c r="D176" s="207" t="s">
        <v>236</v>
      </c>
      <c r="E176" s="208" t="s">
        <v>296</v>
      </c>
      <c r="F176" s="209" t="s">
        <v>1638</v>
      </c>
      <c r="G176" s="210" t="s">
        <v>244</v>
      </c>
      <c r="H176" s="211">
        <v>25</v>
      </c>
      <c r="I176" s="212"/>
      <c r="J176" s="213">
        <f>ROUND(I176*H176,2)</f>
        <v>0</v>
      </c>
      <c r="K176" s="214"/>
      <c r="L176" s="35"/>
      <c r="M176" s="215" t="s">
        <v>1</v>
      </c>
      <c r="N176" s="216" t="s">
        <v>40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240</v>
      </c>
      <c r="AT176" s="219" t="s">
        <v>236</v>
      </c>
      <c r="AU176" s="219" t="s">
        <v>82</v>
      </c>
      <c r="AY176" s="14" t="s">
        <v>233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82</v>
      </c>
      <c r="BK176" s="112">
        <f>ROUND(I176*H176,2)</f>
        <v>0</v>
      </c>
      <c r="BL176" s="14" t="s">
        <v>240</v>
      </c>
      <c r="BM176" s="219" t="s">
        <v>297</v>
      </c>
    </row>
    <row r="177" spans="1:65" s="2" customFormat="1" ht="11.25">
      <c r="A177" s="32"/>
      <c r="B177" s="33"/>
      <c r="C177" s="34"/>
      <c r="D177" s="220" t="s">
        <v>241</v>
      </c>
      <c r="E177" s="34"/>
      <c r="F177" s="221" t="s">
        <v>1638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241</v>
      </c>
      <c r="AU177" s="14" t="s">
        <v>82</v>
      </c>
    </row>
    <row r="178" spans="1:65" s="2" customFormat="1" ht="16.5" customHeight="1">
      <c r="A178" s="32"/>
      <c r="B178" s="33"/>
      <c r="C178" s="207" t="s">
        <v>7</v>
      </c>
      <c r="D178" s="207" t="s">
        <v>236</v>
      </c>
      <c r="E178" s="208" t="s">
        <v>300</v>
      </c>
      <c r="F178" s="209" t="s">
        <v>1819</v>
      </c>
      <c r="G178" s="210" t="s">
        <v>244</v>
      </c>
      <c r="H178" s="211">
        <v>50</v>
      </c>
      <c r="I178" s="212"/>
      <c r="J178" s="213">
        <f>ROUND(I178*H178,2)</f>
        <v>0</v>
      </c>
      <c r="K178" s="214"/>
      <c r="L178" s="35"/>
      <c r="M178" s="215" t="s">
        <v>1</v>
      </c>
      <c r="N178" s="216" t="s">
        <v>40</v>
      </c>
      <c r="O178" s="69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9" t="s">
        <v>240</v>
      </c>
      <c r="AT178" s="219" t="s">
        <v>236</v>
      </c>
      <c r="AU178" s="219" t="s">
        <v>82</v>
      </c>
      <c r="AY178" s="14" t="s">
        <v>233</v>
      </c>
      <c r="BE178" s="112">
        <f>IF(N178="základní",J178,0)</f>
        <v>0</v>
      </c>
      <c r="BF178" s="112">
        <f>IF(N178="snížená",J178,0)</f>
        <v>0</v>
      </c>
      <c r="BG178" s="112">
        <f>IF(N178="zákl. přenesená",J178,0)</f>
        <v>0</v>
      </c>
      <c r="BH178" s="112">
        <f>IF(N178="sníž. přenesená",J178,0)</f>
        <v>0</v>
      </c>
      <c r="BI178" s="112">
        <f>IF(N178="nulová",J178,0)</f>
        <v>0</v>
      </c>
      <c r="BJ178" s="14" t="s">
        <v>82</v>
      </c>
      <c r="BK178" s="112">
        <f>ROUND(I178*H178,2)</f>
        <v>0</v>
      </c>
      <c r="BL178" s="14" t="s">
        <v>240</v>
      </c>
      <c r="BM178" s="219" t="s">
        <v>301</v>
      </c>
    </row>
    <row r="179" spans="1:65" s="2" customFormat="1" ht="11.25">
      <c r="A179" s="32"/>
      <c r="B179" s="33"/>
      <c r="C179" s="34"/>
      <c r="D179" s="220" t="s">
        <v>241</v>
      </c>
      <c r="E179" s="34"/>
      <c r="F179" s="221" t="s">
        <v>1819</v>
      </c>
      <c r="G179" s="34"/>
      <c r="H179" s="34"/>
      <c r="I179" s="176"/>
      <c r="J179" s="34"/>
      <c r="K179" s="34"/>
      <c r="L179" s="35"/>
      <c r="M179" s="222"/>
      <c r="N179" s="223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4" t="s">
        <v>241</v>
      </c>
      <c r="AU179" s="14" t="s">
        <v>82</v>
      </c>
    </row>
    <row r="180" spans="1:65" s="2" customFormat="1" ht="16.5" customHeight="1">
      <c r="A180" s="32"/>
      <c r="B180" s="33"/>
      <c r="C180" s="207" t="s">
        <v>273</v>
      </c>
      <c r="D180" s="207" t="s">
        <v>236</v>
      </c>
      <c r="E180" s="208" t="s">
        <v>302</v>
      </c>
      <c r="F180" s="209" t="s">
        <v>1820</v>
      </c>
      <c r="G180" s="210" t="s">
        <v>244</v>
      </c>
      <c r="H180" s="211">
        <v>75</v>
      </c>
      <c r="I180" s="212"/>
      <c r="J180" s="213">
        <f>ROUND(I180*H180,2)</f>
        <v>0</v>
      </c>
      <c r="K180" s="214"/>
      <c r="L180" s="35"/>
      <c r="M180" s="215" t="s">
        <v>1</v>
      </c>
      <c r="N180" s="216" t="s">
        <v>40</v>
      </c>
      <c r="O180" s="69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9" t="s">
        <v>240</v>
      </c>
      <c r="AT180" s="219" t="s">
        <v>236</v>
      </c>
      <c r="AU180" s="219" t="s">
        <v>82</v>
      </c>
      <c r="AY180" s="14" t="s">
        <v>233</v>
      </c>
      <c r="BE180" s="112">
        <f>IF(N180="základní",J180,0)</f>
        <v>0</v>
      </c>
      <c r="BF180" s="112">
        <f>IF(N180="snížená",J180,0)</f>
        <v>0</v>
      </c>
      <c r="BG180" s="112">
        <f>IF(N180="zákl. přenesená",J180,0)</f>
        <v>0</v>
      </c>
      <c r="BH180" s="112">
        <f>IF(N180="sníž. přenesená",J180,0)</f>
        <v>0</v>
      </c>
      <c r="BI180" s="112">
        <f>IF(N180="nulová",J180,0)</f>
        <v>0</v>
      </c>
      <c r="BJ180" s="14" t="s">
        <v>82</v>
      </c>
      <c r="BK180" s="112">
        <f>ROUND(I180*H180,2)</f>
        <v>0</v>
      </c>
      <c r="BL180" s="14" t="s">
        <v>240</v>
      </c>
      <c r="BM180" s="219" t="s">
        <v>303</v>
      </c>
    </row>
    <row r="181" spans="1:65" s="2" customFormat="1" ht="11.25">
      <c r="A181" s="32"/>
      <c r="B181" s="33"/>
      <c r="C181" s="34"/>
      <c r="D181" s="220" t="s">
        <v>241</v>
      </c>
      <c r="E181" s="34"/>
      <c r="F181" s="221" t="s">
        <v>1820</v>
      </c>
      <c r="G181" s="34"/>
      <c r="H181" s="34"/>
      <c r="I181" s="176"/>
      <c r="J181" s="34"/>
      <c r="K181" s="34"/>
      <c r="L181" s="35"/>
      <c r="M181" s="222"/>
      <c r="N181" s="223"/>
      <c r="O181" s="69"/>
      <c r="P181" s="69"/>
      <c r="Q181" s="69"/>
      <c r="R181" s="69"/>
      <c r="S181" s="69"/>
      <c r="T181" s="70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4" t="s">
        <v>241</v>
      </c>
      <c r="AU181" s="14" t="s">
        <v>82</v>
      </c>
    </row>
    <row r="182" spans="1:65" s="2" customFormat="1" ht="24.2" customHeight="1">
      <c r="A182" s="32"/>
      <c r="B182" s="33"/>
      <c r="C182" s="207" t="s">
        <v>304</v>
      </c>
      <c r="D182" s="207" t="s">
        <v>236</v>
      </c>
      <c r="E182" s="208" t="s">
        <v>305</v>
      </c>
      <c r="F182" s="209" t="s">
        <v>1639</v>
      </c>
      <c r="G182" s="210" t="s">
        <v>239</v>
      </c>
      <c r="H182" s="211">
        <v>20</v>
      </c>
      <c r="I182" s="212"/>
      <c r="J182" s="213">
        <f>ROUND(I182*H182,2)</f>
        <v>0</v>
      </c>
      <c r="K182" s="214"/>
      <c r="L182" s="35"/>
      <c r="M182" s="215" t="s">
        <v>1</v>
      </c>
      <c r="N182" s="216" t="s">
        <v>40</v>
      </c>
      <c r="O182" s="69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9" t="s">
        <v>240</v>
      </c>
      <c r="AT182" s="219" t="s">
        <v>236</v>
      </c>
      <c r="AU182" s="219" t="s">
        <v>82</v>
      </c>
      <c r="AY182" s="14" t="s">
        <v>233</v>
      </c>
      <c r="BE182" s="112">
        <f>IF(N182="základní",J182,0)</f>
        <v>0</v>
      </c>
      <c r="BF182" s="112">
        <f>IF(N182="snížená",J182,0)</f>
        <v>0</v>
      </c>
      <c r="BG182" s="112">
        <f>IF(N182="zákl. přenesená",J182,0)</f>
        <v>0</v>
      </c>
      <c r="BH182" s="112">
        <f>IF(N182="sníž. přenesená",J182,0)</f>
        <v>0</v>
      </c>
      <c r="BI182" s="112">
        <f>IF(N182="nulová",J182,0)</f>
        <v>0</v>
      </c>
      <c r="BJ182" s="14" t="s">
        <v>82</v>
      </c>
      <c r="BK182" s="112">
        <f>ROUND(I182*H182,2)</f>
        <v>0</v>
      </c>
      <c r="BL182" s="14" t="s">
        <v>240</v>
      </c>
      <c r="BM182" s="219" t="s">
        <v>306</v>
      </c>
    </row>
    <row r="183" spans="1:65" s="2" customFormat="1" ht="11.25">
      <c r="A183" s="32"/>
      <c r="B183" s="33"/>
      <c r="C183" s="34"/>
      <c r="D183" s="220" t="s">
        <v>241</v>
      </c>
      <c r="E183" s="34"/>
      <c r="F183" s="221" t="s">
        <v>1639</v>
      </c>
      <c r="G183" s="34"/>
      <c r="H183" s="34"/>
      <c r="I183" s="176"/>
      <c r="J183" s="34"/>
      <c r="K183" s="34"/>
      <c r="L183" s="35"/>
      <c r="M183" s="222"/>
      <c r="N183" s="223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4" t="s">
        <v>241</v>
      </c>
      <c r="AU183" s="14" t="s">
        <v>82</v>
      </c>
    </row>
    <row r="184" spans="1:65" s="2" customFormat="1" ht="24.2" customHeight="1">
      <c r="A184" s="32"/>
      <c r="B184" s="33"/>
      <c r="C184" s="207" t="s">
        <v>275</v>
      </c>
      <c r="D184" s="207" t="s">
        <v>236</v>
      </c>
      <c r="E184" s="208" t="s">
        <v>307</v>
      </c>
      <c r="F184" s="209" t="s">
        <v>1821</v>
      </c>
      <c r="G184" s="210" t="s">
        <v>239</v>
      </c>
      <c r="H184" s="211">
        <v>12</v>
      </c>
      <c r="I184" s="212"/>
      <c r="J184" s="213">
        <f>ROUND(I184*H184,2)</f>
        <v>0</v>
      </c>
      <c r="K184" s="214"/>
      <c r="L184" s="35"/>
      <c r="M184" s="215" t="s">
        <v>1</v>
      </c>
      <c r="N184" s="216" t="s">
        <v>40</v>
      </c>
      <c r="O184" s="69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9" t="s">
        <v>240</v>
      </c>
      <c r="AT184" s="219" t="s">
        <v>236</v>
      </c>
      <c r="AU184" s="219" t="s">
        <v>82</v>
      </c>
      <c r="AY184" s="14" t="s">
        <v>233</v>
      </c>
      <c r="BE184" s="112">
        <f>IF(N184="základní",J184,0)</f>
        <v>0</v>
      </c>
      <c r="BF184" s="112">
        <f>IF(N184="snížená",J184,0)</f>
        <v>0</v>
      </c>
      <c r="BG184" s="112">
        <f>IF(N184="zákl. přenesená",J184,0)</f>
        <v>0</v>
      </c>
      <c r="BH184" s="112">
        <f>IF(N184="sníž. přenesená",J184,0)</f>
        <v>0</v>
      </c>
      <c r="BI184" s="112">
        <f>IF(N184="nulová",J184,0)</f>
        <v>0</v>
      </c>
      <c r="BJ184" s="14" t="s">
        <v>82</v>
      </c>
      <c r="BK184" s="112">
        <f>ROUND(I184*H184,2)</f>
        <v>0</v>
      </c>
      <c r="BL184" s="14" t="s">
        <v>240</v>
      </c>
      <c r="BM184" s="219" t="s">
        <v>308</v>
      </c>
    </row>
    <row r="185" spans="1:65" s="2" customFormat="1" ht="11.25">
      <c r="A185" s="32"/>
      <c r="B185" s="33"/>
      <c r="C185" s="34"/>
      <c r="D185" s="220" t="s">
        <v>241</v>
      </c>
      <c r="E185" s="34"/>
      <c r="F185" s="221" t="s">
        <v>1821</v>
      </c>
      <c r="G185" s="34"/>
      <c r="H185" s="34"/>
      <c r="I185" s="176"/>
      <c r="J185" s="34"/>
      <c r="K185" s="34"/>
      <c r="L185" s="35"/>
      <c r="M185" s="222"/>
      <c r="N185" s="223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4" t="s">
        <v>241</v>
      </c>
      <c r="AU185" s="14" t="s">
        <v>82</v>
      </c>
    </row>
    <row r="186" spans="1:65" s="2" customFormat="1" ht="24.2" customHeight="1">
      <c r="A186" s="32"/>
      <c r="B186" s="33"/>
      <c r="C186" s="207" t="s">
        <v>309</v>
      </c>
      <c r="D186" s="207" t="s">
        <v>236</v>
      </c>
      <c r="E186" s="208" t="s">
        <v>310</v>
      </c>
      <c r="F186" s="209" t="s">
        <v>1822</v>
      </c>
      <c r="G186" s="210" t="s">
        <v>239</v>
      </c>
      <c r="H186" s="211">
        <v>8</v>
      </c>
      <c r="I186" s="212"/>
      <c r="J186" s="213">
        <f>ROUND(I186*H186,2)</f>
        <v>0</v>
      </c>
      <c r="K186" s="214"/>
      <c r="L186" s="35"/>
      <c r="M186" s="215" t="s">
        <v>1</v>
      </c>
      <c r="N186" s="216" t="s">
        <v>40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240</v>
      </c>
      <c r="AT186" s="219" t="s">
        <v>236</v>
      </c>
      <c r="AU186" s="219" t="s">
        <v>82</v>
      </c>
      <c r="AY186" s="14" t="s">
        <v>233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82</v>
      </c>
      <c r="BK186" s="112">
        <f>ROUND(I186*H186,2)</f>
        <v>0</v>
      </c>
      <c r="BL186" s="14" t="s">
        <v>240</v>
      </c>
      <c r="BM186" s="219" t="s">
        <v>311</v>
      </c>
    </row>
    <row r="187" spans="1:65" s="2" customFormat="1" ht="11.25">
      <c r="A187" s="32"/>
      <c r="B187" s="33"/>
      <c r="C187" s="34"/>
      <c r="D187" s="220" t="s">
        <v>241</v>
      </c>
      <c r="E187" s="34"/>
      <c r="F187" s="221" t="s">
        <v>1822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241</v>
      </c>
      <c r="AU187" s="14" t="s">
        <v>82</v>
      </c>
    </row>
    <row r="188" spans="1:65" s="2" customFormat="1" ht="24.2" customHeight="1">
      <c r="A188" s="32"/>
      <c r="B188" s="33"/>
      <c r="C188" s="207" t="s">
        <v>278</v>
      </c>
      <c r="D188" s="207" t="s">
        <v>236</v>
      </c>
      <c r="E188" s="208" t="s">
        <v>314</v>
      </c>
      <c r="F188" s="209" t="s">
        <v>1640</v>
      </c>
      <c r="G188" s="210" t="s">
        <v>239</v>
      </c>
      <c r="H188" s="211">
        <v>4</v>
      </c>
      <c r="I188" s="212"/>
      <c r="J188" s="213">
        <f>ROUND(I188*H188,2)</f>
        <v>0</v>
      </c>
      <c r="K188" s="214"/>
      <c r="L188" s="35"/>
      <c r="M188" s="215" t="s">
        <v>1</v>
      </c>
      <c r="N188" s="216" t="s">
        <v>40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240</v>
      </c>
      <c r="AT188" s="219" t="s">
        <v>236</v>
      </c>
      <c r="AU188" s="219" t="s">
        <v>82</v>
      </c>
      <c r="AY188" s="14" t="s">
        <v>233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82</v>
      </c>
      <c r="BK188" s="112">
        <f>ROUND(I188*H188,2)</f>
        <v>0</v>
      </c>
      <c r="BL188" s="14" t="s">
        <v>240</v>
      </c>
      <c r="BM188" s="219" t="s">
        <v>315</v>
      </c>
    </row>
    <row r="189" spans="1:65" s="2" customFormat="1" ht="11.25">
      <c r="A189" s="32"/>
      <c r="B189" s="33"/>
      <c r="C189" s="34"/>
      <c r="D189" s="220" t="s">
        <v>241</v>
      </c>
      <c r="E189" s="34"/>
      <c r="F189" s="221" t="s">
        <v>1640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241</v>
      </c>
      <c r="AU189" s="14" t="s">
        <v>82</v>
      </c>
    </row>
    <row r="190" spans="1:65" s="2" customFormat="1" ht="37.9" customHeight="1">
      <c r="A190" s="32"/>
      <c r="B190" s="33"/>
      <c r="C190" s="207" t="s">
        <v>316</v>
      </c>
      <c r="D190" s="207" t="s">
        <v>236</v>
      </c>
      <c r="E190" s="208" t="s">
        <v>317</v>
      </c>
      <c r="F190" s="209" t="s">
        <v>1642</v>
      </c>
      <c r="G190" s="210" t="s">
        <v>358</v>
      </c>
      <c r="H190" s="211">
        <v>1</v>
      </c>
      <c r="I190" s="212"/>
      <c r="J190" s="213">
        <f>ROUND(I190*H190,2)</f>
        <v>0</v>
      </c>
      <c r="K190" s="214"/>
      <c r="L190" s="35"/>
      <c r="M190" s="215" t="s">
        <v>1</v>
      </c>
      <c r="N190" s="216" t="s">
        <v>40</v>
      </c>
      <c r="O190" s="69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9" t="s">
        <v>240</v>
      </c>
      <c r="AT190" s="219" t="s">
        <v>236</v>
      </c>
      <c r="AU190" s="219" t="s">
        <v>82</v>
      </c>
      <c r="AY190" s="14" t="s">
        <v>233</v>
      </c>
      <c r="BE190" s="112">
        <f>IF(N190="základní",J190,0)</f>
        <v>0</v>
      </c>
      <c r="BF190" s="112">
        <f>IF(N190="snížená",J190,0)</f>
        <v>0</v>
      </c>
      <c r="BG190" s="112">
        <f>IF(N190="zákl. přenesená",J190,0)</f>
        <v>0</v>
      </c>
      <c r="BH190" s="112">
        <f>IF(N190="sníž. přenesená",J190,0)</f>
        <v>0</v>
      </c>
      <c r="BI190" s="112">
        <f>IF(N190="nulová",J190,0)</f>
        <v>0</v>
      </c>
      <c r="BJ190" s="14" t="s">
        <v>82</v>
      </c>
      <c r="BK190" s="112">
        <f>ROUND(I190*H190,2)</f>
        <v>0</v>
      </c>
      <c r="BL190" s="14" t="s">
        <v>240</v>
      </c>
      <c r="BM190" s="219" t="s">
        <v>318</v>
      </c>
    </row>
    <row r="191" spans="1:65" s="2" customFormat="1" ht="19.5">
      <c r="A191" s="32"/>
      <c r="B191" s="33"/>
      <c r="C191" s="34"/>
      <c r="D191" s="220" t="s">
        <v>241</v>
      </c>
      <c r="E191" s="34"/>
      <c r="F191" s="221" t="s">
        <v>1642</v>
      </c>
      <c r="G191" s="34"/>
      <c r="H191" s="34"/>
      <c r="I191" s="176"/>
      <c r="J191" s="34"/>
      <c r="K191" s="34"/>
      <c r="L191" s="35"/>
      <c r="M191" s="222"/>
      <c r="N191" s="223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4" t="s">
        <v>241</v>
      </c>
      <c r="AU191" s="14" t="s">
        <v>82</v>
      </c>
    </row>
    <row r="192" spans="1:65" s="2" customFormat="1" ht="37.9" customHeight="1">
      <c r="A192" s="32"/>
      <c r="B192" s="33"/>
      <c r="C192" s="207" t="s">
        <v>280</v>
      </c>
      <c r="D192" s="207" t="s">
        <v>236</v>
      </c>
      <c r="E192" s="208" t="s">
        <v>319</v>
      </c>
      <c r="F192" s="209" t="s">
        <v>1823</v>
      </c>
      <c r="G192" s="210" t="s">
        <v>244</v>
      </c>
      <c r="H192" s="211">
        <v>45</v>
      </c>
      <c r="I192" s="212"/>
      <c r="J192" s="213">
        <f>ROUND(I192*H192,2)</f>
        <v>0</v>
      </c>
      <c r="K192" s="214"/>
      <c r="L192" s="35"/>
      <c r="M192" s="215" t="s">
        <v>1</v>
      </c>
      <c r="N192" s="216" t="s">
        <v>40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240</v>
      </c>
      <c r="AT192" s="219" t="s">
        <v>236</v>
      </c>
      <c r="AU192" s="219" t="s">
        <v>82</v>
      </c>
      <c r="AY192" s="14" t="s">
        <v>233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82</v>
      </c>
      <c r="BK192" s="112">
        <f>ROUND(I192*H192,2)</f>
        <v>0</v>
      </c>
      <c r="BL192" s="14" t="s">
        <v>240</v>
      </c>
      <c r="BM192" s="219" t="s">
        <v>320</v>
      </c>
    </row>
    <row r="193" spans="1:65" s="2" customFormat="1" ht="19.5">
      <c r="A193" s="32"/>
      <c r="B193" s="33"/>
      <c r="C193" s="34"/>
      <c r="D193" s="220" t="s">
        <v>241</v>
      </c>
      <c r="E193" s="34"/>
      <c r="F193" s="221" t="s">
        <v>1823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241</v>
      </c>
      <c r="AU193" s="14" t="s">
        <v>82</v>
      </c>
    </row>
    <row r="194" spans="1:65" s="2" customFormat="1" ht="136.5">
      <c r="A194" s="32"/>
      <c r="B194" s="33"/>
      <c r="C194" s="34"/>
      <c r="D194" s="220" t="s">
        <v>1255</v>
      </c>
      <c r="E194" s="34"/>
      <c r="F194" s="239" t="s">
        <v>1824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1255</v>
      </c>
      <c r="AU194" s="14" t="s">
        <v>82</v>
      </c>
    </row>
    <row r="195" spans="1:65" s="12" customFormat="1" ht="25.9" customHeight="1">
      <c r="B195" s="191"/>
      <c r="C195" s="192"/>
      <c r="D195" s="193" t="s">
        <v>74</v>
      </c>
      <c r="E195" s="194" t="s">
        <v>269</v>
      </c>
      <c r="F195" s="194" t="s">
        <v>1825</v>
      </c>
      <c r="G195" s="192"/>
      <c r="H195" s="192"/>
      <c r="I195" s="195"/>
      <c r="J195" s="196">
        <f>BK195</f>
        <v>0</v>
      </c>
      <c r="K195" s="192"/>
      <c r="L195" s="197"/>
      <c r="M195" s="198"/>
      <c r="N195" s="199"/>
      <c r="O195" s="199"/>
      <c r="P195" s="200">
        <f>SUM(P196:P207)</f>
        <v>0</v>
      </c>
      <c r="Q195" s="199"/>
      <c r="R195" s="200">
        <f>SUM(R196:R207)</f>
        <v>0</v>
      </c>
      <c r="S195" s="199"/>
      <c r="T195" s="201">
        <f>SUM(T196:T207)</f>
        <v>0</v>
      </c>
      <c r="AR195" s="202" t="s">
        <v>82</v>
      </c>
      <c r="AT195" s="203" t="s">
        <v>74</v>
      </c>
      <c r="AU195" s="203" t="s">
        <v>75</v>
      </c>
      <c r="AY195" s="202" t="s">
        <v>233</v>
      </c>
      <c r="BK195" s="204">
        <f>SUM(BK196:BK207)</f>
        <v>0</v>
      </c>
    </row>
    <row r="196" spans="1:65" s="2" customFormat="1" ht="16.5" customHeight="1">
      <c r="A196" s="32"/>
      <c r="B196" s="33"/>
      <c r="C196" s="207" t="s">
        <v>321</v>
      </c>
      <c r="D196" s="207" t="s">
        <v>236</v>
      </c>
      <c r="E196" s="208" t="s">
        <v>322</v>
      </c>
      <c r="F196" s="209" t="s">
        <v>1826</v>
      </c>
      <c r="G196" s="210" t="s">
        <v>244</v>
      </c>
      <c r="H196" s="211">
        <v>307</v>
      </c>
      <c r="I196" s="212"/>
      <c r="J196" s="213">
        <f>ROUND(I196*H196,2)</f>
        <v>0</v>
      </c>
      <c r="K196" s="214"/>
      <c r="L196" s="35"/>
      <c r="M196" s="215" t="s">
        <v>1</v>
      </c>
      <c r="N196" s="216" t="s">
        <v>40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240</v>
      </c>
      <c r="AT196" s="219" t="s">
        <v>236</v>
      </c>
      <c r="AU196" s="219" t="s">
        <v>82</v>
      </c>
      <c r="AY196" s="14" t="s">
        <v>233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82</v>
      </c>
      <c r="BK196" s="112">
        <f>ROUND(I196*H196,2)</f>
        <v>0</v>
      </c>
      <c r="BL196" s="14" t="s">
        <v>240</v>
      </c>
      <c r="BM196" s="219" t="s">
        <v>323</v>
      </c>
    </row>
    <row r="197" spans="1:65" s="2" customFormat="1" ht="11.25">
      <c r="A197" s="32"/>
      <c r="B197" s="33"/>
      <c r="C197" s="34"/>
      <c r="D197" s="220" t="s">
        <v>241</v>
      </c>
      <c r="E197" s="34"/>
      <c r="F197" s="221" t="s">
        <v>1826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241</v>
      </c>
      <c r="AU197" s="14" t="s">
        <v>82</v>
      </c>
    </row>
    <row r="198" spans="1:65" s="2" customFormat="1" ht="16.5" customHeight="1">
      <c r="A198" s="32"/>
      <c r="B198" s="33"/>
      <c r="C198" s="207" t="s">
        <v>283</v>
      </c>
      <c r="D198" s="207" t="s">
        <v>236</v>
      </c>
      <c r="E198" s="208" t="s">
        <v>324</v>
      </c>
      <c r="F198" s="209" t="s">
        <v>1827</v>
      </c>
      <c r="G198" s="210" t="s">
        <v>244</v>
      </c>
      <c r="H198" s="211">
        <v>13</v>
      </c>
      <c r="I198" s="212"/>
      <c r="J198" s="213">
        <f>ROUND(I198*H198,2)</f>
        <v>0</v>
      </c>
      <c r="K198" s="214"/>
      <c r="L198" s="35"/>
      <c r="M198" s="215" t="s">
        <v>1</v>
      </c>
      <c r="N198" s="216" t="s">
        <v>40</v>
      </c>
      <c r="O198" s="69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9" t="s">
        <v>240</v>
      </c>
      <c r="AT198" s="219" t="s">
        <v>236</v>
      </c>
      <c r="AU198" s="219" t="s">
        <v>82</v>
      </c>
      <c r="AY198" s="14" t="s">
        <v>233</v>
      </c>
      <c r="BE198" s="112">
        <f>IF(N198="základní",J198,0)</f>
        <v>0</v>
      </c>
      <c r="BF198" s="112">
        <f>IF(N198="snížená",J198,0)</f>
        <v>0</v>
      </c>
      <c r="BG198" s="112">
        <f>IF(N198="zákl. přenesená",J198,0)</f>
        <v>0</v>
      </c>
      <c r="BH198" s="112">
        <f>IF(N198="sníž. přenesená",J198,0)</f>
        <v>0</v>
      </c>
      <c r="BI198" s="112">
        <f>IF(N198="nulová",J198,0)</f>
        <v>0</v>
      </c>
      <c r="BJ198" s="14" t="s">
        <v>82</v>
      </c>
      <c r="BK198" s="112">
        <f>ROUND(I198*H198,2)</f>
        <v>0</v>
      </c>
      <c r="BL198" s="14" t="s">
        <v>240</v>
      </c>
      <c r="BM198" s="219" t="s">
        <v>325</v>
      </c>
    </row>
    <row r="199" spans="1:65" s="2" customFormat="1" ht="11.25">
      <c r="A199" s="32"/>
      <c r="B199" s="33"/>
      <c r="C199" s="34"/>
      <c r="D199" s="220" t="s">
        <v>241</v>
      </c>
      <c r="E199" s="34"/>
      <c r="F199" s="221" t="s">
        <v>1827</v>
      </c>
      <c r="G199" s="34"/>
      <c r="H199" s="34"/>
      <c r="I199" s="176"/>
      <c r="J199" s="34"/>
      <c r="K199" s="34"/>
      <c r="L199" s="35"/>
      <c r="M199" s="222"/>
      <c r="N199" s="223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4" t="s">
        <v>241</v>
      </c>
      <c r="AU199" s="14" t="s">
        <v>82</v>
      </c>
    </row>
    <row r="200" spans="1:65" s="2" customFormat="1" ht="16.5" customHeight="1">
      <c r="A200" s="32"/>
      <c r="B200" s="33"/>
      <c r="C200" s="207" t="s">
        <v>328</v>
      </c>
      <c r="D200" s="207" t="s">
        <v>236</v>
      </c>
      <c r="E200" s="208" t="s">
        <v>329</v>
      </c>
      <c r="F200" s="209" t="s">
        <v>1828</v>
      </c>
      <c r="G200" s="210" t="s">
        <v>244</v>
      </c>
      <c r="H200" s="211">
        <v>55</v>
      </c>
      <c r="I200" s="212"/>
      <c r="J200" s="213">
        <f>ROUND(I200*H200,2)</f>
        <v>0</v>
      </c>
      <c r="K200" s="214"/>
      <c r="L200" s="35"/>
      <c r="M200" s="215" t="s">
        <v>1</v>
      </c>
      <c r="N200" s="216" t="s">
        <v>40</v>
      </c>
      <c r="O200" s="6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9" t="s">
        <v>240</v>
      </c>
      <c r="AT200" s="219" t="s">
        <v>236</v>
      </c>
      <c r="AU200" s="219" t="s">
        <v>82</v>
      </c>
      <c r="AY200" s="14" t="s">
        <v>233</v>
      </c>
      <c r="BE200" s="112">
        <f>IF(N200="základní",J200,0)</f>
        <v>0</v>
      </c>
      <c r="BF200" s="112">
        <f>IF(N200="snížená",J200,0)</f>
        <v>0</v>
      </c>
      <c r="BG200" s="112">
        <f>IF(N200="zákl. přenesená",J200,0)</f>
        <v>0</v>
      </c>
      <c r="BH200" s="112">
        <f>IF(N200="sníž. přenesená",J200,0)</f>
        <v>0</v>
      </c>
      <c r="BI200" s="112">
        <f>IF(N200="nulová",J200,0)</f>
        <v>0</v>
      </c>
      <c r="BJ200" s="14" t="s">
        <v>82</v>
      </c>
      <c r="BK200" s="112">
        <f>ROUND(I200*H200,2)</f>
        <v>0</v>
      </c>
      <c r="BL200" s="14" t="s">
        <v>240</v>
      </c>
      <c r="BM200" s="219" t="s">
        <v>330</v>
      </c>
    </row>
    <row r="201" spans="1:65" s="2" customFormat="1" ht="11.25">
      <c r="A201" s="32"/>
      <c r="B201" s="33"/>
      <c r="C201" s="34"/>
      <c r="D201" s="220" t="s">
        <v>241</v>
      </c>
      <c r="E201" s="34"/>
      <c r="F201" s="221" t="s">
        <v>1828</v>
      </c>
      <c r="G201" s="34"/>
      <c r="H201" s="34"/>
      <c r="I201" s="176"/>
      <c r="J201" s="34"/>
      <c r="K201" s="34"/>
      <c r="L201" s="35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4" t="s">
        <v>241</v>
      </c>
      <c r="AU201" s="14" t="s">
        <v>82</v>
      </c>
    </row>
    <row r="202" spans="1:65" s="2" customFormat="1" ht="24.2" customHeight="1">
      <c r="A202" s="32"/>
      <c r="B202" s="33"/>
      <c r="C202" s="207" t="s">
        <v>287</v>
      </c>
      <c r="D202" s="207" t="s">
        <v>236</v>
      </c>
      <c r="E202" s="208" t="s">
        <v>331</v>
      </c>
      <c r="F202" s="209" t="s">
        <v>1829</v>
      </c>
      <c r="G202" s="210" t="s">
        <v>239</v>
      </c>
      <c r="H202" s="211">
        <v>10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40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240</v>
      </c>
      <c r="AT202" s="219" t="s">
        <v>236</v>
      </c>
      <c r="AU202" s="219" t="s">
        <v>82</v>
      </c>
      <c r="AY202" s="14" t="s">
        <v>233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82</v>
      </c>
      <c r="BK202" s="112">
        <f>ROUND(I202*H202,2)</f>
        <v>0</v>
      </c>
      <c r="BL202" s="14" t="s">
        <v>240</v>
      </c>
      <c r="BM202" s="219" t="s">
        <v>332</v>
      </c>
    </row>
    <row r="203" spans="1:65" s="2" customFormat="1" ht="11.25">
      <c r="A203" s="32"/>
      <c r="B203" s="33"/>
      <c r="C203" s="34"/>
      <c r="D203" s="220" t="s">
        <v>241</v>
      </c>
      <c r="E203" s="34"/>
      <c r="F203" s="221" t="s">
        <v>1829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241</v>
      </c>
      <c r="AU203" s="14" t="s">
        <v>82</v>
      </c>
    </row>
    <row r="204" spans="1:65" s="2" customFormat="1" ht="24.2" customHeight="1">
      <c r="A204" s="32"/>
      <c r="B204" s="33"/>
      <c r="C204" s="207" t="s">
        <v>333</v>
      </c>
      <c r="D204" s="207" t="s">
        <v>236</v>
      </c>
      <c r="E204" s="208" t="s">
        <v>334</v>
      </c>
      <c r="F204" s="209" t="s">
        <v>1830</v>
      </c>
      <c r="G204" s="210" t="s">
        <v>239</v>
      </c>
      <c r="H204" s="211">
        <v>70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40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240</v>
      </c>
      <c r="AT204" s="219" t="s">
        <v>236</v>
      </c>
      <c r="AU204" s="219" t="s">
        <v>82</v>
      </c>
      <c r="AY204" s="14" t="s">
        <v>233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82</v>
      </c>
      <c r="BK204" s="112">
        <f>ROUND(I204*H204,2)</f>
        <v>0</v>
      </c>
      <c r="BL204" s="14" t="s">
        <v>240</v>
      </c>
      <c r="BM204" s="219" t="s">
        <v>335</v>
      </c>
    </row>
    <row r="205" spans="1:65" s="2" customFormat="1" ht="19.5">
      <c r="A205" s="32"/>
      <c r="B205" s="33"/>
      <c r="C205" s="34"/>
      <c r="D205" s="220" t="s">
        <v>241</v>
      </c>
      <c r="E205" s="34"/>
      <c r="F205" s="221" t="s">
        <v>1830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241</v>
      </c>
      <c r="AU205" s="14" t="s">
        <v>82</v>
      </c>
    </row>
    <row r="206" spans="1:65" s="2" customFormat="1" ht="24.2" customHeight="1">
      <c r="A206" s="32"/>
      <c r="B206" s="33"/>
      <c r="C206" s="207" t="s">
        <v>290</v>
      </c>
      <c r="D206" s="207" t="s">
        <v>236</v>
      </c>
      <c r="E206" s="208" t="s">
        <v>336</v>
      </c>
      <c r="F206" s="209" t="s">
        <v>1831</v>
      </c>
      <c r="G206" s="210" t="s">
        <v>358</v>
      </c>
      <c r="H206" s="211">
        <v>1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40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240</v>
      </c>
      <c r="AT206" s="219" t="s">
        <v>236</v>
      </c>
      <c r="AU206" s="219" t="s">
        <v>82</v>
      </c>
      <c r="AY206" s="14" t="s">
        <v>233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82</v>
      </c>
      <c r="BK206" s="112">
        <f>ROUND(I206*H206,2)</f>
        <v>0</v>
      </c>
      <c r="BL206" s="14" t="s">
        <v>240</v>
      </c>
      <c r="BM206" s="219" t="s">
        <v>337</v>
      </c>
    </row>
    <row r="207" spans="1:65" s="2" customFormat="1" ht="19.5">
      <c r="A207" s="32"/>
      <c r="B207" s="33"/>
      <c r="C207" s="34"/>
      <c r="D207" s="220" t="s">
        <v>241</v>
      </c>
      <c r="E207" s="34"/>
      <c r="F207" s="221" t="s">
        <v>1831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241</v>
      </c>
      <c r="AU207" s="14" t="s">
        <v>82</v>
      </c>
    </row>
    <row r="208" spans="1:65" s="12" customFormat="1" ht="25.9" customHeight="1">
      <c r="B208" s="191"/>
      <c r="C208" s="192"/>
      <c r="D208" s="193" t="s">
        <v>74</v>
      </c>
      <c r="E208" s="194" t="s">
        <v>284</v>
      </c>
      <c r="F208" s="194" t="s">
        <v>1247</v>
      </c>
      <c r="G208" s="192"/>
      <c r="H208" s="192"/>
      <c r="I208" s="195"/>
      <c r="J208" s="196">
        <f>BK208</f>
        <v>0</v>
      </c>
      <c r="K208" s="192"/>
      <c r="L208" s="197"/>
      <c r="M208" s="198"/>
      <c r="N208" s="199"/>
      <c r="O208" s="199"/>
      <c r="P208" s="200">
        <f>SUM(P209:P216)</f>
        <v>0</v>
      </c>
      <c r="Q208" s="199"/>
      <c r="R208" s="200">
        <f>SUM(R209:R216)</f>
        <v>0</v>
      </c>
      <c r="S208" s="199"/>
      <c r="T208" s="201">
        <f>SUM(T209:T216)</f>
        <v>0</v>
      </c>
      <c r="AR208" s="202" t="s">
        <v>82</v>
      </c>
      <c r="AT208" s="203" t="s">
        <v>74</v>
      </c>
      <c r="AU208" s="203" t="s">
        <v>75</v>
      </c>
      <c r="AY208" s="202" t="s">
        <v>233</v>
      </c>
      <c r="BK208" s="204">
        <f>SUM(BK209:BK216)</f>
        <v>0</v>
      </c>
    </row>
    <row r="209" spans="1:65" s="2" customFormat="1" ht="24.2" customHeight="1">
      <c r="A209" s="32"/>
      <c r="B209" s="33"/>
      <c r="C209" s="207" t="s">
        <v>338</v>
      </c>
      <c r="D209" s="207" t="s">
        <v>236</v>
      </c>
      <c r="E209" s="208" t="s">
        <v>339</v>
      </c>
      <c r="F209" s="209" t="s">
        <v>1832</v>
      </c>
      <c r="G209" s="210" t="s">
        <v>244</v>
      </c>
      <c r="H209" s="211">
        <v>15</v>
      </c>
      <c r="I209" s="212"/>
      <c r="J209" s="213">
        <f>ROUND(I209*H209,2)</f>
        <v>0</v>
      </c>
      <c r="K209" s="214"/>
      <c r="L209" s="35"/>
      <c r="M209" s="215" t="s">
        <v>1</v>
      </c>
      <c r="N209" s="216" t="s">
        <v>40</v>
      </c>
      <c r="O209" s="69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9" t="s">
        <v>240</v>
      </c>
      <c r="AT209" s="219" t="s">
        <v>236</v>
      </c>
      <c r="AU209" s="219" t="s">
        <v>82</v>
      </c>
      <c r="AY209" s="14" t="s">
        <v>233</v>
      </c>
      <c r="BE209" s="112">
        <f>IF(N209="základní",J209,0)</f>
        <v>0</v>
      </c>
      <c r="BF209" s="112">
        <f>IF(N209="snížená",J209,0)</f>
        <v>0</v>
      </c>
      <c r="BG209" s="112">
        <f>IF(N209="zákl. přenesená",J209,0)</f>
        <v>0</v>
      </c>
      <c r="BH209" s="112">
        <f>IF(N209="sníž. přenesená",J209,0)</f>
        <v>0</v>
      </c>
      <c r="BI209" s="112">
        <f>IF(N209="nulová",J209,0)</f>
        <v>0</v>
      </c>
      <c r="BJ209" s="14" t="s">
        <v>82</v>
      </c>
      <c r="BK209" s="112">
        <f>ROUND(I209*H209,2)</f>
        <v>0</v>
      </c>
      <c r="BL209" s="14" t="s">
        <v>240</v>
      </c>
      <c r="BM209" s="219" t="s">
        <v>340</v>
      </c>
    </row>
    <row r="210" spans="1:65" s="2" customFormat="1" ht="19.5">
      <c r="A210" s="32"/>
      <c r="B210" s="33"/>
      <c r="C210" s="34"/>
      <c r="D210" s="220" t="s">
        <v>241</v>
      </c>
      <c r="E210" s="34"/>
      <c r="F210" s="221" t="s">
        <v>1832</v>
      </c>
      <c r="G210" s="34"/>
      <c r="H210" s="34"/>
      <c r="I210" s="176"/>
      <c r="J210" s="34"/>
      <c r="K210" s="34"/>
      <c r="L210" s="35"/>
      <c r="M210" s="222"/>
      <c r="N210" s="223"/>
      <c r="O210" s="69"/>
      <c r="P210" s="69"/>
      <c r="Q210" s="69"/>
      <c r="R210" s="69"/>
      <c r="S210" s="69"/>
      <c r="T210" s="70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4" t="s">
        <v>241</v>
      </c>
      <c r="AU210" s="14" t="s">
        <v>82</v>
      </c>
    </row>
    <row r="211" spans="1:65" s="2" customFormat="1" ht="24.2" customHeight="1">
      <c r="A211" s="32"/>
      <c r="B211" s="33"/>
      <c r="C211" s="207" t="s">
        <v>292</v>
      </c>
      <c r="D211" s="207" t="s">
        <v>236</v>
      </c>
      <c r="E211" s="208" t="s">
        <v>345</v>
      </c>
      <c r="F211" s="209" t="s">
        <v>1833</v>
      </c>
      <c r="G211" s="210" t="s">
        <v>239</v>
      </c>
      <c r="H211" s="211">
        <v>1</v>
      </c>
      <c r="I211" s="212"/>
      <c r="J211" s="213">
        <f>ROUND(I211*H211,2)</f>
        <v>0</v>
      </c>
      <c r="K211" s="214"/>
      <c r="L211" s="35"/>
      <c r="M211" s="215" t="s">
        <v>1</v>
      </c>
      <c r="N211" s="216" t="s">
        <v>40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240</v>
      </c>
      <c r="AT211" s="219" t="s">
        <v>236</v>
      </c>
      <c r="AU211" s="219" t="s">
        <v>82</v>
      </c>
      <c r="AY211" s="14" t="s">
        <v>233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82</v>
      </c>
      <c r="BK211" s="112">
        <f>ROUND(I211*H211,2)</f>
        <v>0</v>
      </c>
      <c r="BL211" s="14" t="s">
        <v>240</v>
      </c>
      <c r="BM211" s="219" t="s">
        <v>347</v>
      </c>
    </row>
    <row r="212" spans="1:65" s="2" customFormat="1" ht="19.5">
      <c r="A212" s="32"/>
      <c r="B212" s="33"/>
      <c r="C212" s="34"/>
      <c r="D212" s="220" t="s">
        <v>241</v>
      </c>
      <c r="E212" s="34"/>
      <c r="F212" s="221" t="s">
        <v>1833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241</v>
      </c>
      <c r="AU212" s="14" t="s">
        <v>82</v>
      </c>
    </row>
    <row r="213" spans="1:65" s="2" customFormat="1" ht="24.2" customHeight="1">
      <c r="A213" s="32"/>
      <c r="B213" s="33"/>
      <c r="C213" s="207" t="s">
        <v>348</v>
      </c>
      <c r="D213" s="207" t="s">
        <v>236</v>
      </c>
      <c r="E213" s="208" t="s">
        <v>349</v>
      </c>
      <c r="F213" s="209" t="s">
        <v>1834</v>
      </c>
      <c r="G213" s="210" t="s">
        <v>244</v>
      </c>
      <c r="H213" s="211">
        <v>200</v>
      </c>
      <c r="I213" s="212"/>
      <c r="J213" s="213">
        <f>ROUND(I213*H213,2)</f>
        <v>0</v>
      </c>
      <c r="K213" s="214"/>
      <c r="L213" s="35"/>
      <c r="M213" s="215" t="s">
        <v>1</v>
      </c>
      <c r="N213" s="216" t="s">
        <v>40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240</v>
      </c>
      <c r="AT213" s="219" t="s">
        <v>236</v>
      </c>
      <c r="AU213" s="219" t="s">
        <v>82</v>
      </c>
      <c r="AY213" s="14" t="s">
        <v>233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82</v>
      </c>
      <c r="BK213" s="112">
        <f>ROUND(I213*H213,2)</f>
        <v>0</v>
      </c>
      <c r="BL213" s="14" t="s">
        <v>240</v>
      </c>
      <c r="BM213" s="219" t="s">
        <v>351</v>
      </c>
    </row>
    <row r="214" spans="1:65" s="2" customFormat="1" ht="19.5">
      <c r="A214" s="32"/>
      <c r="B214" s="33"/>
      <c r="C214" s="34"/>
      <c r="D214" s="220" t="s">
        <v>241</v>
      </c>
      <c r="E214" s="34"/>
      <c r="F214" s="221" t="s">
        <v>1834</v>
      </c>
      <c r="G214" s="34"/>
      <c r="H214" s="34"/>
      <c r="I214" s="176"/>
      <c r="J214" s="34"/>
      <c r="K214" s="34"/>
      <c r="L214" s="35"/>
      <c r="M214" s="222"/>
      <c r="N214" s="223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241</v>
      </c>
      <c r="AU214" s="14" t="s">
        <v>82</v>
      </c>
    </row>
    <row r="215" spans="1:65" s="2" customFormat="1" ht="78" customHeight="1">
      <c r="A215" s="32"/>
      <c r="B215" s="33"/>
      <c r="C215" s="207" t="s">
        <v>295</v>
      </c>
      <c r="D215" s="207" t="s">
        <v>236</v>
      </c>
      <c r="E215" s="208" t="s">
        <v>352</v>
      </c>
      <c r="F215" s="209" t="s">
        <v>1835</v>
      </c>
      <c r="G215" s="210" t="s">
        <v>358</v>
      </c>
      <c r="H215" s="211">
        <v>1</v>
      </c>
      <c r="I215" s="212"/>
      <c r="J215" s="213">
        <f>ROUND(I215*H215,2)</f>
        <v>0</v>
      </c>
      <c r="K215" s="214"/>
      <c r="L215" s="35"/>
      <c r="M215" s="215" t="s">
        <v>1</v>
      </c>
      <c r="N215" s="216" t="s">
        <v>40</v>
      </c>
      <c r="O215" s="69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9" t="s">
        <v>240</v>
      </c>
      <c r="AT215" s="219" t="s">
        <v>236</v>
      </c>
      <c r="AU215" s="219" t="s">
        <v>82</v>
      </c>
      <c r="AY215" s="14" t="s">
        <v>233</v>
      </c>
      <c r="BE215" s="112">
        <f>IF(N215="základní",J215,0)</f>
        <v>0</v>
      </c>
      <c r="BF215" s="112">
        <f>IF(N215="snížená",J215,0)</f>
        <v>0</v>
      </c>
      <c r="BG215" s="112">
        <f>IF(N215="zákl. přenesená",J215,0)</f>
        <v>0</v>
      </c>
      <c r="BH215" s="112">
        <f>IF(N215="sníž. přenesená",J215,0)</f>
        <v>0</v>
      </c>
      <c r="BI215" s="112">
        <f>IF(N215="nulová",J215,0)</f>
        <v>0</v>
      </c>
      <c r="BJ215" s="14" t="s">
        <v>82</v>
      </c>
      <c r="BK215" s="112">
        <f>ROUND(I215*H215,2)</f>
        <v>0</v>
      </c>
      <c r="BL215" s="14" t="s">
        <v>240</v>
      </c>
      <c r="BM215" s="219" t="s">
        <v>354</v>
      </c>
    </row>
    <row r="216" spans="1:65" s="2" customFormat="1" ht="48.75">
      <c r="A216" s="32"/>
      <c r="B216" s="33"/>
      <c r="C216" s="34"/>
      <c r="D216" s="220" t="s">
        <v>241</v>
      </c>
      <c r="E216" s="34"/>
      <c r="F216" s="221" t="s">
        <v>1835</v>
      </c>
      <c r="G216" s="34"/>
      <c r="H216" s="34"/>
      <c r="I216" s="176"/>
      <c r="J216" s="34"/>
      <c r="K216" s="34"/>
      <c r="L216" s="35"/>
      <c r="M216" s="222"/>
      <c r="N216" s="223"/>
      <c r="O216" s="69"/>
      <c r="P216" s="69"/>
      <c r="Q216" s="69"/>
      <c r="R216" s="69"/>
      <c r="S216" s="69"/>
      <c r="T216" s="70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4" t="s">
        <v>241</v>
      </c>
      <c r="AU216" s="14" t="s">
        <v>82</v>
      </c>
    </row>
    <row r="217" spans="1:65" s="12" customFormat="1" ht="25.9" customHeight="1">
      <c r="B217" s="191"/>
      <c r="C217" s="192"/>
      <c r="D217" s="193" t="s">
        <v>74</v>
      </c>
      <c r="E217" s="194" t="s">
        <v>298</v>
      </c>
      <c r="F217" s="194" t="s">
        <v>799</v>
      </c>
      <c r="G217" s="192"/>
      <c r="H217" s="192"/>
      <c r="I217" s="195"/>
      <c r="J217" s="196">
        <f>BK217</f>
        <v>0</v>
      </c>
      <c r="K217" s="192"/>
      <c r="L217" s="197"/>
      <c r="M217" s="198"/>
      <c r="N217" s="199"/>
      <c r="O217" s="199"/>
      <c r="P217" s="200">
        <f>SUM(P218:P229)</f>
        <v>0</v>
      </c>
      <c r="Q217" s="199"/>
      <c r="R217" s="200">
        <f>SUM(R218:R229)</f>
        <v>0</v>
      </c>
      <c r="S217" s="199"/>
      <c r="T217" s="201">
        <f>SUM(T218:T229)</f>
        <v>0</v>
      </c>
      <c r="AR217" s="202" t="s">
        <v>82</v>
      </c>
      <c r="AT217" s="203" t="s">
        <v>74</v>
      </c>
      <c r="AU217" s="203" t="s">
        <v>75</v>
      </c>
      <c r="AY217" s="202" t="s">
        <v>233</v>
      </c>
      <c r="BK217" s="204">
        <f>SUM(BK218:BK229)</f>
        <v>0</v>
      </c>
    </row>
    <row r="218" spans="1:65" s="2" customFormat="1" ht="16.5" customHeight="1">
      <c r="A218" s="32"/>
      <c r="B218" s="33"/>
      <c r="C218" s="207" t="s">
        <v>355</v>
      </c>
      <c r="D218" s="207" t="s">
        <v>236</v>
      </c>
      <c r="E218" s="208" t="s">
        <v>356</v>
      </c>
      <c r="F218" s="209" t="s">
        <v>802</v>
      </c>
      <c r="G218" s="210" t="s">
        <v>358</v>
      </c>
      <c r="H218" s="211">
        <v>1</v>
      </c>
      <c r="I218" s="212"/>
      <c r="J218" s="213">
        <f>ROUND(I218*H218,2)</f>
        <v>0</v>
      </c>
      <c r="K218" s="214"/>
      <c r="L218" s="35"/>
      <c r="M218" s="215" t="s">
        <v>1</v>
      </c>
      <c r="N218" s="216" t="s">
        <v>40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240</v>
      </c>
      <c r="AT218" s="219" t="s">
        <v>236</v>
      </c>
      <c r="AU218" s="219" t="s">
        <v>82</v>
      </c>
      <c r="AY218" s="14" t="s">
        <v>233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82</v>
      </c>
      <c r="BK218" s="112">
        <f>ROUND(I218*H218,2)</f>
        <v>0</v>
      </c>
      <c r="BL218" s="14" t="s">
        <v>240</v>
      </c>
      <c r="BM218" s="219" t="s">
        <v>359</v>
      </c>
    </row>
    <row r="219" spans="1:65" s="2" customFormat="1" ht="11.25">
      <c r="A219" s="32"/>
      <c r="B219" s="33"/>
      <c r="C219" s="34"/>
      <c r="D219" s="220" t="s">
        <v>241</v>
      </c>
      <c r="E219" s="34"/>
      <c r="F219" s="221" t="s">
        <v>802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241</v>
      </c>
      <c r="AU219" s="14" t="s">
        <v>82</v>
      </c>
    </row>
    <row r="220" spans="1:65" s="2" customFormat="1" ht="16.5" customHeight="1">
      <c r="A220" s="32"/>
      <c r="B220" s="33"/>
      <c r="C220" s="207" t="s">
        <v>297</v>
      </c>
      <c r="D220" s="207" t="s">
        <v>236</v>
      </c>
      <c r="E220" s="208" t="s">
        <v>362</v>
      </c>
      <c r="F220" s="209" t="s">
        <v>1836</v>
      </c>
      <c r="G220" s="210" t="s">
        <v>358</v>
      </c>
      <c r="H220" s="211">
        <v>1</v>
      </c>
      <c r="I220" s="212"/>
      <c r="J220" s="213">
        <f>ROUND(I220*H220,2)</f>
        <v>0</v>
      </c>
      <c r="K220" s="214"/>
      <c r="L220" s="35"/>
      <c r="M220" s="215" t="s">
        <v>1</v>
      </c>
      <c r="N220" s="216" t="s">
        <v>40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240</v>
      </c>
      <c r="AT220" s="219" t="s">
        <v>236</v>
      </c>
      <c r="AU220" s="219" t="s">
        <v>82</v>
      </c>
      <c r="AY220" s="14" t="s">
        <v>233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82</v>
      </c>
      <c r="BK220" s="112">
        <f>ROUND(I220*H220,2)</f>
        <v>0</v>
      </c>
      <c r="BL220" s="14" t="s">
        <v>240</v>
      </c>
      <c r="BM220" s="219" t="s">
        <v>363</v>
      </c>
    </row>
    <row r="221" spans="1:65" s="2" customFormat="1" ht="11.25">
      <c r="A221" s="32"/>
      <c r="B221" s="33"/>
      <c r="C221" s="34"/>
      <c r="D221" s="220" t="s">
        <v>241</v>
      </c>
      <c r="E221" s="34"/>
      <c r="F221" s="221" t="s">
        <v>1836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241</v>
      </c>
      <c r="AU221" s="14" t="s">
        <v>82</v>
      </c>
    </row>
    <row r="222" spans="1:65" s="2" customFormat="1" ht="16.5" customHeight="1">
      <c r="A222" s="32"/>
      <c r="B222" s="33"/>
      <c r="C222" s="207" t="s">
        <v>364</v>
      </c>
      <c r="D222" s="207" t="s">
        <v>236</v>
      </c>
      <c r="E222" s="208" t="s">
        <v>365</v>
      </c>
      <c r="F222" s="209" t="s">
        <v>1837</v>
      </c>
      <c r="G222" s="210" t="s">
        <v>358</v>
      </c>
      <c r="H222" s="211">
        <v>1</v>
      </c>
      <c r="I222" s="212"/>
      <c r="J222" s="213">
        <f>ROUND(I222*H222,2)</f>
        <v>0</v>
      </c>
      <c r="K222" s="214"/>
      <c r="L222" s="35"/>
      <c r="M222" s="215" t="s">
        <v>1</v>
      </c>
      <c r="N222" s="216" t="s">
        <v>40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240</v>
      </c>
      <c r="AT222" s="219" t="s">
        <v>236</v>
      </c>
      <c r="AU222" s="219" t="s">
        <v>82</v>
      </c>
      <c r="AY222" s="14" t="s">
        <v>233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82</v>
      </c>
      <c r="BK222" s="112">
        <f>ROUND(I222*H222,2)</f>
        <v>0</v>
      </c>
      <c r="BL222" s="14" t="s">
        <v>240</v>
      </c>
      <c r="BM222" s="219" t="s">
        <v>366</v>
      </c>
    </row>
    <row r="223" spans="1:65" s="2" customFormat="1" ht="11.25">
      <c r="A223" s="32"/>
      <c r="B223" s="33"/>
      <c r="C223" s="34"/>
      <c r="D223" s="220" t="s">
        <v>241</v>
      </c>
      <c r="E223" s="34"/>
      <c r="F223" s="221" t="s">
        <v>1837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241</v>
      </c>
      <c r="AU223" s="14" t="s">
        <v>82</v>
      </c>
    </row>
    <row r="224" spans="1:65" s="2" customFormat="1" ht="16.5" customHeight="1">
      <c r="A224" s="32"/>
      <c r="B224" s="33"/>
      <c r="C224" s="207" t="s">
        <v>301</v>
      </c>
      <c r="D224" s="207" t="s">
        <v>236</v>
      </c>
      <c r="E224" s="208" t="s">
        <v>367</v>
      </c>
      <c r="F224" s="209" t="s">
        <v>1838</v>
      </c>
      <c r="G224" s="210" t="s">
        <v>358</v>
      </c>
      <c r="H224" s="211">
        <v>1</v>
      </c>
      <c r="I224" s="212"/>
      <c r="J224" s="213">
        <f>ROUND(I224*H224,2)</f>
        <v>0</v>
      </c>
      <c r="K224" s="214"/>
      <c r="L224" s="35"/>
      <c r="M224" s="215" t="s">
        <v>1</v>
      </c>
      <c r="N224" s="216" t="s">
        <v>40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240</v>
      </c>
      <c r="AT224" s="219" t="s">
        <v>236</v>
      </c>
      <c r="AU224" s="219" t="s">
        <v>82</v>
      </c>
      <c r="AY224" s="14" t="s">
        <v>233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82</v>
      </c>
      <c r="BK224" s="112">
        <f>ROUND(I224*H224,2)</f>
        <v>0</v>
      </c>
      <c r="BL224" s="14" t="s">
        <v>240</v>
      </c>
      <c r="BM224" s="219" t="s">
        <v>368</v>
      </c>
    </row>
    <row r="225" spans="1:65" s="2" customFormat="1" ht="11.25">
      <c r="A225" s="32"/>
      <c r="B225" s="33"/>
      <c r="C225" s="34"/>
      <c r="D225" s="220" t="s">
        <v>241</v>
      </c>
      <c r="E225" s="34"/>
      <c r="F225" s="221" t="s">
        <v>1838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241</v>
      </c>
      <c r="AU225" s="14" t="s">
        <v>82</v>
      </c>
    </row>
    <row r="226" spans="1:65" s="2" customFormat="1" ht="16.5" customHeight="1">
      <c r="A226" s="32"/>
      <c r="B226" s="33"/>
      <c r="C226" s="207" t="s">
        <v>369</v>
      </c>
      <c r="D226" s="207" t="s">
        <v>236</v>
      </c>
      <c r="E226" s="208" t="s">
        <v>370</v>
      </c>
      <c r="F226" s="209" t="s">
        <v>1839</v>
      </c>
      <c r="G226" s="210" t="s">
        <v>358</v>
      </c>
      <c r="H226" s="211">
        <v>1</v>
      </c>
      <c r="I226" s="212"/>
      <c r="J226" s="213">
        <f>ROUND(I226*H226,2)</f>
        <v>0</v>
      </c>
      <c r="K226" s="214"/>
      <c r="L226" s="35"/>
      <c r="M226" s="215" t="s">
        <v>1</v>
      </c>
      <c r="N226" s="216" t="s">
        <v>40</v>
      </c>
      <c r="O226" s="69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9" t="s">
        <v>240</v>
      </c>
      <c r="AT226" s="219" t="s">
        <v>236</v>
      </c>
      <c r="AU226" s="219" t="s">
        <v>82</v>
      </c>
      <c r="AY226" s="14" t="s">
        <v>233</v>
      </c>
      <c r="BE226" s="112">
        <f>IF(N226="základní",J226,0)</f>
        <v>0</v>
      </c>
      <c r="BF226" s="112">
        <f>IF(N226="snížená",J226,0)</f>
        <v>0</v>
      </c>
      <c r="BG226" s="112">
        <f>IF(N226="zákl. přenesená",J226,0)</f>
        <v>0</v>
      </c>
      <c r="BH226" s="112">
        <f>IF(N226="sníž. přenesená",J226,0)</f>
        <v>0</v>
      </c>
      <c r="BI226" s="112">
        <f>IF(N226="nulová",J226,0)</f>
        <v>0</v>
      </c>
      <c r="BJ226" s="14" t="s">
        <v>82</v>
      </c>
      <c r="BK226" s="112">
        <f>ROUND(I226*H226,2)</f>
        <v>0</v>
      </c>
      <c r="BL226" s="14" t="s">
        <v>240</v>
      </c>
      <c r="BM226" s="219" t="s">
        <v>371</v>
      </c>
    </row>
    <row r="227" spans="1:65" s="2" customFormat="1" ht="11.25">
      <c r="A227" s="32"/>
      <c r="B227" s="33"/>
      <c r="C227" s="34"/>
      <c r="D227" s="220" t="s">
        <v>241</v>
      </c>
      <c r="E227" s="34"/>
      <c r="F227" s="221" t="s">
        <v>1839</v>
      </c>
      <c r="G227" s="34"/>
      <c r="H227" s="34"/>
      <c r="I227" s="176"/>
      <c r="J227" s="34"/>
      <c r="K227" s="34"/>
      <c r="L227" s="35"/>
      <c r="M227" s="222"/>
      <c r="N227" s="223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4" t="s">
        <v>241</v>
      </c>
      <c r="AU227" s="14" t="s">
        <v>82</v>
      </c>
    </row>
    <row r="228" spans="1:65" s="2" customFormat="1" ht="55.5" customHeight="1">
      <c r="A228" s="32"/>
      <c r="B228" s="33"/>
      <c r="C228" s="207" t="s">
        <v>303</v>
      </c>
      <c r="D228" s="207" t="s">
        <v>236</v>
      </c>
      <c r="E228" s="208" t="s">
        <v>374</v>
      </c>
      <c r="F228" s="209" t="s">
        <v>1840</v>
      </c>
      <c r="G228" s="210" t="s">
        <v>358</v>
      </c>
      <c r="H228" s="211">
        <v>1</v>
      </c>
      <c r="I228" s="212"/>
      <c r="J228" s="213">
        <f>ROUND(I228*H228,2)</f>
        <v>0</v>
      </c>
      <c r="K228" s="214"/>
      <c r="L228" s="35"/>
      <c r="M228" s="215" t="s">
        <v>1</v>
      </c>
      <c r="N228" s="216" t="s">
        <v>40</v>
      </c>
      <c r="O228" s="69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9" t="s">
        <v>240</v>
      </c>
      <c r="AT228" s="219" t="s">
        <v>236</v>
      </c>
      <c r="AU228" s="219" t="s">
        <v>82</v>
      </c>
      <c r="AY228" s="14" t="s">
        <v>233</v>
      </c>
      <c r="BE228" s="112">
        <f>IF(N228="základní",J228,0)</f>
        <v>0</v>
      </c>
      <c r="BF228" s="112">
        <f>IF(N228="snížená",J228,0)</f>
        <v>0</v>
      </c>
      <c r="BG228" s="112">
        <f>IF(N228="zákl. přenesená",J228,0)</f>
        <v>0</v>
      </c>
      <c r="BH228" s="112">
        <f>IF(N228="sníž. přenesená",J228,0)</f>
        <v>0</v>
      </c>
      <c r="BI228" s="112">
        <f>IF(N228="nulová",J228,0)</f>
        <v>0</v>
      </c>
      <c r="BJ228" s="14" t="s">
        <v>82</v>
      </c>
      <c r="BK228" s="112">
        <f>ROUND(I228*H228,2)</f>
        <v>0</v>
      </c>
      <c r="BL228" s="14" t="s">
        <v>240</v>
      </c>
      <c r="BM228" s="219" t="s">
        <v>375</v>
      </c>
    </row>
    <row r="229" spans="1:65" s="2" customFormat="1" ht="39">
      <c r="A229" s="32"/>
      <c r="B229" s="33"/>
      <c r="C229" s="34"/>
      <c r="D229" s="220" t="s">
        <v>241</v>
      </c>
      <c r="E229" s="34"/>
      <c r="F229" s="221" t="s">
        <v>1840</v>
      </c>
      <c r="G229" s="34"/>
      <c r="H229" s="34"/>
      <c r="I229" s="176"/>
      <c r="J229" s="34"/>
      <c r="K229" s="34"/>
      <c r="L229" s="35"/>
      <c r="M229" s="224"/>
      <c r="N229" s="225"/>
      <c r="O229" s="226"/>
      <c r="P229" s="226"/>
      <c r="Q229" s="226"/>
      <c r="R229" s="226"/>
      <c r="S229" s="226"/>
      <c r="T229" s="227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4" t="s">
        <v>241</v>
      </c>
      <c r="AU229" s="14" t="s">
        <v>82</v>
      </c>
    </row>
    <row r="230" spans="1:65" s="2" customFormat="1" ht="6.95" customHeight="1">
      <c r="A230" s="32"/>
      <c r="B230" s="52"/>
      <c r="C230" s="53"/>
      <c r="D230" s="53"/>
      <c r="E230" s="53"/>
      <c r="F230" s="53"/>
      <c r="G230" s="53"/>
      <c r="H230" s="53"/>
      <c r="I230" s="53"/>
      <c r="J230" s="53"/>
      <c r="K230" s="53"/>
      <c r="L230" s="35"/>
      <c r="M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</row>
  </sheetData>
  <sheetProtection algorithmName="SHA-512" hashValue="P0E1DVf8RBkz58zk/If32FwxaZoiGsZh+kbzikwUYdNqLkUTOEqr2We3H9j5F9ZQ6PmOuPNXlZDXG3uP5WWMKw==" saltValue="OFz38m+EFV6g2K2hDAfAvsTsQU1HP1+O8X0YYHd5GSoRF/R6wCxxdOkXK7Vp/Qjuptc5KVVaEUYgCiUPU3RICg==" spinCount="100000" sheet="1" objects="1" scenarios="1" formatColumns="0" formatRows="0" autoFilter="0"/>
  <autoFilter ref="C131:K229" xr:uid="{00000000-0009-0000-0000-00000D000000}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2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120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1841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J113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ROUND((SUM(BE113:BE120) + SUM(BE140:BE238)),  2)</f>
        <v>0</v>
      </c>
      <c r="G35" s="32"/>
      <c r="H35" s="32"/>
      <c r="I35" s="137">
        <v>0.21</v>
      </c>
      <c r="J35" s="136">
        <f>ROUND(((SUM(BE113:BE120) + SUM(BE140:BE238))*I35),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ROUND((SUM(BF113:BF120) + SUM(BF140:BF238)),  2)</f>
        <v>0</v>
      </c>
      <c r="G36" s="32"/>
      <c r="H36" s="32"/>
      <c r="I36" s="137">
        <v>0.12</v>
      </c>
      <c r="J36" s="136">
        <f>ROUND(((SUM(BF113:BF120) + SUM(BF140:BF238))*I36),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ROUND((SUM(BG113:BG120) + SUM(BG140:BG238)),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ROUND((SUM(BH113:BH120) + SUM(BH140:BH238)),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ROUND((SUM(BI113:BI120) + SUM(BI140:BI238)),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 xml:space="preserve">SO 06 D.1.1 - Architektonicko-stavební řešení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J140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31" s="9" customFormat="1" ht="24.95" customHeight="1">
      <c r="B97" s="159"/>
      <c r="C97" s="160"/>
      <c r="D97" s="161" t="s">
        <v>1304</v>
      </c>
      <c r="E97" s="162"/>
      <c r="F97" s="162"/>
      <c r="G97" s="162"/>
      <c r="H97" s="162"/>
      <c r="I97" s="162"/>
      <c r="J97" s="163">
        <f>J141</f>
        <v>0</v>
      </c>
      <c r="K97" s="160"/>
      <c r="L97" s="164"/>
    </row>
    <row r="98" spans="1:31" s="9" customFormat="1" ht="24.95" customHeight="1">
      <c r="B98" s="159"/>
      <c r="C98" s="160"/>
      <c r="D98" s="161" t="s">
        <v>1306</v>
      </c>
      <c r="E98" s="162"/>
      <c r="F98" s="162"/>
      <c r="G98" s="162"/>
      <c r="H98" s="162"/>
      <c r="I98" s="162"/>
      <c r="J98" s="163">
        <f>J144</f>
        <v>0</v>
      </c>
      <c r="K98" s="160"/>
      <c r="L98" s="164"/>
    </row>
    <row r="99" spans="1:31" s="9" customFormat="1" ht="24.95" customHeight="1">
      <c r="B99" s="159"/>
      <c r="C99" s="160"/>
      <c r="D99" s="161" t="s">
        <v>1842</v>
      </c>
      <c r="E99" s="162"/>
      <c r="F99" s="162"/>
      <c r="G99" s="162"/>
      <c r="H99" s="162"/>
      <c r="I99" s="162"/>
      <c r="J99" s="163">
        <f>J151</f>
        <v>0</v>
      </c>
      <c r="K99" s="160"/>
      <c r="L99" s="164"/>
    </row>
    <row r="100" spans="1:31" s="9" customFormat="1" ht="24.95" customHeight="1">
      <c r="B100" s="159"/>
      <c r="C100" s="160"/>
      <c r="D100" s="161" t="s">
        <v>1519</v>
      </c>
      <c r="E100" s="162"/>
      <c r="F100" s="162"/>
      <c r="G100" s="162"/>
      <c r="H100" s="162"/>
      <c r="I100" s="162"/>
      <c r="J100" s="163">
        <f>J158</f>
        <v>0</v>
      </c>
      <c r="K100" s="160"/>
      <c r="L100" s="164"/>
    </row>
    <row r="101" spans="1:31" s="9" customFormat="1" ht="24.95" customHeight="1">
      <c r="B101" s="159"/>
      <c r="C101" s="160"/>
      <c r="D101" s="161" t="s">
        <v>1307</v>
      </c>
      <c r="E101" s="162"/>
      <c r="F101" s="162"/>
      <c r="G101" s="162"/>
      <c r="H101" s="162"/>
      <c r="I101" s="162"/>
      <c r="J101" s="163">
        <f>J163</f>
        <v>0</v>
      </c>
      <c r="K101" s="160"/>
      <c r="L101" s="164"/>
    </row>
    <row r="102" spans="1:31" s="9" customFormat="1" ht="24.95" customHeight="1">
      <c r="B102" s="159"/>
      <c r="C102" s="160"/>
      <c r="D102" s="161" t="s">
        <v>1843</v>
      </c>
      <c r="E102" s="162"/>
      <c r="F102" s="162"/>
      <c r="G102" s="162"/>
      <c r="H102" s="162"/>
      <c r="I102" s="162"/>
      <c r="J102" s="163">
        <f>J168</f>
        <v>0</v>
      </c>
      <c r="K102" s="160"/>
      <c r="L102" s="164"/>
    </row>
    <row r="103" spans="1:31" s="9" customFormat="1" ht="24.95" customHeight="1">
      <c r="B103" s="159"/>
      <c r="C103" s="160"/>
      <c r="D103" s="161" t="s">
        <v>1312</v>
      </c>
      <c r="E103" s="162"/>
      <c r="F103" s="162"/>
      <c r="G103" s="162"/>
      <c r="H103" s="162"/>
      <c r="I103" s="162"/>
      <c r="J103" s="163">
        <f>J171</f>
        <v>0</v>
      </c>
      <c r="K103" s="160"/>
      <c r="L103" s="164"/>
    </row>
    <row r="104" spans="1:31" s="9" customFormat="1" ht="24.95" customHeight="1">
      <c r="B104" s="159"/>
      <c r="C104" s="160"/>
      <c r="D104" s="161" t="s">
        <v>1313</v>
      </c>
      <c r="E104" s="162"/>
      <c r="F104" s="162"/>
      <c r="G104" s="162"/>
      <c r="H104" s="162"/>
      <c r="I104" s="162"/>
      <c r="J104" s="163">
        <f>J176</f>
        <v>0</v>
      </c>
      <c r="K104" s="160"/>
      <c r="L104" s="164"/>
    </row>
    <row r="105" spans="1:31" s="9" customFormat="1" ht="24.95" customHeight="1">
      <c r="B105" s="159"/>
      <c r="C105" s="160"/>
      <c r="D105" s="161" t="s">
        <v>1315</v>
      </c>
      <c r="E105" s="162"/>
      <c r="F105" s="162"/>
      <c r="G105" s="162"/>
      <c r="H105" s="162"/>
      <c r="I105" s="162"/>
      <c r="J105" s="163">
        <f>J183</f>
        <v>0</v>
      </c>
      <c r="K105" s="160"/>
      <c r="L105" s="164"/>
    </row>
    <row r="106" spans="1:31" s="9" customFormat="1" ht="24.95" customHeight="1">
      <c r="B106" s="159"/>
      <c r="C106" s="160"/>
      <c r="D106" s="161" t="s">
        <v>1729</v>
      </c>
      <c r="E106" s="162"/>
      <c r="F106" s="162"/>
      <c r="G106" s="162"/>
      <c r="H106" s="162"/>
      <c r="I106" s="162"/>
      <c r="J106" s="163">
        <f>J188</f>
        <v>0</v>
      </c>
      <c r="K106" s="160"/>
      <c r="L106" s="164"/>
    </row>
    <row r="107" spans="1:31" s="9" customFormat="1" ht="24.95" customHeight="1">
      <c r="B107" s="159"/>
      <c r="C107" s="160"/>
      <c r="D107" s="161" t="s">
        <v>1308</v>
      </c>
      <c r="E107" s="162"/>
      <c r="F107" s="162"/>
      <c r="G107" s="162"/>
      <c r="H107" s="162"/>
      <c r="I107" s="162"/>
      <c r="J107" s="163">
        <f>J191</f>
        <v>0</v>
      </c>
      <c r="K107" s="160"/>
      <c r="L107" s="164"/>
    </row>
    <row r="108" spans="1:31" s="9" customFormat="1" ht="24.95" customHeight="1">
      <c r="B108" s="159"/>
      <c r="C108" s="160"/>
      <c r="D108" s="161" t="s">
        <v>1309</v>
      </c>
      <c r="E108" s="162"/>
      <c r="F108" s="162"/>
      <c r="G108" s="162"/>
      <c r="H108" s="162"/>
      <c r="I108" s="162"/>
      <c r="J108" s="163">
        <f>J194</f>
        <v>0</v>
      </c>
      <c r="K108" s="160"/>
      <c r="L108" s="164"/>
    </row>
    <row r="109" spans="1:31" s="9" customFormat="1" ht="24.95" customHeight="1">
      <c r="B109" s="159"/>
      <c r="C109" s="160"/>
      <c r="D109" s="161" t="s">
        <v>1310</v>
      </c>
      <c r="E109" s="162"/>
      <c r="F109" s="162"/>
      <c r="G109" s="162"/>
      <c r="H109" s="162"/>
      <c r="I109" s="162"/>
      <c r="J109" s="163">
        <f>J201</f>
        <v>0</v>
      </c>
      <c r="K109" s="160"/>
      <c r="L109" s="164"/>
    </row>
    <row r="110" spans="1:31" s="9" customFormat="1" ht="24.95" customHeight="1">
      <c r="B110" s="159"/>
      <c r="C110" s="160"/>
      <c r="D110" s="161" t="s">
        <v>1311</v>
      </c>
      <c r="E110" s="162"/>
      <c r="F110" s="162"/>
      <c r="G110" s="162"/>
      <c r="H110" s="162"/>
      <c r="I110" s="162"/>
      <c r="J110" s="163">
        <f>J232</f>
        <v>0</v>
      </c>
      <c r="K110" s="160"/>
      <c r="L110" s="164"/>
    </row>
    <row r="111" spans="1:31" s="2" customFormat="1" ht="21.7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9.25" customHeight="1">
      <c r="A113" s="32"/>
      <c r="B113" s="33"/>
      <c r="C113" s="158" t="s">
        <v>209</v>
      </c>
      <c r="D113" s="34"/>
      <c r="E113" s="34"/>
      <c r="F113" s="34"/>
      <c r="G113" s="34"/>
      <c r="H113" s="34"/>
      <c r="I113" s="34"/>
      <c r="J113" s="171">
        <f>ROUND(J114 + J115 + J116 + J117 + J118 + J119,2)</f>
        <v>0</v>
      </c>
      <c r="K113" s="34"/>
      <c r="L113" s="49"/>
      <c r="N113" s="172" t="s">
        <v>39</v>
      </c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8" customHeight="1">
      <c r="A114" s="32"/>
      <c r="B114" s="33"/>
      <c r="C114" s="34"/>
      <c r="D114" s="248" t="s">
        <v>210</v>
      </c>
      <c r="E114" s="247"/>
      <c r="F114" s="247"/>
      <c r="G114" s="34"/>
      <c r="H114" s="34"/>
      <c r="I114" s="34"/>
      <c r="J114" s="108">
        <v>0</v>
      </c>
      <c r="K114" s="34"/>
      <c r="L114" s="173"/>
      <c r="M114" s="174"/>
      <c r="N114" s="175" t="s">
        <v>40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211</v>
      </c>
      <c r="AZ114" s="174"/>
      <c r="BA114" s="174"/>
      <c r="BB114" s="174"/>
      <c r="BC114" s="174"/>
      <c r="BD114" s="174"/>
      <c r="BE114" s="178">
        <f t="shared" ref="BE114:BE119" si="0">IF(N114="základní",J114,0)</f>
        <v>0</v>
      </c>
      <c r="BF114" s="178">
        <f t="shared" ref="BF114:BF119" si="1">IF(N114="snížená",J114,0)</f>
        <v>0</v>
      </c>
      <c r="BG114" s="178">
        <f t="shared" ref="BG114:BG119" si="2">IF(N114="zákl. přenesená",J114,0)</f>
        <v>0</v>
      </c>
      <c r="BH114" s="178">
        <f t="shared" ref="BH114:BH119" si="3">IF(N114="sníž. přenesená",J114,0)</f>
        <v>0</v>
      </c>
      <c r="BI114" s="178">
        <f t="shared" ref="BI114:BI119" si="4">IF(N114="nulová",J114,0)</f>
        <v>0</v>
      </c>
      <c r="BJ114" s="177" t="s">
        <v>82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248" t="s">
        <v>212</v>
      </c>
      <c r="E115" s="247"/>
      <c r="F115" s="247"/>
      <c r="G115" s="34"/>
      <c r="H115" s="34"/>
      <c r="I115" s="34"/>
      <c r="J115" s="108">
        <v>0</v>
      </c>
      <c r="K115" s="34"/>
      <c r="L115" s="173"/>
      <c r="M115" s="174"/>
      <c r="N115" s="175" t="s">
        <v>40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211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82</v>
      </c>
      <c r="BK115" s="174"/>
      <c r="BL115" s="174"/>
      <c r="BM115" s="174"/>
    </row>
    <row r="116" spans="1:65" s="2" customFormat="1" ht="18" customHeight="1">
      <c r="A116" s="32"/>
      <c r="B116" s="33"/>
      <c r="C116" s="34"/>
      <c r="D116" s="248" t="s">
        <v>213</v>
      </c>
      <c r="E116" s="247"/>
      <c r="F116" s="247"/>
      <c r="G116" s="34"/>
      <c r="H116" s="34"/>
      <c r="I116" s="34"/>
      <c r="J116" s="108">
        <v>0</v>
      </c>
      <c r="K116" s="34"/>
      <c r="L116" s="173"/>
      <c r="M116" s="174"/>
      <c r="N116" s="175" t="s">
        <v>40</v>
      </c>
      <c r="O116" s="174"/>
      <c r="P116" s="174"/>
      <c r="Q116" s="174"/>
      <c r="R116" s="174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7" t="s">
        <v>211</v>
      </c>
      <c r="AZ116" s="174"/>
      <c r="BA116" s="174"/>
      <c r="BB116" s="174"/>
      <c r="BC116" s="174"/>
      <c r="BD116" s="174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82</v>
      </c>
      <c r="BK116" s="174"/>
      <c r="BL116" s="174"/>
      <c r="BM116" s="174"/>
    </row>
    <row r="117" spans="1:65" s="2" customFormat="1" ht="18" customHeight="1">
      <c r="A117" s="32"/>
      <c r="B117" s="33"/>
      <c r="C117" s="34"/>
      <c r="D117" s="248" t="s">
        <v>214</v>
      </c>
      <c r="E117" s="247"/>
      <c r="F117" s="247"/>
      <c r="G117" s="34"/>
      <c r="H117" s="34"/>
      <c r="I117" s="34"/>
      <c r="J117" s="108">
        <v>0</v>
      </c>
      <c r="K117" s="34"/>
      <c r="L117" s="173"/>
      <c r="M117" s="174"/>
      <c r="N117" s="175" t="s">
        <v>40</v>
      </c>
      <c r="O117" s="174"/>
      <c r="P117" s="174"/>
      <c r="Q117" s="174"/>
      <c r="R117" s="174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7" t="s">
        <v>211</v>
      </c>
      <c r="AZ117" s="174"/>
      <c r="BA117" s="174"/>
      <c r="BB117" s="174"/>
      <c r="BC117" s="174"/>
      <c r="BD117" s="174"/>
      <c r="BE117" s="178">
        <f t="shared" si="0"/>
        <v>0</v>
      </c>
      <c r="BF117" s="178">
        <f t="shared" si="1"/>
        <v>0</v>
      </c>
      <c r="BG117" s="178">
        <f t="shared" si="2"/>
        <v>0</v>
      </c>
      <c r="BH117" s="178">
        <f t="shared" si="3"/>
        <v>0</v>
      </c>
      <c r="BI117" s="178">
        <f t="shared" si="4"/>
        <v>0</v>
      </c>
      <c r="BJ117" s="177" t="s">
        <v>82</v>
      </c>
      <c r="BK117" s="174"/>
      <c r="BL117" s="174"/>
      <c r="BM117" s="174"/>
    </row>
    <row r="118" spans="1:65" s="2" customFormat="1" ht="18" customHeight="1">
      <c r="A118" s="32"/>
      <c r="B118" s="33"/>
      <c r="C118" s="34"/>
      <c r="D118" s="248" t="s">
        <v>215</v>
      </c>
      <c r="E118" s="247"/>
      <c r="F118" s="247"/>
      <c r="G118" s="34"/>
      <c r="H118" s="34"/>
      <c r="I118" s="34"/>
      <c r="J118" s="108">
        <v>0</v>
      </c>
      <c r="K118" s="34"/>
      <c r="L118" s="173"/>
      <c r="M118" s="174"/>
      <c r="N118" s="175" t="s">
        <v>40</v>
      </c>
      <c r="O118" s="174"/>
      <c r="P118" s="174"/>
      <c r="Q118" s="174"/>
      <c r="R118" s="174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7" t="s">
        <v>211</v>
      </c>
      <c r="AZ118" s="174"/>
      <c r="BA118" s="174"/>
      <c r="BB118" s="174"/>
      <c r="BC118" s="174"/>
      <c r="BD118" s="174"/>
      <c r="BE118" s="178">
        <f t="shared" si="0"/>
        <v>0</v>
      </c>
      <c r="BF118" s="178">
        <f t="shared" si="1"/>
        <v>0</v>
      </c>
      <c r="BG118" s="178">
        <f t="shared" si="2"/>
        <v>0</v>
      </c>
      <c r="BH118" s="178">
        <f t="shared" si="3"/>
        <v>0</v>
      </c>
      <c r="BI118" s="178">
        <f t="shared" si="4"/>
        <v>0</v>
      </c>
      <c r="BJ118" s="177" t="s">
        <v>82</v>
      </c>
      <c r="BK118" s="174"/>
      <c r="BL118" s="174"/>
      <c r="BM118" s="174"/>
    </row>
    <row r="119" spans="1:65" s="2" customFormat="1" ht="18" customHeight="1">
      <c r="A119" s="32"/>
      <c r="B119" s="33"/>
      <c r="C119" s="34"/>
      <c r="D119" s="107" t="s">
        <v>216</v>
      </c>
      <c r="E119" s="34"/>
      <c r="F119" s="34"/>
      <c r="G119" s="34"/>
      <c r="H119" s="34"/>
      <c r="I119" s="34"/>
      <c r="J119" s="108">
        <f>ROUND(J30*T119,2)</f>
        <v>0</v>
      </c>
      <c r="K119" s="34"/>
      <c r="L119" s="173"/>
      <c r="M119" s="174"/>
      <c r="N119" s="175" t="s">
        <v>40</v>
      </c>
      <c r="O119" s="174"/>
      <c r="P119" s="174"/>
      <c r="Q119" s="174"/>
      <c r="R119" s="174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7" t="s">
        <v>217</v>
      </c>
      <c r="AZ119" s="174"/>
      <c r="BA119" s="174"/>
      <c r="BB119" s="174"/>
      <c r="BC119" s="174"/>
      <c r="BD119" s="174"/>
      <c r="BE119" s="178">
        <f t="shared" si="0"/>
        <v>0</v>
      </c>
      <c r="BF119" s="178">
        <f t="shared" si="1"/>
        <v>0</v>
      </c>
      <c r="BG119" s="178">
        <f t="shared" si="2"/>
        <v>0</v>
      </c>
      <c r="BH119" s="178">
        <f t="shared" si="3"/>
        <v>0</v>
      </c>
      <c r="BI119" s="178">
        <f t="shared" si="4"/>
        <v>0</v>
      </c>
      <c r="BJ119" s="177" t="s">
        <v>82</v>
      </c>
      <c r="BK119" s="174"/>
      <c r="BL119" s="174"/>
      <c r="BM119" s="174"/>
    </row>
    <row r="120" spans="1:65" s="2" customFormat="1" ht="11.25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9.25" customHeight="1">
      <c r="A121" s="32"/>
      <c r="B121" s="33"/>
      <c r="C121" s="116" t="s">
        <v>151</v>
      </c>
      <c r="D121" s="117"/>
      <c r="E121" s="117"/>
      <c r="F121" s="117"/>
      <c r="G121" s="117"/>
      <c r="H121" s="117"/>
      <c r="I121" s="117"/>
      <c r="J121" s="118">
        <f>ROUND(J96+J113,2)</f>
        <v>0</v>
      </c>
      <c r="K121" s="117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6.95" customHeight="1">
      <c r="A122" s="32"/>
      <c r="B122" s="52"/>
      <c r="C122" s="53"/>
      <c r="D122" s="53"/>
      <c r="E122" s="53"/>
      <c r="F122" s="53"/>
      <c r="G122" s="53"/>
      <c r="H122" s="53"/>
      <c r="I122" s="53"/>
      <c r="J122" s="53"/>
      <c r="K122" s="53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65" s="2" customFormat="1" ht="6.95" customHeight="1">
      <c r="A126" s="32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24.95" customHeight="1">
      <c r="A127" s="32"/>
      <c r="B127" s="33"/>
      <c r="C127" s="20" t="s">
        <v>218</v>
      </c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6" t="s">
        <v>16</v>
      </c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26.25" customHeight="1">
      <c r="A130" s="32"/>
      <c r="B130" s="33"/>
      <c r="C130" s="34"/>
      <c r="D130" s="34"/>
      <c r="E130" s="294" t="str">
        <f>E7</f>
        <v>Snížení energetické náročnosti budov v areálu Slezské nemocnice Opava využitím OZE a KVET  u hlavních budov V,N</v>
      </c>
      <c r="F130" s="295"/>
      <c r="G130" s="295"/>
      <c r="H130" s="295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6" t="s">
        <v>153</v>
      </c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>
      <c r="A132" s="32"/>
      <c r="B132" s="33"/>
      <c r="C132" s="34"/>
      <c r="D132" s="34"/>
      <c r="E132" s="249" t="str">
        <f>E9</f>
        <v xml:space="preserve">SO 06 D.1.1 - Architektonicko-stavební řešení   </v>
      </c>
      <c r="F132" s="296"/>
      <c r="G132" s="296"/>
      <c r="H132" s="296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>
      <c r="A134" s="32"/>
      <c r="B134" s="33"/>
      <c r="C134" s="26" t="s">
        <v>20</v>
      </c>
      <c r="D134" s="34"/>
      <c r="E134" s="34"/>
      <c r="F134" s="24" t="str">
        <f>F12</f>
        <v xml:space="preserve"> </v>
      </c>
      <c r="G134" s="34"/>
      <c r="H134" s="34"/>
      <c r="I134" s="26" t="s">
        <v>22</v>
      </c>
      <c r="J134" s="64" t="str">
        <f>IF(J12="","",J12)</f>
        <v>10. 3. 2025</v>
      </c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>
      <c r="A135" s="32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15.2" customHeight="1">
      <c r="A136" s="32"/>
      <c r="B136" s="33"/>
      <c r="C136" s="26" t="s">
        <v>24</v>
      </c>
      <c r="D136" s="34"/>
      <c r="E136" s="34"/>
      <c r="F136" s="24" t="str">
        <f>E15</f>
        <v xml:space="preserve"> </v>
      </c>
      <c r="G136" s="34"/>
      <c r="H136" s="34"/>
      <c r="I136" s="26" t="s">
        <v>29</v>
      </c>
      <c r="J136" s="29" t="str">
        <f>E21</f>
        <v xml:space="preserve"> </v>
      </c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6" t="s">
        <v>27</v>
      </c>
      <c r="D137" s="34"/>
      <c r="E137" s="34"/>
      <c r="F137" s="24" t="str">
        <f>IF(E18="","",E18)</f>
        <v>Vyplň údaj</v>
      </c>
      <c r="G137" s="34"/>
      <c r="H137" s="34"/>
      <c r="I137" s="26" t="s">
        <v>31</v>
      </c>
      <c r="J137" s="29" t="str">
        <f>E24</f>
        <v xml:space="preserve"> </v>
      </c>
      <c r="K137" s="34"/>
      <c r="L137" s="49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>
      <c r="A138" s="32"/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49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>
      <c r="A139" s="179"/>
      <c r="B139" s="180"/>
      <c r="C139" s="181" t="s">
        <v>219</v>
      </c>
      <c r="D139" s="182" t="s">
        <v>60</v>
      </c>
      <c r="E139" s="182" t="s">
        <v>56</v>
      </c>
      <c r="F139" s="182" t="s">
        <v>57</v>
      </c>
      <c r="G139" s="182" t="s">
        <v>220</v>
      </c>
      <c r="H139" s="182" t="s">
        <v>221</v>
      </c>
      <c r="I139" s="182" t="s">
        <v>222</v>
      </c>
      <c r="J139" s="183" t="s">
        <v>158</v>
      </c>
      <c r="K139" s="184" t="s">
        <v>223</v>
      </c>
      <c r="L139" s="185"/>
      <c r="M139" s="73" t="s">
        <v>1</v>
      </c>
      <c r="N139" s="74" t="s">
        <v>39</v>
      </c>
      <c r="O139" s="74" t="s">
        <v>224</v>
      </c>
      <c r="P139" s="74" t="s">
        <v>225</v>
      </c>
      <c r="Q139" s="74" t="s">
        <v>226</v>
      </c>
      <c r="R139" s="74" t="s">
        <v>227</v>
      </c>
      <c r="S139" s="74" t="s">
        <v>228</v>
      </c>
      <c r="T139" s="75" t="s">
        <v>229</v>
      </c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</row>
    <row r="140" spans="1:65" s="2" customFormat="1" ht="22.9" customHeight="1">
      <c r="A140" s="32"/>
      <c r="B140" s="33"/>
      <c r="C140" s="80" t="s">
        <v>230</v>
      </c>
      <c r="D140" s="34"/>
      <c r="E140" s="34"/>
      <c r="F140" s="34"/>
      <c r="G140" s="34"/>
      <c r="H140" s="34"/>
      <c r="I140" s="34"/>
      <c r="J140" s="186">
        <f>BK140</f>
        <v>0</v>
      </c>
      <c r="K140" s="34"/>
      <c r="L140" s="35"/>
      <c r="M140" s="76"/>
      <c r="N140" s="187"/>
      <c r="O140" s="77"/>
      <c r="P140" s="188">
        <f>P141+P144+P151+P158+P163+P168+P171+P176+P183+P188+P191+P194+P201+P232</f>
        <v>0</v>
      </c>
      <c r="Q140" s="77"/>
      <c r="R140" s="188">
        <f>R141+R144+R151+R158+R163+R168+R171+R176+R183+R188+R191+R194+R201+R232</f>
        <v>0</v>
      </c>
      <c r="S140" s="77"/>
      <c r="T140" s="189">
        <f>T141+T144+T151+T158+T163+T168+T171+T176+T183+T188+T191+T194+T201+T232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74</v>
      </c>
      <c r="AU140" s="14" t="s">
        <v>160</v>
      </c>
      <c r="BK140" s="190">
        <f>BK141+BK144+BK151+BK158+BK163+BK168+BK171+BK176+BK183+BK188+BK191+BK194+BK201+BK232</f>
        <v>0</v>
      </c>
    </row>
    <row r="141" spans="1:65" s="12" customFormat="1" ht="25.9" customHeight="1">
      <c r="B141" s="191"/>
      <c r="C141" s="192"/>
      <c r="D141" s="193" t="s">
        <v>74</v>
      </c>
      <c r="E141" s="194" t="s">
        <v>75</v>
      </c>
      <c r="F141" s="194" t="s">
        <v>1316</v>
      </c>
      <c r="G141" s="192"/>
      <c r="H141" s="192"/>
      <c r="I141" s="195"/>
      <c r="J141" s="196">
        <f>BK141</f>
        <v>0</v>
      </c>
      <c r="K141" s="192"/>
      <c r="L141" s="197"/>
      <c r="M141" s="198"/>
      <c r="N141" s="199"/>
      <c r="O141" s="199"/>
      <c r="P141" s="200">
        <f>SUM(P142:P143)</f>
        <v>0</v>
      </c>
      <c r="Q141" s="199"/>
      <c r="R141" s="200">
        <f>SUM(R142:R143)</f>
        <v>0</v>
      </c>
      <c r="S141" s="199"/>
      <c r="T141" s="201">
        <f>SUM(T142:T143)</f>
        <v>0</v>
      </c>
      <c r="AR141" s="202" t="s">
        <v>82</v>
      </c>
      <c r="AT141" s="203" t="s">
        <v>74</v>
      </c>
      <c r="AU141" s="203" t="s">
        <v>75</v>
      </c>
      <c r="AY141" s="202" t="s">
        <v>233</v>
      </c>
      <c r="BK141" s="204">
        <f>SUM(BK142:BK143)</f>
        <v>0</v>
      </c>
    </row>
    <row r="142" spans="1:65" s="2" customFormat="1" ht="16.5" customHeight="1">
      <c r="A142" s="32"/>
      <c r="B142" s="33"/>
      <c r="C142" s="207" t="s">
        <v>82</v>
      </c>
      <c r="D142" s="207" t="s">
        <v>236</v>
      </c>
      <c r="E142" s="208" t="s">
        <v>1317</v>
      </c>
      <c r="F142" s="209" t="s">
        <v>1318</v>
      </c>
      <c r="G142" s="210" t="s">
        <v>1000</v>
      </c>
      <c r="H142" s="211">
        <v>1331</v>
      </c>
      <c r="I142" s="212"/>
      <c r="J142" s="213">
        <f>ROUND(I142*H142,2)</f>
        <v>0</v>
      </c>
      <c r="K142" s="214"/>
      <c r="L142" s="35"/>
      <c r="M142" s="215" t="s">
        <v>1</v>
      </c>
      <c r="N142" s="216" t="s">
        <v>40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240</v>
      </c>
      <c r="AT142" s="219" t="s">
        <v>236</v>
      </c>
      <c r="AU142" s="219" t="s">
        <v>82</v>
      </c>
      <c r="AY142" s="14" t="s">
        <v>233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82</v>
      </c>
      <c r="BK142" s="112">
        <f>ROUND(I142*H142,2)</f>
        <v>0</v>
      </c>
      <c r="BL142" s="14" t="s">
        <v>240</v>
      </c>
      <c r="BM142" s="219" t="s">
        <v>84</v>
      </c>
    </row>
    <row r="143" spans="1:65" s="2" customFormat="1" ht="11.25">
      <c r="A143" s="32"/>
      <c r="B143" s="33"/>
      <c r="C143" s="34"/>
      <c r="D143" s="220" t="s">
        <v>241</v>
      </c>
      <c r="E143" s="34"/>
      <c r="F143" s="221" t="s">
        <v>1318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241</v>
      </c>
      <c r="AU143" s="14" t="s">
        <v>82</v>
      </c>
    </row>
    <row r="144" spans="1:65" s="12" customFormat="1" ht="25.9" customHeight="1">
      <c r="B144" s="191"/>
      <c r="C144" s="192"/>
      <c r="D144" s="193" t="s">
        <v>74</v>
      </c>
      <c r="E144" s="194" t="s">
        <v>328</v>
      </c>
      <c r="F144" s="194" t="s">
        <v>1331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SUM(P145:P150)</f>
        <v>0</v>
      </c>
      <c r="Q144" s="199"/>
      <c r="R144" s="200">
        <f>SUM(R145:R150)</f>
        <v>0</v>
      </c>
      <c r="S144" s="199"/>
      <c r="T144" s="201">
        <f>SUM(T145:T150)</f>
        <v>0</v>
      </c>
      <c r="AR144" s="202" t="s">
        <v>82</v>
      </c>
      <c r="AT144" s="203" t="s">
        <v>74</v>
      </c>
      <c r="AU144" s="203" t="s">
        <v>75</v>
      </c>
      <c r="AY144" s="202" t="s">
        <v>233</v>
      </c>
      <c r="BK144" s="204">
        <f>SUM(BK145:BK150)</f>
        <v>0</v>
      </c>
    </row>
    <row r="145" spans="1:65" s="2" customFormat="1" ht="16.5" customHeight="1">
      <c r="A145" s="32"/>
      <c r="B145" s="33"/>
      <c r="C145" s="207" t="s">
        <v>84</v>
      </c>
      <c r="D145" s="207" t="s">
        <v>236</v>
      </c>
      <c r="E145" s="208" t="s">
        <v>1332</v>
      </c>
      <c r="F145" s="209" t="s">
        <v>1333</v>
      </c>
      <c r="G145" s="210" t="s">
        <v>239</v>
      </c>
      <c r="H145" s="211">
        <v>7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40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240</v>
      </c>
      <c r="AT145" s="219" t="s">
        <v>236</v>
      </c>
      <c r="AU145" s="219" t="s">
        <v>82</v>
      </c>
      <c r="AY145" s="14" t="s">
        <v>233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82</v>
      </c>
      <c r="BK145" s="112">
        <f>ROUND(I145*H145,2)</f>
        <v>0</v>
      </c>
      <c r="BL145" s="14" t="s">
        <v>240</v>
      </c>
      <c r="BM145" s="219" t="s">
        <v>240</v>
      </c>
    </row>
    <row r="146" spans="1:65" s="2" customFormat="1" ht="11.25">
      <c r="A146" s="32"/>
      <c r="B146" s="33"/>
      <c r="C146" s="34"/>
      <c r="D146" s="220" t="s">
        <v>241</v>
      </c>
      <c r="E146" s="34"/>
      <c r="F146" s="221" t="s">
        <v>1333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241</v>
      </c>
      <c r="AU146" s="14" t="s">
        <v>82</v>
      </c>
    </row>
    <row r="147" spans="1:65" s="2" customFormat="1" ht="16.5" customHeight="1">
      <c r="A147" s="32"/>
      <c r="B147" s="33"/>
      <c r="C147" s="207" t="s">
        <v>245</v>
      </c>
      <c r="D147" s="207" t="s">
        <v>236</v>
      </c>
      <c r="E147" s="208" t="s">
        <v>1844</v>
      </c>
      <c r="F147" s="209" t="s">
        <v>1845</v>
      </c>
      <c r="G147" s="210" t="s">
        <v>982</v>
      </c>
      <c r="H147" s="211">
        <v>9.7000000000000003E-2</v>
      </c>
      <c r="I147" s="212"/>
      <c r="J147" s="213">
        <f>ROUND(I147*H147,2)</f>
        <v>0</v>
      </c>
      <c r="K147" s="214"/>
      <c r="L147" s="35"/>
      <c r="M147" s="215" t="s">
        <v>1</v>
      </c>
      <c r="N147" s="216" t="s">
        <v>40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240</v>
      </c>
      <c r="AT147" s="219" t="s">
        <v>236</v>
      </c>
      <c r="AU147" s="219" t="s">
        <v>82</v>
      </c>
      <c r="AY147" s="14" t="s">
        <v>233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82</v>
      </c>
      <c r="BK147" s="112">
        <f>ROUND(I147*H147,2)</f>
        <v>0</v>
      </c>
      <c r="BL147" s="14" t="s">
        <v>240</v>
      </c>
      <c r="BM147" s="219" t="s">
        <v>248</v>
      </c>
    </row>
    <row r="148" spans="1:65" s="2" customFormat="1" ht="11.25">
      <c r="A148" s="32"/>
      <c r="B148" s="33"/>
      <c r="C148" s="34"/>
      <c r="D148" s="220" t="s">
        <v>241</v>
      </c>
      <c r="E148" s="34"/>
      <c r="F148" s="221" t="s">
        <v>1845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241</v>
      </c>
      <c r="AU148" s="14" t="s">
        <v>82</v>
      </c>
    </row>
    <row r="149" spans="1:65" s="2" customFormat="1" ht="21.75" customHeight="1">
      <c r="A149" s="32"/>
      <c r="B149" s="33"/>
      <c r="C149" s="207" t="s">
        <v>240</v>
      </c>
      <c r="D149" s="207" t="s">
        <v>236</v>
      </c>
      <c r="E149" s="208" t="s">
        <v>1846</v>
      </c>
      <c r="F149" s="209" t="s">
        <v>1847</v>
      </c>
      <c r="G149" s="210" t="s">
        <v>1322</v>
      </c>
      <c r="H149" s="211">
        <v>0.10100000000000001</v>
      </c>
      <c r="I149" s="212"/>
      <c r="J149" s="213">
        <f>ROUND(I149*H149,2)</f>
        <v>0</v>
      </c>
      <c r="K149" s="214"/>
      <c r="L149" s="35"/>
      <c r="M149" s="215" t="s">
        <v>1</v>
      </c>
      <c r="N149" s="216" t="s">
        <v>40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240</v>
      </c>
      <c r="AT149" s="219" t="s">
        <v>236</v>
      </c>
      <c r="AU149" s="219" t="s">
        <v>82</v>
      </c>
      <c r="AY149" s="14" t="s">
        <v>233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82</v>
      </c>
      <c r="BK149" s="112">
        <f>ROUND(I149*H149,2)</f>
        <v>0</v>
      </c>
      <c r="BL149" s="14" t="s">
        <v>240</v>
      </c>
      <c r="BM149" s="219" t="s">
        <v>251</v>
      </c>
    </row>
    <row r="150" spans="1:65" s="2" customFormat="1" ht="11.25">
      <c r="A150" s="32"/>
      <c r="B150" s="33"/>
      <c r="C150" s="34"/>
      <c r="D150" s="220" t="s">
        <v>241</v>
      </c>
      <c r="E150" s="34"/>
      <c r="F150" s="221" t="s">
        <v>1847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241</v>
      </c>
      <c r="AU150" s="14" t="s">
        <v>82</v>
      </c>
    </row>
    <row r="151" spans="1:65" s="12" customFormat="1" ht="25.9" customHeight="1">
      <c r="B151" s="191"/>
      <c r="C151" s="192"/>
      <c r="D151" s="193" t="s">
        <v>74</v>
      </c>
      <c r="E151" s="194" t="s">
        <v>290</v>
      </c>
      <c r="F151" s="194" t="s">
        <v>1848</v>
      </c>
      <c r="G151" s="192"/>
      <c r="H151" s="192"/>
      <c r="I151" s="195"/>
      <c r="J151" s="196">
        <f>BK151</f>
        <v>0</v>
      </c>
      <c r="K151" s="192"/>
      <c r="L151" s="197"/>
      <c r="M151" s="198"/>
      <c r="N151" s="199"/>
      <c r="O151" s="199"/>
      <c r="P151" s="200">
        <f>SUM(P152:P157)</f>
        <v>0</v>
      </c>
      <c r="Q151" s="199"/>
      <c r="R151" s="200">
        <f>SUM(R152:R157)</f>
        <v>0</v>
      </c>
      <c r="S151" s="199"/>
      <c r="T151" s="201">
        <f>SUM(T152:T157)</f>
        <v>0</v>
      </c>
      <c r="AR151" s="202" t="s">
        <v>82</v>
      </c>
      <c r="AT151" s="203" t="s">
        <v>74</v>
      </c>
      <c r="AU151" s="203" t="s">
        <v>75</v>
      </c>
      <c r="AY151" s="202" t="s">
        <v>233</v>
      </c>
      <c r="BK151" s="204">
        <f>SUM(BK152:BK157)</f>
        <v>0</v>
      </c>
    </row>
    <row r="152" spans="1:65" s="2" customFormat="1" ht="21.75" customHeight="1">
      <c r="A152" s="32"/>
      <c r="B152" s="33"/>
      <c r="C152" s="207" t="s">
        <v>252</v>
      </c>
      <c r="D152" s="207" t="s">
        <v>236</v>
      </c>
      <c r="E152" s="208" t="s">
        <v>1849</v>
      </c>
      <c r="F152" s="209" t="s">
        <v>1850</v>
      </c>
      <c r="G152" s="210" t="s">
        <v>239</v>
      </c>
      <c r="H152" s="211">
        <v>5</v>
      </c>
      <c r="I152" s="212"/>
      <c r="J152" s="213">
        <f>ROUND(I152*H152,2)</f>
        <v>0</v>
      </c>
      <c r="K152" s="214"/>
      <c r="L152" s="35"/>
      <c r="M152" s="215" t="s">
        <v>1</v>
      </c>
      <c r="N152" s="216" t="s">
        <v>40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240</v>
      </c>
      <c r="AT152" s="219" t="s">
        <v>236</v>
      </c>
      <c r="AU152" s="219" t="s">
        <v>82</v>
      </c>
      <c r="AY152" s="14" t="s">
        <v>233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82</v>
      </c>
      <c r="BK152" s="112">
        <f>ROUND(I152*H152,2)</f>
        <v>0</v>
      </c>
      <c r="BL152" s="14" t="s">
        <v>240</v>
      </c>
      <c r="BM152" s="219" t="s">
        <v>255</v>
      </c>
    </row>
    <row r="153" spans="1:65" s="2" customFormat="1" ht="11.25">
      <c r="A153" s="32"/>
      <c r="B153" s="33"/>
      <c r="C153" s="34"/>
      <c r="D153" s="220" t="s">
        <v>241</v>
      </c>
      <c r="E153" s="34"/>
      <c r="F153" s="221" t="s">
        <v>1850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241</v>
      </c>
      <c r="AU153" s="14" t="s">
        <v>82</v>
      </c>
    </row>
    <row r="154" spans="1:65" s="2" customFormat="1" ht="16.5" customHeight="1">
      <c r="A154" s="32"/>
      <c r="B154" s="33"/>
      <c r="C154" s="207" t="s">
        <v>248</v>
      </c>
      <c r="D154" s="207" t="s">
        <v>236</v>
      </c>
      <c r="E154" s="208" t="s">
        <v>1851</v>
      </c>
      <c r="F154" s="209" t="s">
        <v>1852</v>
      </c>
      <c r="G154" s="210" t="s">
        <v>239</v>
      </c>
      <c r="H154" s="211">
        <v>12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40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240</v>
      </c>
      <c r="AT154" s="219" t="s">
        <v>236</v>
      </c>
      <c r="AU154" s="219" t="s">
        <v>82</v>
      </c>
      <c r="AY154" s="14" t="s">
        <v>233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82</v>
      </c>
      <c r="BK154" s="112">
        <f>ROUND(I154*H154,2)</f>
        <v>0</v>
      </c>
      <c r="BL154" s="14" t="s">
        <v>240</v>
      </c>
      <c r="BM154" s="219" t="s">
        <v>8</v>
      </c>
    </row>
    <row r="155" spans="1:65" s="2" customFormat="1" ht="11.25">
      <c r="A155" s="32"/>
      <c r="B155" s="33"/>
      <c r="C155" s="34"/>
      <c r="D155" s="220" t="s">
        <v>241</v>
      </c>
      <c r="E155" s="34"/>
      <c r="F155" s="221" t="s">
        <v>1852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241</v>
      </c>
      <c r="AU155" s="14" t="s">
        <v>82</v>
      </c>
    </row>
    <row r="156" spans="1:65" s="2" customFormat="1" ht="21.75" customHeight="1">
      <c r="A156" s="32"/>
      <c r="B156" s="33"/>
      <c r="C156" s="207" t="s">
        <v>259</v>
      </c>
      <c r="D156" s="207" t="s">
        <v>236</v>
      </c>
      <c r="E156" s="208" t="s">
        <v>1853</v>
      </c>
      <c r="F156" s="209" t="s">
        <v>1854</v>
      </c>
      <c r="G156" s="210" t="s">
        <v>239</v>
      </c>
      <c r="H156" s="211">
        <v>8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40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240</v>
      </c>
      <c r="AT156" s="219" t="s">
        <v>236</v>
      </c>
      <c r="AU156" s="219" t="s">
        <v>82</v>
      </c>
      <c r="AY156" s="14" t="s">
        <v>233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82</v>
      </c>
      <c r="BK156" s="112">
        <f>ROUND(I156*H156,2)</f>
        <v>0</v>
      </c>
      <c r="BL156" s="14" t="s">
        <v>240</v>
      </c>
      <c r="BM156" s="219" t="s">
        <v>261</v>
      </c>
    </row>
    <row r="157" spans="1:65" s="2" customFormat="1" ht="11.25">
      <c r="A157" s="32"/>
      <c r="B157" s="33"/>
      <c r="C157" s="34"/>
      <c r="D157" s="220" t="s">
        <v>241</v>
      </c>
      <c r="E157" s="34"/>
      <c r="F157" s="221" t="s">
        <v>1854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241</v>
      </c>
      <c r="AU157" s="14" t="s">
        <v>82</v>
      </c>
    </row>
    <row r="158" spans="1:65" s="12" customFormat="1" ht="25.9" customHeight="1">
      <c r="B158" s="191"/>
      <c r="C158" s="192"/>
      <c r="D158" s="193" t="s">
        <v>74</v>
      </c>
      <c r="E158" s="194" t="s">
        <v>364</v>
      </c>
      <c r="F158" s="194" t="s">
        <v>1527</v>
      </c>
      <c r="G158" s="192"/>
      <c r="H158" s="192"/>
      <c r="I158" s="195"/>
      <c r="J158" s="196">
        <f>BK158</f>
        <v>0</v>
      </c>
      <c r="K158" s="192"/>
      <c r="L158" s="197"/>
      <c r="M158" s="198"/>
      <c r="N158" s="199"/>
      <c r="O158" s="199"/>
      <c r="P158" s="200">
        <f>SUM(P159:P162)</f>
        <v>0</v>
      </c>
      <c r="Q158" s="199"/>
      <c r="R158" s="200">
        <f>SUM(R159:R162)</f>
        <v>0</v>
      </c>
      <c r="S158" s="199"/>
      <c r="T158" s="201">
        <f>SUM(T159:T162)</f>
        <v>0</v>
      </c>
      <c r="AR158" s="202" t="s">
        <v>82</v>
      </c>
      <c r="AT158" s="203" t="s">
        <v>74</v>
      </c>
      <c r="AU158" s="203" t="s">
        <v>75</v>
      </c>
      <c r="AY158" s="202" t="s">
        <v>233</v>
      </c>
      <c r="BK158" s="204">
        <f>SUM(BK159:BK162)</f>
        <v>0</v>
      </c>
    </row>
    <row r="159" spans="1:65" s="2" customFormat="1" ht="21.75" customHeight="1">
      <c r="A159" s="32"/>
      <c r="B159" s="33"/>
      <c r="C159" s="207" t="s">
        <v>251</v>
      </c>
      <c r="D159" s="207" t="s">
        <v>236</v>
      </c>
      <c r="E159" s="208" t="s">
        <v>1855</v>
      </c>
      <c r="F159" s="209" t="s">
        <v>1856</v>
      </c>
      <c r="G159" s="210" t="s">
        <v>813</v>
      </c>
      <c r="H159" s="211">
        <v>88.707999999999998</v>
      </c>
      <c r="I159" s="212"/>
      <c r="J159" s="213">
        <f>ROUND(I159*H159,2)</f>
        <v>0</v>
      </c>
      <c r="K159" s="214"/>
      <c r="L159" s="35"/>
      <c r="M159" s="215" t="s">
        <v>1</v>
      </c>
      <c r="N159" s="216" t="s">
        <v>40</v>
      </c>
      <c r="O159" s="69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9" t="s">
        <v>240</v>
      </c>
      <c r="AT159" s="219" t="s">
        <v>236</v>
      </c>
      <c r="AU159" s="219" t="s">
        <v>82</v>
      </c>
      <c r="AY159" s="14" t="s">
        <v>233</v>
      </c>
      <c r="BE159" s="112">
        <f>IF(N159="základní",J159,0)</f>
        <v>0</v>
      </c>
      <c r="BF159" s="112">
        <f>IF(N159="snížená",J159,0)</f>
        <v>0</v>
      </c>
      <c r="BG159" s="112">
        <f>IF(N159="zákl. přenesená",J159,0)</f>
        <v>0</v>
      </c>
      <c r="BH159" s="112">
        <f>IF(N159="sníž. přenesená",J159,0)</f>
        <v>0</v>
      </c>
      <c r="BI159" s="112">
        <f>IF(N159="nulová",J159,0)</f>
        <v>0</v>
      </c>
      <c r="BJ159" s="14" t="s">
        <v>82</v>
      </c>
      <c r="BK159" s="112">
        <f>ROUND(I159*H159,2)</f>
        <v>0</v>
      </c>
      <c r="BL159" s="14" t="s">
        <v>240</v>
      </c>
      <c r="BM159" s="219" t="s">
        <v>263</v>
      </c>
    </row>
    <row r="160" spans="1:65" s="2" customFormat="1" ht="11.25">
      <c r="A160" s="32"/>
      <c r="B160" s="33"/>
      <c r="C160" s="34"/>
      <c r="D160" s="220" t="s">
        <v>241</v>
      </c>
      <c r="E160" s="34"/>
      <c r="F160" s="221" t="s">
        <v>1856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241</v>
      </c>
      <c r="AU160" s="14" t="s">
        <v>82</v>
      </c>
    </row>
    <row r="161" spans="1:65" s="2" customFormat="1" ht="21.75" customHeight="1">
      <c r="A161" s="32"/>
      <c r="B161" s="33"/>
      <c r="C161" s="207" t="s">
        <v>264</v>
      </c>
      <c r="D161" s="207" t="s">
        <v>236</v>
      </c>
      <c r="E161" s="208" t="s">
        <v>1857</v>
      </c>
      <c r="F161" s="209" t="s">
        <v>1858</v>
      </c>
      <c r="G161" s="210" t="s">
        <v>813</v>
      </c>
      <c r="H161" s="211">
        <v>9.41</v>
      </c>
      <c r="I161" s="212"/>
      <c r="J161" s="213">
        <f>ROUND(I161*H161,2)</f>
        <v>0</v>
      </c>
      <c r="K161" s="214"/>
      <c r="L161" s="35"/>
      <c r="M161" s="215" t="s">
        <v>1</v>
      </c>
      <c r="N161" s="216" t="s">
        <v>40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240</v>
      </c>
      <c r="AT161" s="219" t="s">
        <v>236</v>
      </c>
      <c r="AU161" s="219" t="s">
        <v>82</v>
      </c>
      <c r="AY161" s="14" t="s">
        <v>233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82</v>
      </c>
      <c r="BK161" s="112">
        <f>ROUND(I161*H161,2)</f>
        <v>0</v>
      </c>
      <c r="BL161" s="14" t="s">
        <v>240</v>
      </c>
      <c r="BM161" s="219" t="s">
        <v>266</v>
      </c>
    </row>
    <row r="162" spans="1:65" s="2" customFormat="1" ht="11.25">
      <c r="A162" s="32"/>
      <c r="B162" s="33"/>
      <c r="C162" s="34"/>
      <c r="D162" s="220" t="s">
        <v>241</v>
      </c>
      <c r="E162" s="34"/>
      <c r="F162" s="221" t="s">
        <v>1858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241</v>
      </c>
      <c r="AU162" s="14" t="s">
        <v>82</v>
      </c>
    </row>
    <row r="163" spans="1:65" s="12" customFormat="1" ht="25.9" customHeight="1">
      <c r="B163" s="191"/>
      <c r="C163" s="192"/>
      <c r="D163" s="193" t="s">
        <v>74</v>
      </c>
      <c r="E163" s="194" t="s">
        <v>424</v>
      </c>
      <c r="F163" s="194" t="s">
        <v>1334</v>
      </c>
      <c r="G163" s="192"/>
      <c r="H163" s="192"/>
      <c r="I163" s="195"/>
      <c r="J163" s="196">
        <f>BK163</f>
        <v>0</v>
      </c>
      <c r="K163" s="192"/>
      <c r="L163" s="197"/>
      <c r="M163" s="198"/>
      <c r="N163" s="199"/>
      <c r="O163" s="199"/>
      <c r="P163" s="200">
        <f>SUM(P164:P167)</f>
        <v>0</v>
      </c>
      <c r="Q163" s="199"/>
      <c r="R163" s="200">
        <f>SUM(R164:R167)</f>
        <v>0</v>
      </c>
      <c r="S163" s="199"/>
      <c r="T163" s="201">
        <f>SUM(T164:T167)</f>
        <v>0</v>
      </c>
      <c r="AR163" s="202" t="s">
        <v>82</v>
      </c>
      <c r="AT163" s="203" t="s">
        <v>74</v>
      </c>
      <c r="AU163" s="203" t="s">
        <v>75</v>
      </c>
      <c r="AY163" s="202" t="s">
        <v>233</v>
      </c>
      <c r="BK163" s="204">
        <f>SUM(BK164:BK167)</f>
        <v>0</v>
      </c>
    </row>
    <row r="164" spans="1:65" s="2" customFormat="1" ht="16.5" customHeight="1">
      <c r="A164" s="32"/>
      <c r="B164" s="33"/>
      <c r="C164" s="207" t="s">
        <v>255</v>
      </c>
      <c r="D164" s="207" t="s">
        <v>236</v>
      </c>
      <c r="E164" s="208" t="s">
        <v>1335</v>
      </c>
      <c r="F164" s="209" t="s">
        <v>1336</v>
      </c>
      <c r="G164" s="210" t="s">
        <v>239</v>
      </c>
      <c r="H164" s="211">
        <v>114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40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240</v>
      </c>
      <c r="AT164" s="219" t="s">
        <v>236</v>
      </c>
      <c r="AU164" s="219" t="s">
        <v>82</v>
      </c>
      <c r="AY164" s="14" t="s">
        <v>233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82</v>
      </c>
      <c r="BK164" s="112">
        <f>ROUND(I164*H164,2)</f>
        <v>0</v>
      </c>
      <c r="BL164" s="14" t="s">
        <v>240</v>
      </c>
      <c r="BM164" s="219" t="s">
        <v>268</v>
      </c>
    </row>
    <row r="165" spans="1:65" s="2" customFormat="1" ht="11.25">
      <c r="A165" s="32"/>
      <c r="B165" s="33"/>
      <c r="C165" s="34"/>
      <c r="D165" s="220" t="s">
        <v>241</v>
      </c>
      <c r="E165" s="34"/>
      <c r="F165" s="221" t="s">
        <v>1336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241</v>
      </c>
      <c r="AU165" s="14" t="s">
        <v>82</v>
      </c>
    </row>
    <row r="166" spans="1:65" s="2" customFormat="1" ht="24.2" customHeight="1">
      <c r="A166" s="32"/>
      <c r="B166" s="33"/>
      <c r="C166" s="207" t="s">
        <v>271</v>
      </c>
      <c r="D166" s="207" t="s">
        <v>236</v>
      </c>
      <c r="E166" s="208" t="s">
        <v>1337</v>
      </c>
      <c r="F166" s="209" t="s">
        <v>1338</v>
      </c>
      <c r="G166" s="210" t="s">
        <v>813</v>
      </c>
      <c r="H166" s="211">
        <v>4.8029999999999999</v>
      </c>
      <c r="I166" s="212"/>
      <c r="J166" s="213">
        <f>ROUND(I166*H166,2)</f>
        <v>0</v>
      </c>
      <c r="K166" s="214"/>
      <c r="L166" s="35"/>
      <c r="M166" s="215" t="s">
        <v>1</v>
      </c>
      <c r="N166" s="216" t="s">
        <v>40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240</v>
      </c>
      <c r="AT166" s="219" t="s">
        <v>236</v>
      </c>
      <c r="AU166" s="219" t="s">
        <v>82</v>
      </c>
      <c r="AY166" s="14" t="s">
        <v>233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82</v>
      </c>
      <c r="BK166" s="112">
        <f>ROUND(I166*H166,2)</f>
        <v>0</v>
      </c>
      <c r="BL166" s="14" t="s">
        <v>240</v>
      </c>
      <c r="BM166" s="219" t="s">
        <v>273</v>
      </c>
    </row>
    <row r="167" spans="1:65" s="2" customFormat="1" ht="19.5">
      <c r="A167" s="32"/>
      <c r="B167" s="33"/>
      <c r="C167" s="34"/>
      <c r="D167" s="220" t="s">
        <v>241</v>
      </c>
      <c r="E167" s="34"/>
      <c r="F167" s="221" t="s">
        <v>1338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241</v>
      </c>
      <c r="AU167" s="14" t="s">
        <v>82</v>
      </c>
    </row>
    <row r="168" spans="1:65" s="12" customFormat="1" ht="25.9" customHeight="1">
      <c r="B168" s="191"/>
      <c r="C168" s="192"/>
      <c r="D168" s="193" t="s">
        <v>74</v>
      </c>
      <c r="E168" s="194" t="s">
        <v>332</v>
      </c>
      <c r="F168" s="194" t="s">
        <v>1859</v>
      </c>
      <c r="G168" s="192"/>
      <c r="H168" s="192"/>
      <c r="I168" s="195"/>
      <c r="J168" s="196">
        <f>BK168</f>
        <v>0</v>
      </c>
      <c r="K168" s="192"/>
      <c r="L168" s="197"/>
      <c r="M168" s="198"/>
      <c r="N168" s="199"/>
      <c r="O168" s="199"/>
      <c r="P168" s="200">
        <f>SUM(P169:P170)</f>
        <v>0</v>
      </c>
      <c r="Q168" s="199"/>
      <c r="R168" s="200">
        <f>SUM(R169:R170)</f>
        <v>0</v>
      </c>
      <c r="S168" s="199"/>
      <c r="T168" s="201">
        <f>SUM(T169:T170)</f>
        <v>0</v>
      </c>
      <c r="AR168" s="202" t="s">
        <v>82</v>
      </c>
      <c r="AT168" s="203" t="s">
        <v>74</v>
      </c>
      <c r="AU168" s="203" t="s">
        <v>75</v>
      </c>
      <c r="AY168" s="202" t="s">
        <v>233</v>
      </c>
      <c r="BK168" s="204">
        <f>SUM(BK169:BK170)</f>
        <v>0</v>
      </c>
    </row>
    <row r="169" spans="1:65" s="2" customFormat="1" ht="16.5" customHeight="1">
      <c r="A169" s="32"/>
      <c r="B169" s="33"/>
      <c r="C169" s="207" t="s">
        <v>8</v>
      </c>
      <c r="D169" s="207" t="s">
        <v>236</v>
      </c>
      <c r="E169" s="208" t="s">
        <v>1860</v>
      </c>
      <c r="F169" s="209" t="s">
        <v>1861</v>
      </c>
      <c r="G169" s="210" t="s">
        <v>239</v>
      </c>
      <c r="H169" s="211">
        <v>1</v>
      </c>
      <c r="I169" s="212"/>
      <c r="J169" s="213">
        <f>ROUND(I169*H169,2)</f>
        <v>0</v>
      </c>
      <c r="K169" s="214"/>
      <c r="L169" s="35"/>
      <c r="M169" s="215" t="s">
        <v>1</v>
      </c>
      <c r="N169" s="216" t="s">
        <v>40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240</v>
      </c>
      <c r="AT169" s="219" t="s">
        <v>236</v>
      </c>
      <c r="AU169" s="219" t="s">
        <v>82</v>
      </c>
      <c r="AY169" s="14" t="s">
        <v>233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82</v>
      </c>
      <c r="BK169" s="112">
        <f>ROUND(I169*H169,2)</f>
        <v>0</v>
      </c>
      <c r="BL169" s="14" t="s">
        <v>240</v>
      </c>
      <c r="BM169" s="219" t="s">
        <v>275</v>
      </c>
    </row>
    <row r="170" spans="1:65" s="2" customFormat="1" ht="11.25">
      <c r="A170" s="32"/>
      <c r="B170" s="33"/>
      <c r="C170" s="34"/>
      <c r="D170" s="220" t="s">
        <v>241</v>
      </c>
      <c r="E170" s="34"/>
      <c r="F170" s="221" t="s">
        <v>1861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241</v>
      </c>
      <c r="AU170" s="14" t="s">
        <v>82</v>
      </c>
    </row>
    <row r="171" spans="1:65" s="12" customFormat="1" ht="25.9" customHeight="1">
      <c r="B171" s="191"/>
      <c r="C171" s="192"/>
      <c r="D171" s="193" t="s">
        <v>74</v>
      </c>
      <c r="E171" s="194" t="s">
        <v>1369</v>
      </c>
      <c r="F171" s="194" t="s">
        <v>1370</v>
      </c>
      <c r="G171" s="192"/>
      <c r="H171" s="192"/>
      <c r="I171" s="195"/>
      <c r="J171" s="196">
        <f>BK171</f>
        <v>0</v>
      </c>
      <c r="K171" s="192"/>
      <c r="L171" s="197"/>
      <c r="M171" s="198"/>
      <c r="N171" s="199"/>
      <c r="O171" s="199"/>
      <c r="P171" s="200">
        <f>SUM(P172:P175)</f>
        <v>0</v>
      </c>
      <c r="Q171" s="199"/>
      <c r="R171" s="200">
        <f>SUM(R172:R175)</f>
        <v>0</v>
      </c>
      <c r="S171" s="199"/>
      <c r="T171" s="201">
        <f>SUM(T172:T175)</f>
        <v>0</v>
      </c>
      <c r="AR171" s="202" t="s">
        <v>84</v>
      </c>
      <c r="AT171" s="203" t="s">
        <v>74</v>
      </c>
      <c r="AU171" s="203" t="s">
        <v>75</v>
      </c>
      <c r="AY171" s="202" t="s">
        <v>233</v>
      </c>
      <c r="BK171" s="204">
        <f>SUM(BK172:BK175)</f>
        <v>0</v>
      </c>
    </row>
    <row r="172" spans="1:65" s="2" customFormat="1" ht="16.5" customHeight="1">
      <c r="A172" s="32"/>
      <c r="B172" s="33"/>
      <c r="C172" s="207" t="s">
        <v>276</v>
      </c>
      <c r="D172" s="207" t="s">
        <v>236</v>
      </c>
      <c r="E172" s="208" t="s">
        <v>1371</v>
      </c>
      <c r="F172" s="209" t="s">
        <v>1372</v>
      </c>
      <c r="G172" s="210" t="s">
        <v>813</v>
      </c>
      <c r="H172" s="211">
        <v>36.024999999999999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40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263</v>
      </c>
      <c r="AT172" s="219" t="s">
        <v>236</v>
      </c>
      <c r="AU172" s="219" t="s">
        <v>82</v>
      </c>
      <c r="AY172" s="14" t="s">
        <v>233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82</v>
      </c>
      <c r="BK172" s="112">
        <f>ROUND(I172*H172,2)</f>
        <v>0</v>
      </c>
      <c r="BL172" s="14" t="s">
        <v>263</v>
      </c>
      <c r="BM172" s="219" t="s">
        <v>278</v>
      </c>
    </row>
    <row r="173" spans="1:65" s="2" customFormat="1" ht="11.25">
      <c r="A173" s="32"/>
      <c r="B173" s="33"/>
      <c r="C173" s="34"/>
      <c r="D173" s="220" t="s">
        <v>241</v>
      </c>
      <c r="E173" s="34"/>
      <c r="F173" s="221" t="s">
        <v>1372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241</v>
      </c>
      <c r="AU173" s="14" t="s">
        <v>82</v>
      </c>
    </row>
    <row r="174" spans="1:65" s="2" customFormat="1" ht="24.2" customHeight="1">
      <c r="A174" s="32"/>
      <c r="B174" s="33"/>
      <c r="C174" s="207" t="s">
        <v>261</v>
      </c>
      <c r="D174" s="207" t="s">
        <v>236</v>
      </c>
      <c r="E174" s="208" t="s">
        <v>1862</v>
      </c>
      <c r="F174" s="209" t="s">
        <v>1863</v>
      </c>
      <c r="G174" s="210" t="s">
        <v>244</v>
      </c>
      <c r="H174" s="211">
        <v>3.1</v>
      </c>
      <c r="I174" s="212"/>
      <c r="J174" s="213">
        <f>ROUND(I174*H174,2)</f>
        <v>0</v>
      </c>
      <c r="K174" s="214"/>
      <c r="L174" s="35"/>
      <c r="M174" s="215" t="s">
        <v>1</v>
      </c>
      <c r="N174" s="216" t="s">
        <v>40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263</v>
      </c>
      <c r="AT174" s="219" t="s">
        <v>236</v>
      </c>
      <c r="AU174" s="219" t="s">
        <v>82</v>
      </c>
      <c r="AY174" s="14" t="s">
        <v>233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82</v>
      </c>
      <c r="BK174" s="112">
        <f>ROUND(I174*H174,2)</f>
        <v>0</v>
      </c>
      <c r="BL174" s="14" t="s">
        <v>263</v>
      </c>
      <c r="BM174" s="219" t="s">
        <v>280</v>
      </c>
    </row>
    <row r="175" spans="1:65" s="2" customFormat="1" ht="19.5">
      <c r="A175" s="32"/>
      <c r="B175" s="33"/>
      <c r="C175" s="34"/>
      <c r="D175" s="220" t="s">
        <v>241</v>
      </c>
      <c r="E175" s="34"/>
      <c r="F175" s="221" t="s">
        <v>1863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241</v>
      </c>
      <c r="AU175" s="14" t="s">
        <v>82</v>
      </c>
    </row>
    <row r="176" spans="1:65" s="12" customFormat="1" ht="25.9" customHeight="1">
      <c r="B176" s="191"/>
      <c r="C176" s="192"/>
      <c r="D176" s="193" t="s">
        <v>74</v>
      </c>
      <c r="E176" s="194" t="s">
        <v>969</v>
      </c>
      <c r="F176" s="194" t="s">
        <v>970</v>
      </c>
      <c r="G176" s="192"/>
      <c r="H176" s="192"/>
      <c r="I176" s="195"/>
      <c r="J176" s="196">
        <f>BK176</f>
        <v>0</v>
      </c>
      <c r="K176" s="192"/>
      <c r="L176" s="197"/>
      <c r="M176" s="198"/>
      <c r="N176" s="199"/>
      <c r="O176" s="199"/>
      <c r="P176" s="200">
        <f>SUM(P177:P182)</f>
        <v>0</v>
      </c>
      <c r="Q176" s="199"/>
      <c r="R176" s="200">
        <f>SUM(R177:R182)</f>
        <v>0</v>
      </c>
      <c r="S176" s="199"/>
      <c r="T176" s="201">
        <f>SUM(T177:T182)</f>
        <v>0</v>
      </c>
      <c r="AR176" s="202" t="s">
        <v>84</v>
      </c>
      <c r="AT176" s="203" t="s">
        <v>74</v>
      </c>
      <c r="AU176" s="203" t="s">
        <v>75</v>
      </c>
      <c r="AY176" s="202" t="s">
        <v>233</v>
      </c>
      <c r="BK176" s="204">
        <f>SUM(BK177:BK182)</f>
        <v>0</v>
      </c>
    </row>
    <row r="177" spans="1:65" s="2" customFormat="1" ht="16.5" customHeight="1">
      <c r="A177" s="32"/>
      <c r="B177" s="33"/>
      <c r="C177" s="207" t="s">
        <v>281</v>
      </c>
      <c r="D177" s="207" t="s">
        <v>236</v>
      </c>
      <c r="E177" s="208" t="s">
        <v>1373</v>
      </c>
      <c r="F177" s="209" t="s">
        <v>1374</v>
      </c>
      <c r="G177" s="210" t="s">
        <v>244</v>
      </c>
      <c r="H177" s="211">
        <v>133.1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40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263</v>
      </c>
      <c r="AT177" s="219" t="s">
        <v>236</v>
      </c>
      <c r="AU177" s="219" t="s">
        <v>82</v>
      </c>
      <c r="AY177" s="14" t="s">
        <v>233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82</v>
      </c>
      <c r="BK177" s="112">
        <f>ROUND(I177*H177,2)</f>
        <v>0</v>
      </c>
      <c r="BL177" s="14" t="s">
        <v>263</v>
      </c>
      <c r="BM177" s="219" t="s">
        <v>283</v>
      </c>
    </row>
    <row r="178" spans="1:65" s="2" customFormat="1" ht="11.25">
      <c r="A178" s="32"/>
      <c r="B178" s="33"/>
      <c r="C178" s="34"/>
      <c r="D178" s="220" t="s">
        <v>241</v>
      </c>
      <c r="E178" s="34"/>
      <c r="F178" s="221" t="s">
        <v>1374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241</v>
      </c>
      <c r="AU178" s="14" t="s">
        <v>82</v>
      </c>
    </row>
    <row r="179" spans="1:65" s="2" customFormat="1" ht="16.5" customHeight="1">
      <c r="A179" s="32"/>
      <c r="B179" s="33"/>
      <c r="C179" s="207" t="s">
        <v>263</v>
      </c>
      <c r="D179" s="207" t="s">
        <v>236</v>
      </c>
      <c r="E179" s="208" t="s">
        <v>1375</v>
      </c>
      <c r="F179" s="209" t="s">
        <v>1376</v>
      </c>
      <c r="G179" s="210" t="s">
        <v>239</v>
      </c>
      <c r="H179" s="211">
        <v>4</v>
      </c>
      <c r="I179" s="212"/>
      <c r="J179" s="213">
        <f>ROUND(I179*H179,2)</f>
        <v>0</v>
      </c>
      <c r="K179" s="214"/>
      <c r="L179" s="35"/>
      <c r="M179" s="215" t="s">
        <v>1</v>
      </c>
      <c r="N179" s="216" t="s">
        <v>40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263</v>
      </c>
      <c r="AT179" s="219" t="s">
        <v>236</v>
      </c>
      <c r="AU179" s="219" t="s">
        <v>82</v>
      </c>
      <c r="AY179" s="14" t="s">
        <v>233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82</v>
      </c>
      <c r="BK179" s="112">
        <f>ROUND(I179*H179,2)</f>
        <v>0</v>
      </c>
      <c r="BL179" s="14" t="s">
        <v>263</v>
      </c>
      <c r="BM179" s="219" t="s">
        <v>287</v>
      </c>
    </row>
    <row r="180" spans="1:65" s="2" customFormat="1" ht="11.25">
      <c r="A180" s="32"/>
      <c r="B180" s="33"/>
      <c r="C180" s="34"/>
      <c r="D180" s="220" t="s">
        <v>241</v>
      </c>
      <c r="E180" s="34"/>
      <c r="F180" s="221" t="s">
        <v>1376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241</v>
      </c>
      <c r="AU180" s="14" t="s">
        <v>82</v>
      </c>
    </row>
    <row r="181" spans="1:65" s="2" customFormat="1" ht="16.5" customHeight="1">
      <c r="A181" s="32"/>
      <c r="B181" s="33"/>
      <c r="C181" s="207" t="s">
        <v>288</v>
      </c>
      <c r="D181" s="207" t="s">
        <v>236</v>
      </c>
      <c r="E181" s="208" t="s">
        <v>1377</v>
      </c>
      <c r="F181" s="209" t="s">
        <v>1376</v>
      </c>
      <c r="G181" s="210" t="s">
        <v>239</v>
      </c>
      <c r="H181" s="211">
        <v>5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40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263</v>
      </c>
      <c r="AT181" s="219" t="s">
        <v>236</v>
      </c>
      <c r="AU181" s="219" t="s">
        <v>82</v>
      </c>
      <c r="AY181" s="14" t="s">
        <v>233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82</v>
      </c>
      <c r="BK181" s="112">
        <f>ROUND(I181*H181,2)</f>
        <v>0</v>
      </c>
      <c r="BL181" s="14" t="s">
        <v>263</v>
      </c>
      <c r="BM181" s="219" t="s">
        <v>290</v>
      </c>
    </row>
    <row r="182" spans="1:65" s="2" customFormat="1" ht="11.25">
      <c r="A182" s="32"/>
      <c r="B182" s="33"/>
      <c r="C182" s="34"/>
      <c r="D182" s="220" t="s">
        <v>241</v>
      </c>
      <c r="E182" s="34"/>
      <c r="F182" s="221" t="s">
        <v>1376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241</v>
      </c>
      <c r="AU182" s="14" t="s">
        <v>82</v>
      </c>
    </row>
    <row r="183" spans="1:65" s="12" customFormat="1" ht="25.9" customHeight="1">
      <c r="B183" s="191"/>
      <c r="C183" s="192"/>
      <c r="D183" s="193" t="s">
        <v>74</v>
      </c>
      <c r="E183" s="194" t="s">
        <v>1387</v>
      </c>
      <c r="F183" s="194" t="s">
        <v>1388</v>
      </c>
      <c r="G183" s="192"/>
      <c r="H183" s="192"/>
      <c r="I183" s="195"/>
      <c r="J183" s="196">
        <f>BK183</f>
        <v>0</v>
      </c>
      <c r="K183" s="192"/>
      <c r="L183" s="197"/>
      <c r="M183" s="198"/>
      <c r="N183" s="199"/>
      <c r="O183" s="199"/>
      <c r="P183" s="200">
        <f>SUM(P184:P187)</f>
        <v>0</v>
      </c>
      <c r="Q183" s="199"/>
      <c r="R183" s="200">
        <f>SUM(R184:R187)</f>
        <v>0</v>
      </c>
      <c r="S183" s="199"/>
      <c r="T183" s="201">
        <f>SUM(T184:T187)</f>
        <v>0</v>
      </c>
      <c r="AR183" s="202" t="s">
        <v>84</v>
      </c>
      <c r="AT183" s="203" t="s">
        <v>74</v>
      </c>
      <c r="AU183" s="203" t="s">
        <v>75</v>
      </c>
      <c r="AY183" s="202" t="s">
        <v>233</v>
      </c>
      <c r="BK183" s="204">
        <f>SUM(BK184:BK187)</f>
        <v>0</v>
      </c>
    </row>
    <row r="184" spans="1:65" s="2" customFormat="1" ht="21.75" customHeight="1">
      <c r="A184" s="32"/>
      <c r="B184" s="33"/>
      <c r="C184" s="207" t="s">
        <v>266</v>
      </c>
      <c r="D184" s="207" t="s">
        <v>236</v>
      </c>
      <c r="E184" s="208" t="s">
        <v>1389</v>
      </c>
      <c r="F184" s="209" t="s">
        <v>1390</v>
      </c>
      <c r="G184" s="210" t="s">
        <v>813</v>
      </c>
      <c r="H184" s="211">
        <v>1584.748</v>
      </c>
      <c r="I184" s="212"/>
      <c r="J184" s="213">
        <f>ROUND(I184*H184,2)</f>
        <v>0</v>
      </c>
      <c r="K184" s="214"/>
      <c r="L184" s="35"/>
      <c r="M184" s="215" t="s">
        <v>1</v>
      </c>
      <c r="N184" s="216" t="s">
        <v>40</v>
      </c>
      <c r="O184" s="69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9" t="s">
        <v>263</v>
      </c>
      <c r="AT184" s="219" t="s">
        <v>236</v>
      </c>
      <c r="AU184" s="219" t="s">
        <v>82</v>
      </c>
      <c r="AY184" s="14" t="s">
        <v>233</v>
      </c>
      <c r="BE184" s="112">
        <f>IF(N184="základní",J184,0)</f>
        <v>0</v>
      </c>
      <c r="BF184" s="112">
        <f>IF(N184="snížená",J184,0)</f>
        <v>0</v>
      </c>
      <c r="BG184" s="112">
        <f>IF(N184="zákl. přenesená",J184,0)</f>
        <v>0</v>
      </c>
      <c r="BH184" s="112">
        <f>IF(N184="sníž. přenesená",J184,0)</f>
        <v>0</v>
      </c>
      <c r="BI184" s="112">
        <f>IF(N184="nulová",J184,0)</f>
        <v>0</v>
      </c>
      <c r="BJ184" s="14" t="s">
        <v>82</v>
      </c>
      <c r="BK184" s="112">
        <f>ROUND(I184*H184,2)</f>
        <v>0</v>
      </c>
      <c r="BL184" s="14" t="s">
        <v>263</v>
      </c>
      <c r="BM184" s="219" t="s">
        <v>292</v>
      </c>
    </row>
    <row r="185" spans="1:65" s="2" customFormat="1" ht="11.25">
      <c r="A185" s="32"/>
      <c r="B185" s="33"/>
      <c r="C185" s="34"/>
      <c r="D185" s="220" t="s">
        <v>241</v>
      </c>
      <c r="E185" s="34"/>
      <c r="F185" s="221" t="s">
        <v>1390</v>
      </c>
      <c r="G185" s="34"/>
      <c r="H185" s="34"/>
      <c r="I185" s="176"/>
      <c r="J185" s="34"/>
      <c r="K185" s="34"/>
      <c r="L185" s="35"/>
      <c r="M185" s="222"/>
      <c r="N185" s="223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4" t="s">
        <v>241</v>
      </c>
      <c r="AU185" s="14" t="s">
        <v>82</v>
      </c>
    </row>
    <row r="186" spans="1:65" s="2" customFormat="1" ht="21.75" customHeight="1">
      <c r="A186" s="32"/>
      <c r="B186" s="33"/>
      <c r="C186" s="207" t="s">
        <v>293</v>
      </c>
      <c r="D186" s="207" t="s">
        <v>236</v>
      </c>
      <c r="E186" s="208" t="s">
        <v>1391</v>
      </c>
      <c r="F186" s="209" t="s">
        <v>1392</v>
      </c>
      <c r="G186" s="210" t="s">
        <v>813</v>
      </c>
      <c r="H186" s="211">
        <v>1682.866</v>
      </c>
      <c r="I186" s="212"/>
      <c r="J186" s="213">
        <f>ROUND(I186*H186,2)</f>
        <v>0</v>
      </c>
      <c r="K186" s="214"/>
      <c r="L186" s="35"/>
      <c r="M186" s="215" t="s">
        <v>1</v>
      </c>
      <c r="N186" s="216" t="s">
        <v>40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263</v>
      </c>
      <c r="AT186" s="219" t="s">
        <v>236</v>
      </c>
      <c r="AU186" s="219" t="s">
        <v>82</v>
      </c>
      <c r="AY186" s="14" t="s">
        <v>233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82</v>
      </c>
      <c r="BK186" s="112">
        <f>ROUND(I186*H186,2)</f>
        <v>0</v>
      </c>
      <c r="BL186" s="14" t="s">
        <v>263</v>
      </c>
      <c r="BM186" s="219" t="s">
        <v>295</v>
      </c>
    </row>
    <row r="187" spans="1:65" s="2" customFormat="1" ht="11.25">
      <c r="A187" s="32"/>
      <c r="B187" s="33"/>
      <c r="C187" s="34"/>
      <c r="D187" s="220" t="s">
        <v>241</v>
      </c>
      <c r="E187" s="34"/>
      <c r="F187" s="221" t="s">
        <v>1392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241</v>
      </c>
      <c r="AU187" s="14" t="s">
        <v>82</v>
      </c>
    </row>
    <row r="188" spans="1:65" s="12" customFormat="1" ht="25.9" customHeight="1">
      <c r="B188" s="191"/>
      <c r="C188" s="192"/>
      <c r="D188" s="193" t="s">
        <v>74</v>
      </c>
      <c r="E188" s="194" t="s">
        <v>378</v>
      </c>
      <c r="F188" s="194" t="s">
        <v>1778</v>
      </c>
      <c r="G188" s="192"/>
      <c r="H188" s="192"/>
      <c r="I188" s="195"/>
      <c r="J188" s="196">
        <f>BK188</f>
        <v>0</v>
      </c>
      <c r="K188" s="192"/>
      <c r="L188" s="197"/>
      <c r="M188" s="198"/>
      <c r="N188" s="199"/>
      <c r="O188" s="199"/>
      <c r="P188" s="200">
        <f>SUM(P189:P190)</f>
        <v>0</v>
      </c>
      <c r="Q188" s="199"/>
      <c r="R188" s="200">
        <f>SUM(R189:R190)</f>
        <v>0</v>
      </c>
      <c r="S188" s="199"/>
      <c r="T188" s="201">
        <f>SUM(T189:T190)</f>
        <v>0</v>
      </c>
      <c r="AR188" s="202" t="s">
        <v>82</v>
      </c>
      <c r="AT188" s="203" t="s">
        <v>74</v>
      </c>
      <c r="AU188" s="203" t="s">
        <v>75</v>
      </c>
      <c r="AY188" s="202" t="s">
        <v>233</v>
      </c>
      <c r="BK188" s="204">
        <f>SUM(BK189:BK190)</f>
        <v>0</v>
      </c>
    </row>
    <row r="189" spans="1:65" s="2" customFormat="1" ht="16.5" customHeight="1">
      <c r="A189" s="32"/>
      <c r="B189" s="33"/>
      <c r="C189" s="207" t="s">
        <v>268</v>
      </c>
      <c r="D189" s="207" t="s">
        <v>236</v>
      </c>
      <c r="E189" s="208" t="s">
        <v>1864</v>
      </c>
      <c r="F189" s="209" t="s">
        <v>1865</v>
      </c>
      <c r="G189" s="210" t="s">
        <v>1781</v>
      </c>
      <c r="H189" s="211">
        <v>2.3E-2</v>
      </c>
      <c r="I189" s="212"/>
      <c r="J189" s="213">
        <f>ROUND(I189*H189,2)</f>
        <v>0</v>
      </c>
      <c r="K189" s="214"/>
      <c r="L189" s="35"/>
      <c r="M189" s="215" t="s">
        <v>1</v>
      </c>
      <c r="N189" s="216" t="s">
        <v>40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240</v>
      </c>
      <c r="AT189" s="219" t="s">
        <v>236</v>
      </c>
      <c r="AU189" s="219" t="s">
        <v>82</v>
      </c>
      <c r="AY189" s="14" t="s">
        <v>233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82</v>
      </c>
      <c r="BK189" s="112">
        <f>ROUND(I189*H189,2)</f>
        <v>0</v>
      </c>
      <c r="BL189" s="14" t="s">
        <v>240</v>
      </c>
      <c r="BM189" s="219" t="s">
        <v>297</v>
      </c>
    </row>
    <row r="190" spans="1:65" s="2" customFormat="1" ht="11.25">
      <c r="A190" s="32"/>
      <c r="B190" s="33"/>
      <c r="C190" s="34"/>
      <c r="D190" s="220" t="s">
        <v>241</v>
      </c>
      <c r="E190" s="34"/>
      <c r="F190" s="221" t="s">
        <v>1865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241</v>
      </c>
      <c r="AU190" s="14" t="s">
        <v>82</v>
      </c>
    </row>
    <row r="191" spans="1:65" s="12" customFormat="1" ht="25.9" customHeight="1">
      <c r="B191" s="191"/>
      <c r="C191" s="192"/>
      <c r="D191" s="193" t="s">
        <v>74</v>
      </c>
      <c r="E191" s="194" t="s">
        <v>531</v>
      </c>
      <c r="F191" s="194" t="s">
        <v>1341</v>
      </c>
      <c r="G191" s="192"/>
      <c r="H191" s="192"/>
      <c r="I191" s="195"/>
      <c r="J191" s="196">
        <f>BK191</f>
        <v>0</v>
      </c>
      <c r="K191" s="192"/>
      <c r="L191" s="197"/>
      <c r="M191" s="198"/>
      <c r="N191" s="199"/>
      <c r="O191" s="199"/>
      <c r="P191" s="200">
        <f>SUM(P192:P193)</f>
        <v>0</v>
      </c>
      <c r="Q191" s="199"/>
      <c r="R191" s="200">
        <f>SUM(R192:R193)</f>
        <v>0</v>
      </c>
      <c r="S191" s="199"/>
      <c r="T191" s="201">
        <f>SUM(T192:T193)</f>
        <v>0</v>
      </c>
      <c r="AR191" s="202" t="s">
        <v>82</v>
      </c>
      <c r="AT191" s="203" t="s">
        <v>74</v>
      </c>
      <c r="AU191" s="203" t="s">
        <v>75</v>
      </c>
      <c r="AY191" s="202" t="s">
        <v>233</v>
      </c>
      <c r="BK191" s="204">
        <f>SUM(BK192:BK193)</f>
        <v>0</v>
      </c>
    </row>
    <row r="192" spans="1:65" s="2" customFormat="1" ht="16.5" customHeight="1">
      <c r="A192" s="32"/>
      <c r="B192" s="33"/>
      <c r="C192" s="207" t="s">
        <v>7</v>
      </c>
      <c r="D192" s="207" t="s">
        <v>236</v>
      </c>
      <c r="E192" s="208" t="s">
        <v>1342</v>
      </c>
      <c r="F192" s="209" t="s">
        <v>1343</v>
      </c>
      <c r="G192" s="210" t="s">
        <v>813</v>
      </c>
      <c r="H192" s="211">
        <v>664.33</v>
      </c>
      <c r="I192" s="212"/>
      <c r="J192" s="213">
        <f>ROUND(I192*H192,2)</f>
        <v>0</v>
      </c>
      <c r="K192" s="214"/>
      <c r="L192" s="35"/>
      <c r="M192" s="215" t="s">
        <v>1</v>
      </c>
      <c r="N192" s="216" t="s">
        <v>40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240</v>
      </c>
      <c r="AT192" s="219" t="s">
        <v>236</v>
      </c>
      <c r="AU192" s="219" t="s">
        <v>82</v>
      </c>
      <c r="AY192" s="14" t="s">
        <v>233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82</v>
      </c>
      <c r="BK192" s="112">
        <f>ROUND(I192*H192,2)</f>
        <v>0</v>
      </c>
      <c r="BL192" s="14" t="s">
        <v>240</v>
      </c>
      <c r="BM192" s="219" t="s">
        <v>301</v>
      </c>
    </row>
    <row r="193" spans="1:65" s="2" customFormat="1" ht="11.25">
      <c r="A193" s="32"/>
      <c r="B193" s="33"/>
      <c r="C193" s="34"/>
      <c r="D193" s="220" t="s">
        <v>241</v>
      </c>
      <c r="E193" s="34"/>
      <c r="F193" s="221" t="s">
        <v>1343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241</v>
      </c>
      <c r="AU193" s="14" t="s">
        <v>82</v>
      </c>
    </row>
    <row r="194" spans="1:65" s="12" customFormat="1" ht="25.9" customHeight="1">
      <c r="B194" s="191"/>
      <c r="C194" s="192"/>
      <c r="D194" s="193" t="s">
        <v>74</v>
      </c>
      <c r="E194" s="194" t="s">
        <v>387</v>
      </c>
      <c r="F194" s="194" t="s">
        <v>1344</v>
      </c>
      <c r="G194" s="192"/>
      <c r="H194" s="192"/>
      <c r="I194" s="195"/>
      <c r="J194" s="196">
        <f>BK194</f>
        <v>0</v>
      </c>
      <c r="K194" s="192"/>
      <c r="L194" s="197"/>
      <c r="M194" s="198"/>
      <c r="N194" s="199"/>
      <c r="O194" s="199"/>
      <c r="P194" s="200">
        <f>SUM(P195:P200)</f>
        <v>0</v>
      </c>
      <c r="Q194" s="199"/>
      <c r="R194" s="200">
        <f>SUM(R195:R200)</f>
        <v>0</v>
      </c>
      <c r="S194" s="199"/>
      <c r="T194" s="201">
        <f>SUM(T195:T200)</f>
        <v>0</v>
      </c>
      <c r="AR194" s="202" t="s">
        <v>82</v>
      </c>
      <c r="AT194" s="203" t="s">
        <v>74</v>
      </c>
      <c r="AU194" s="203" t="s">
        <v>75</v>
      </c>
      <c r="AY194" s="202" t="s">
        <v>233</v>
      </c>
      <c r="BK194" s="204">
        <f>SUM(BK195:BK200)</f>
        <v>0</v>
      </c>
    </row>
    <row r="195" spans="1:65" s="2" customFormat="1" ht="21.75" customHeight="1">
      <c r="A195" s="32"/>
      <c r="B195" s="33"/>
      <c r="C195" s="207" t="s">
        <v>273</v>
      </c>
      <c r="D195" s="207" t="s">
        <v>236</v>
      </c>
      <c r="E195" s="208" t="s">
        <v>1866</v>
      </c>
      <c r="F195" s="209" t="s">
        <v>1867</v>
      </c>
      <c r="G195" s="210" t="s">
        <v>813</v>
      </c>
      <c r="H195" s="211">
        <v>98.117999999999995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40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240</v>
      </c>
      <c r="AT195" s="219" t="s">
        <v>236</v>
      </c>
      <c r="AU195" s="219" t="s">
        <v>82</v>
      </c>
      <c r="AY195" s="14" t="s">
        <v>233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82</v>
      </c>
      <c r="BK195" s="112">
        <f>ROUND(I195*H195,2)</f>
        <v>0</v>
      </c>
      <c r="BL195" s="14" t="s">
        <v>240</v>
      </c>
      <c r="BM195" s="219" t="s">
        <v>303</v>
      </c>
    </row>
    <row r="196" spans="1:65" s="2" customFormat="1" ht="11.25">
      <c r="A196" s="32"/>
      <c r="B196" s="33"/>
      <c r="C196" s="34"/>
      <c r="D196" s="220" t="s">
        <v>241</v>
      </c>
      <c r="E196" s="34"/>
      <c r="F196" s="221" t="s">
        <v>1867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241</v>
      </c>
      <c r="AU196" s="14" t="s">
        <v>82</v>
      </c>
    </row>
    <row r="197" spans="1:65" s="2" customFormat="1" ht="21.75" customHeight="1">
      <c r="A197" s="32"/>
      <c r="B197" s="33"/>
      <c r="C197" s="207" t="s">
        <v>304</v>
      </c>
      <c r="D197" s="207" t="s">
        <v>236</v>
      </c>
      <c r="E197" s="208" t="s">
        <v>1868</v>
      </c>
      <c r="F197" s="209" t="s">
        <v>1869</v>
      </c>
      <c r="G197" s="210" t="s">
        <v>813</v>
      </c>
      <c r="H197" s="211">
        <v>26.83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40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240</v>
      </c>
      <c r="AT197" s="219" t="s">
        <v>236</v>
      </c>
      <c r="AU197" s="219" t="s">
        <v>82</v>
      </c>
      <c r="AY197" s="14" t="s">
        <v>233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82</v>
      </c>
      <c r="BK197" s="112">
        <f>ROUND(I197*H197,2)</f>
        <v>0</v>
      </c>
      <c r="BL197" s="14" t="s">
        <v>240</v>
      </c>
      <c r="BM197" s="219" t="s">
        <v>306</v>
      </c>
    </row>
    <row r="198" spans="1:65" s="2" customFormat="1" ht="11.25">
      <c r="A198" s="32"/>
      <c r="B198" s="33"/>
      <c r="C198" s="34"/>
      <c r="D198" s="220" t="s">
        <v>241</v>
      </c>
      <c r="E198" s="34"/>
      <c r="F198" s="221" t="s">
        <v>1869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241</v>
      </c>
      <c r="AU198" s="14" t="s">
        <v>82</v>
      </c>
    </row>
    <row r="199" spans="1:65" s="2" customFormat="1" ht="16.5" customHeight="1">
      <c r="A199" s="32"/>
      <c r="B199" s="33"/>
      <c r="C199" s="207" t="s">
        <v>275</v>
      </c>
      <c r="D199" s="207" t="s">
        <v>236</v>
      </c>
      <c r="E199" s="208" t="s">
        <v>1345</v>
      </c>
      <c r="F199" s="209" t="s">
        <v>1346</v>
      </c>
      <c r="G199" s="210" t="s">
        <v>239</v>
      </c>
      <c r="H199" s="211">
        <v>22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40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240</v>
      </c>
      <c r="AT199" s="219" t="s">
        <v>236</v>
      </c>
      <c r="AU199" s="219" t="s">
        <v>82</v>
      </c>
      <c r="AY199" s="14" t="s">
        <v>233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82</v>
      </c>
      <c r="BK199" s="112">
        <f>ROUND(I199*H199,2)</f>
        <v>0</v>
      </c>
      <c r="BL199" s="14" t="s">
        <v>240</v>
      </c>
      <c r="BM199" s="219" t="s">
        <v>308</v>
      </c>
    </row>
    <row r="200" spans="1:65" s="2" customFormat="1" ht="11.25">
      <c r="A200" s="32"/>
      <c r="B200" s="33"/>
      <c r="C200" s="34"/>
      <c r="D200" s="220" t="s">
        <v>241</v>
      </c>
      <c r="E200" s="34"/>
      <c r="F200" s="221" t="s">
        <v>1346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241</v>
      </c>
      <c r="AU200" s="14" t="s">
        <v>82</v>
      </c>
    </row>
    <row r="201" spans="1:65" s="12" customFormat="1" ht="25.9" customHeight="1">
      <c r="B201" s="191"/>
      <c r="C201" s="192"/>
      <c r="D201" s="193" t="s">
        <v>74</v>
      </c>
      <c r="E201" s="194" t="s">
        <v>538</v>
      </c>
      <c r="F201" s="194" t="s">
        <v>1347</v>
      </c>
      <c r="G201" s="192"/>
      <c r="H201" s="192"/>
      <c r="I201" s="195"/>
      <c r="J201" s="196">
        <f>BK201</f>
        <v>0</v>
      </c>
      <c r="K201" s="192"/>
      <c r="L201" s="197"/>
      <c r="M201" s="198"/>
      <c r="N201" s="199"/>
      <c r="O201" s="199"/>
      <c r="P201" s="200">
        <f>SUM(P202:P231)</f>
        <v>0</v>
      </c>
      <c r="Q201" s="199"/>
      <c r="R201" s="200">
        <f>SUM(R202:R231)</f>
        <v>0</v>
      </c>
      <c r="S201" s="199"/>
      <c r="T201" s="201">
        <f>SUM(T202:T231)</f>
        <v>0</v>
      </c>
      <c r="AR201" s="202" t="s">
        <v>82</v>
      </c>
      <c r="AT201" s="203" t="s">
        <v>74</v>
      </c>
      <c r="AU201" s="203" t="s">
        <v>75</v>
      </c>
      <c r="AY201" s="202" t="s">
        <v>233</v>
      </c>
      <c r="BK201" s="204">
        <f>SUM(BK202:BK231)</f>
        <v>0</v>
      </c>
    </row>
    <row r="202" spans="1:65" s="2" customFormat="1" ht="21.75" customHeight="1">
      <c r="A202" s="32"/>
      <c r="B202" s="33"/>
      <c r="C202" s="207" t="s">
        <v>309</v>
      </c>
      <c r="D202" s="207" t="s">
        <v>236</v>
      </c>
      <c r="E202" s="208" t="s">
        <v>1870</v>
      </c>
      <c r="F202" s="209" t="s">
        <v>1871</v>
      </c>
      <c r="G202" s="210" t="s">
        <v>239</v>
      </c>
      <c r="H202" s="211">
        <v>2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40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240</v>
      </c>
      <c r="AT202" s="219" t="s">
        <v>236</v>
      </c>
      <c r="AU202" s="219" t="s">
        <v>82</v>
      </c>
      <c r="AY202" s="14" t="s">
        <v>233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82</v>
      </c>
      <c r="BK202" s="112">
        <f>ROUND(I202*H202,2)</f>
        <v>0</v>
      </c>
      <c r="BL202" s="14" t="s">
        <v>240</v>
      </c>
      <c r="BM202" s="219" t="s">
        <v>311</v>
      </c>
    </row>
    <row r="203" spans="1:65" s="2" customFormat="1" ht="11.25">
      <c r="A203" s="32"/>
      <c r="B203" s="33"/>
      <c r="C203" s="34"/>
      <c r="D203" s="220" t="s">
        <v>241</v>
      </c>
      <c r="E203" s="34"/>
      <c r="F203" s="221" t="s">
        <v>1871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241</v>
      </c>
      <c r="AU203" s="14" t="s">
        <v>82</v>
      </c>
    </row>
    <row r="204" spans="1:65" s="2" customFormat="1" ht="21.75" customHeight="1">
      <c r="A204" s="32"/>
      <c r="B204" s="33"/>
      <c r="C204" s="207" t="s">
        <v>278</v>
      </c>
      <c r="D204" s="207" t="s">
        <v>236</v>
      </c>
      <c r="E204" s="208" t="s">
        <v>1872</v>
      </c>
      <c r="F204" s="209" t="s">
        <v>1873</v>
      </c>
      <c r="G204" s="210" t="s">
        <v>239</v>
      </c>
      <c r="H204" s="211">
        <v>32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40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240</v>
      </c>
      <c r="AT204" s="219" t="s">
        <v>236</v>
      </c>
      <c r="AU204" s="219" t="s">
        <v>82</v>
      </c>
      <c r="AY204" s="14" t="s">
        <v>233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82</v>
      </c>
      <c r="BK204" s="112">
        <f>ROUND(I204*H204,2)</f>
        <v>0</v>
      </c>
      <c r="BL204" s="14" t="s">
        <v>240</v>
      </c>
      <c r="BM204" s="219" t="s">
        <v>315</v>
      </c>
    </row>
    <row r="205" spans="1:65" s="2" customFormat="1" ht="11.25">
      <c r="A205" s="32"/>
      <c r="B205" s="33"/>
      <c r="C205" s="34"/>
      <c r="D205" s="220" t="s">
        <v>241</v>
      </c>
      <c r="E205" s="34"/>
      <c r="F205" s="221" t="s">
        <v>1873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241</v>
      </c>
      <c r="AU205" s="14" t="s">
        <v>82</v>
      </c>
    </row>
    <row r="206" spans="1:65" s="2" customFormat="1" ht="21.75" customHeight="1">
      <c r="A206" s="32"/>
      <c r="B206" s="33"/>
      <c r="C206" s="207" t="s">
        <v>316</v>
      </c>
      <c r="D206" s="207" t="s">
        <v>236</v>
      </c>
      <c r="E206" s="208" t="s">
        <v>1874</v>
      </c>
      <c r="F206" s="209" t="s">
        <v>1875</v>
      </c>
      <c r="G206" s="210" t="s">
        <v>239</v>
      </c>
      <c r="H206" s="211">
        <v>8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40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240</v>
      </c>
      <c r="AT206" s="219" t="s">
        <v>236</v>
      </c>
      <c r="AU206" s="219" t="s">
        <v>82</v>
      </c>
      <c r="AY206" s="14" t="s">
        <v>233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82</v>
      </c>
      <c r="BK206" s="112">
        <f>ROUND(I206*H206,2)</f>
        <v>0</v>
      </c>
      <c r="BL206" s="14" t="s">
        <v>240</v>
      </c>
      <c r="BM206" s="219" t="s">
        <v>318</v>
      </c>
    </row>
    <row r="207" spans="1:65" s="2" customFormat="1" ht="11.25">
      <c r="A207" s="32"/>
      <c r="B207" s="33"/>
      <c r="C207" s="34"/>
      <c r="D207" s="220" t="s">
        <v>241</v>
      </c>
      <c r="E207" s="34"/>
      <c r="F207" s="221" t="s">
        <v>1875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241</v>
      </c>
      <c r="AU207" s="14" t="s">
        <v>82</v>
      </c>
    </row>
    <row r="208" spans="1:65" s="2" customFormat="1" ht="21.75" customHeight="1">
      <c r="A208" s="32"/>
      <c r="B208" s="33"/>
      <c r="C208" s="207" t="s">
        <v>280</v>
      </c>
      <c r="D208" s="207" t="s">
        <v>236</v>
      </c>
      <c r="E208" s="208" t="s">
        <v>1876</v>
      </c>
      <c r="F208" s="209" t="s">
        <v>1877</v>
      </c>
      <c r="G208" s="210" t="s">
        <v>239</v>
      </c>
      <c r="H208" s="211">
        <v>2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40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240</v>
      </c>
      <c r="AT208" s="219" t="s">
        <v>236</v>
      </c>
      <c r="AU208" s="219" t="s">
        <v>82</v>
      </c>
      <c r="AY208" s="14" t="s">
        <v>233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82</v>
      </c>
      <c r="BK208" s="112">
        <f>ROUND(I208*H208,2)</f>
        <v>0</v>
      </c>
      <c r="BL208" s="14" t="s">
        <v>240</v>
      </c>
      <c r="BM208" s="219" t="s">
        <v>320</v>
      </c>
    </row>
    <row r="209" spans="1:65" s="2" customFormat="1" ht="11.25">
      <c r="A209" s="32"/>
      <c r="B209" s="33"/>
      <c r="C209" s="34"/>
      <c r="D209" s="220" t="s">
        <v>241</v>
      </c>
      <c r="E209" s="34"/>
      <c r="F209" s="221" t="s">
        <v>1877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241</v>
      </c>
      <c r="AU209" s="14" t="s">
        <v>82</v>
      </c>
    </row>
    <row r="210" spans="1:65" s="2" customFormat="1" ht="21.75" customHeight="1">
      <c r="A210" s="32"/>
      <c r="B210" s="33"/>
      <c r="C210" s="207" t="s">
        <v>321</v>
      </c>
      <c r="D210" s="207" t="s">
        <v>236</v>
      </c>
      <c r="E210" s="208" t="s">
        <v>1878</v>
      </c>
      <c r="F210" s="209" t="s">
        <v>1879</v>
      </c>
      <c r="G210" s="210" t="s">
        <v>1322</v>
      </c>
      <c r="H210" s="211">
        <v>0.57999999999999996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40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240</v>
      </c>
      <c r="AT210" s="219" t="s">
        <v>236</v>
      </c>
      <c r="AU210" s="219" t="s">
        <v>82</v>
      </c>
      <c r="AY210" s="14" t="s">
        <v>233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82</v>
      </c>
      <c r="BK210" s="112">
        <f>ROUND(I210*H210,2)</f>
        <v>0</v>
      </c>
      <c r="BL210" s="14" t="s">
        <v>240</v>
      </c>
      <c r="BM210" s="219" t="s">
        <v>323</v>
      </c>
    </row>
    <row r="211" spans="1:65" s="2" customFormat="1" ht="11.25">
      <c r="A211" s="32"/>
      <c r="B211" s="33"/>
      <c r="C211" s="34"/>
      <c r="D211" s="220" t="s">
        <v>241</v>
      </c>
      <c r="E211" s="34"/>
      <c r="F211" s="221" t="s">
        <v>1879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241</v>
      </c>
      <c r="AU211" s="14" t="s">
        <v>82</v>
      </c>
    </row>
    <row r="212" spans="1:65" s="2" customFormat="1" ht="21.75" customHeight="1">
      <c r="A212" s="32"/>
      <c r="B212" s="33"/>
      <c r="C212" s="207" t="s">
        <v>283</v>
      </c>
      <c r="D212" s="207" t="s">
        <v>236</v>
      </c>
      <c r="E212" s="208" t="s">
        <v>1352</v>
      </c>
      <c r="F212" s="209" t="s">
        <v>1353</v>
      </c>
      <c r="G212" s="210" t="s">
        <v>1322</v>
      </c>
      <c r="H212" s="211">
        <v>1.2</v>
      </c>
      <c r="I212" s="212"/>
      <c r="J212" s="213">
        <f>ROUND(I212*H212,2)</f>
        <v>0</v>
      </c>
      <c r="K212" s="214"/>
      <c r="L212" s="35"/>
      <c r="M212" s="215" t="s">
        <v>1</v>
      </c>
      <c r="N212" s="216" t="s">
        <v>40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240</v>
      </c>
      <c r="AT212" s="219" t="s">
        <v>236</v>
      </c>
      <c r="AU212" s="219" t="s">
        <v>82</v>
      </c>
      <c r="AY212" s="14" t="s">
        <v>233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82</v>
      </c>
      <c r="BK212" s="112">
        <f>ROUND(I212*H212,2)</f>
        <v>0</v>
      </c>
      <c r="BL212" s="14" t="s">
        <v>240</v>
      </c>
      <c r="BM212" s="219" t="s">
        <v>325</v>
      </c>
    </row>
    <row r="213" spans="1:65" s="2" customFormat="1" ht="11.25">
      <c r="A213" s="32"/>
      <c r="B213" s="33"/>
      <c r="C213" s="34"/>
      <c r="D213" s="220" t="s">
        <v>241</v>
      </c>
      <c r="E213" s="34"/>
      <c r="F213" s="221" t="s">
        <v>1353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241</v>
      </c>
      <c r="AU213" s="14" t="s">
        <v>82</v>
      </c>
    </row>
    <row r="214" spans="1:65" s="2" customFormat="1" ht="21.75" customHeight="1">
      <c r="A214" s="32"/>
      <c r="B214" s="33"/>
      <c r="C214" s="207" t="s">
        <v>328</v>
      </c>
      <c r="D214" s="207" t="s">
        <v>236</v>
      </c>
      <c r="E214" s="208" t="s">
        <v>1880</v>
      </c>
      <c r="F214" s="209" t="s">
        <v>1881</v>
      </c>
      <c r="G214" s="210" t="s">
        <v>1322</v>
      </c>
      <c r="H214" s="211">
        <v>0.09</v>
      </c>
      <c r="I214" s="212"/>
      <c r="J214" s="213">
        <f>ROUND(I214*H214,2)</f>
        <v>0</v>
      </c>
      <c r="K214" s="214"/>
      <c r="L214" s="35"/>
      <c r="M214" s="215" t="s">
        <v>1</v>
      </c>
      <c r="N214" s="216" t="s">
        <v>40</v>
      </c>
      <c r="O214" s="69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9" t="s">
        <v>240</v>
      </c>
      <c r="AT214" s="219" t="s">
        <v>236</v>
      </c>
      <c r="AU214" s="219" t="s">
        <v>82</v>
      </c>
      <c r="AY214" s="14" t="s">
        <v>233</v>
      </c>
      <c r="BE214" s="112">
        <f>IF(N214="základní",J214,0)</f>
        <v>0</v>
      </c>
      <c r="BF214" s="112">
        <f>IF(N214="snížená",J214,0)</f>
        <v>0</v>
      </c>
      <c r="BG214" s="112">
        <f>IF(N214="zákl. přenesená",J214,0)</f>
        <v>0</v>
      </c>
      <c r="BH214" s="112">
        <f>IF(N214="sníž. přenesená",J214,0)</f>
        <v>0</v>
      </c>
      <c r="BI214" s="112">
        <f>IF(N214="nulová",J214,0)</f>
        <v>0</v>
      </c>
      <c r="BJ214" s="14" t="s">
        <v>82</v>
      </c>
      <c r="BK214" s="112">
        <f>ROUND(I214*H214,2)</f>
        <v>0</v>
      </c>
      <c r="BL214" s="14" t="s">
        <v>240</v>
      </c>
      <c r="BM214" s="219" t="s">
        <v>330</v>
      </c>
    </row>
    <row r="215" spans="1:65" s="2" customFormat="1" ht="11.25">
      <c r="A215" s="32"/>
      <c r="B215" s="33"/>
      <c r="C215" s="34"/>
      <c r="D215" s="220" t="s">
        <v>241</v>
      </c>
      <c r="E215" s="34"/>
      <c r="F215" s="221" t="s">
        <v>1881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241</v>
      </c>
      <c r="AU215" s="14" t="s">
        <v>82</v>
      </c>
    </row>
    <row r="216" spans="1:65" s="2" customFormat="1" ht="21.75" customHeight="1">
      <c r="A216" s="32"/>
      <c r="B216" s="33"/>
      <c r="C216" s="207" t="s">
        <v>287</v>
      </c>
      <c r="D216" s="207" t="s">
        <v>236</v>
      </c>
      <c r="E216" s="208" t="s">
        <v>1352</v>
      </c>
      <c r="F216" s="209" t="s">
        <v>1353</v>
      </c>
      <c r="G216" s="210" t="s">
        <v>1322</v>
      </c>
      <c r="H216" s="211">
        <v>0.20399999999999999</v>
      </c>
      <c r="I216" s="212"/>
      <c r="J216" s="213">
        <f>ROUND(I216*H216,2)</f>
        <v>0</v>
      </c>
      <c r="K216" s="214"/>
      <c r="L216" s="35"/>
      <c r="M216" s="215" t="s">
        <v>1</v>
      </c>
      <c r="N216" s="216" t="s">
        <v>40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240</v>
      </c>
      <c r="AT216" s="219" t="s">
        <v>236</v>
      </c>
      <c r="AU216" s="219" t="s">
        <v>82</v>
      </c>
      <c r="AY216" s="14" t="s">
        <v>233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82</v>
      </c>
      <c r="BK216" s="112">
        <f>ROUND(I216*H216,2)</f>
        <v>0</v>
      </c>
      <c r="BL216" s="14" t="s">
        <v>240</v>
      </c>
      <c r="BM216" s="219" t="s">
        <v>332</v>
      </c>
    </row>
    <row r="217" spans="1:65" s="2" customFormat="1" ht="11.25">
      <c r="A217" s="32"/>
      <c r="B217" s="33"/>
      <c r="C217" s="34"/>
      <c r="D217" s="220" t="s">
        <v>241</v>
      </c>
      <c r="E217" s="34"/>
      <c r="F217" s="221" t="s">
        <v>1353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241</v>
      </c>
      <c r="AU217" s="14" t="s">
        <v>82</v>
      </c>
    </row>
    <row r="218" spans="1:65" s="2" customFormat="1" ht="21.75" customHeight="1">
      <c r="A218" s="32"/>
      <c r="B218" s="33"/>
      <c r="C218" s="207" t="s">
        <v>333</v>
      </c>
      <c r="D218" s="207" t="s">
        <v>236</v>
      </c>
      <c r="E218" s="208" t="s">
        <v>1882</v>
      </c>
      <c r="F218" s="209" t="s">
        <v>1883</v>
      </c>
      <c r="G218" s="210" t="s">
        <v>239</v>
      </c>
      <c r="H218" s="211">
        <v>6</v>
      </c>
      <c r="I218" s="212"/>
      <c r="J218" s="213">
        <f>ROUND(I218*H218,2)</f>
        <v>0</v>
      </c>
      <c r="K218" s="214"/>
      <c r="L218" s="35"/>
      <c r="M218" s="215" t="s">
        <v>1</v>
      </c>
      <c r="N218" s="216" t="s">
        <v>40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240</v>
      </c>
      <c r="AT218" s="219" t="s">
        <v>236</v>
      </c>
      <c r="AU218" s="219" t="s">
        <v>82</v>
      </c>
      <c r="AY218" s="14" t="s">
        <v>233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82</v>
      </c>
      <c r="BK218" s="112">
        <f>ROUND(I218*H218,2)</f>
        <v>0</v>
      </c>
      <c r="BL218" s="14" t="s">
        <v>240</v>
      </c>
      <c r="BM218" s="219" t="s">
        <v>335</v>
      </c>
    </row>
    <row r="219" spans="1:65" s="2" customFormat="1" ht="11.25">
      <c r="A219" s="32"/>
      <c r="B219" s="33"/>
      <c r="C219" s="34"/>
      <c r="D219" s="220" t="s">
        <v>241</v>
      </c>
      <c r="E219" s="34"/>
      <c r="F219" s="221" t="s">
        <v>1883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241</v>
      </c>
      <c r="AU219" s="14" t="s">
        <v>82</v>
      </c>
    </row>
    <row r="220" spans="1:65" s="2" customFormat="1" ht="24.2" customHeight="1">
      <c r="A220" s="32"/>
      <c r="B220" s="33"/>
      <c r="C220" s="207" t="s">
        <v>290</v>
      </c>
      <c r="D220" s="207" t="s">
        <v>236</v>
      </c>
      <c r="E220" s="208" t="s">
        <v>1364</v>
      </c>
      <c r="F220" s="209" t="s">
        <v>1365</v>
      </c>
      <c r="G220" s="210" t="s">
        <v>982</v>
      </c>
      <c r="H220" s="211">
        <v>7.024</v>
      </c>
      <c r="I220" s="212"/>
      <c r="J220" s="213">
        <f>ROUND(I220*H220,2)</f>
        <v>0</v>
      </c>
      <c r="K220" s="214"/>
      <c r="L220" s="35"/>
      <c r="M220" s="215" t="s">
        <v>1</v>
      </c>
      <c r="N220" s="216" t="s">
        <v>40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240</v>
      </c>
      <c r="AT220" s="219" t="s">
        <v>236</v>
      </c>
      <c r="AU220" s="219" t="s">
        <v>82</v>
      </c>
      <c r="AY220" s="14" t="s">
        <v>233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82</v>
      </c>
      <c r="BK220" s="112">
        <f>ROUND(I220*H220,2)</f>
        <v>0</v>
      </c>
      <c r="BL220" s="14" t="s">
        <v>240</v>
      </c>
      <c r="BM220" s="219" t="s">
        <v>337</v>
      </c>
    </row>
    <row r="221" spans="1:65" s="2" customFormat="1" ht="19.5">
      <c r="A221" s="32"/>
      <c r="B221" s="33"/>
      <c r="C221" s="34"/>
      <c r="D221" s="220" t="s">
        <v>241</v>
      </c>
      <c r="E221" s="34"/>
      <c r="F221" s="221" t="s">
        <v>1365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241</v>
      </c>
      <c r="AU221" s="14" t="s">
        <v>82</v>
      </c>
    </row>
    <row r="222" spans="1:65" s="2" customFormat="1" ht="16.5" customHeight="1">
      <c r="A222" s="32"/>
      <c r="B222" s="33"/>
      <c r="C222" s="207" t="s">
        <v>338</v>
      </c>
      <c r="D222" s="207" t="s">
        <v>236</v>
      </c>
      <c r="E222" s="208" t="s">
        <v>1362</v>
      </c>
      <c r="F222" s="209" t="s">
        <v>1363</v>
      </c>
      <c r="G222" s="210" t="s">
        <v>982</v>
      </c>
      <c r="H222" s="211">
        <v>7.024</v>
      </c>
      <c r="I222" s="212"/>
      <c r="J222" s="213">
        <f>ROUND(I222*H222,2)</f>
        <v>0</v>
      </c>
      <c r="K222" s="214"/>
      <c r="L222" s="35"/>
      <c r="M222" s="215" t="s">
        <v>1</v>
      </c>
      <c r="N222" s="216" t="s">
        <v>40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240</v>
      </c>
      <c r="AT222" s="219" t="s">
        <v>236</v>
      </c>
      <c r="AU222" s="219" t="s">
        <v>82</v>
      </c>
      <c r="AY222" s="14" t="s">
        <v>233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82</v>
      </c>
      <c r="BK222" s="112">
        <f>ROUND(I222*H222,2)</f>
        <v>0</v>
      </c>
      <c r="BL222" s="14" t="s">
        <v>240</v>
      </c>
      <c r="BM222" s="219" t="s">
        <v>340</v>
      </c>
    </row>
    <row r="223" spans="1:65" s="2" customFormat="1" ht="11.25">
      <c r="A223" s="32"/>
      <c r="B223" s="33"/>
      <c r="C223" s="34"/>
      <c r="D223" s="220" t="s">
        <v>241</v>
      </c>
      <c r="E223" s="34"/>
      <c r="F223" s="221" t="s">
        <v>1363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241</v>
      </c>
      <c r="AU223" s="14" t="s">
        <v>82</v>
      </c>
    </row>
    <row r="224" spans="1:65" s="2" customFormat="1" ht="16.5" customHeight="1">
      <c r="A224" s="32"/>
      <c r="B224" s="33"/>
      <c r="C224" s="207" t="s">
        <v>292</v>
      </c>
      <c r="D224" s="207" t="s">
        <v>236</v>
      </c>
      <c r="E224" s="208" t="s">
        <v>1360</v>
      </c>
      <c r="F224" s="209" t="s">
        <v>1361</v>
      </c>
      <c r="G224" s="210" t="s">
        <v>982</v>
      </c>
      <c r="H224" s="211">
        <v>7.024</v>
      </c>
      <c r="I224" s="212"/>
      <c r="J224" s="213">
        <f>ROUND(I224*H224,2)</f>
        <v>0</v>
      </c>
      <c r="K224" s="214"/>
      <c r="L224" s="35"/>
      <c r="M224" s="215" t="s">
        <v>1</v>
      </c>
      <c r="N224" s="216" t="s">
        <v>40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240</v>
      </c>
      <c r="AT224" s="219" t="s">
        <v>236</v>
      </c>
      <c r="AU224" s="219" t="s">
        <v>82</v>
      </c>
      <c r="AY224" s="14" t="s">
        <v>233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82</v>
      </c>
      <c r="BK224" s="112">
        <f>ROUND(I224*H224,2)</f>
        <v>0</v>
      </c>
      <c r="BL224" s="14" t="s">
        <v>240</v>
      </c>
      <c r="BM224" s="219" t="s">
        <v>347</v>
      </c>
    </row>
    <row r="225" spans="1:65" s="2" customFormat="1" ht="11.25">
      <c r="A225" s="32"/>
      <c r="B225" s="33"/>
      <c r="C225" s="34"/>
      <c r="D225" s="220" t="s">
        <v>241</v>
      </c>
      <c r="E225" s="34"/>
      <c r="F225" s="221" t="s">
        <v>1361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241</v>
      </c>
      <c r="AU225" s="14" t="s">
        <v>82</v>
      </c>
    </row>
    <row r="226" spans="1:65" s="2" customFormat="1" ht="16.5" customHeight="1">
      <c r="A226" s="32"/>
      <c r="B226" s="33"/>
      <c r="C226" s="207" t="s">
        <v>348</v>
      </c>
      <c r="D226" s="207" t="s">
        <v>236</v>
      </c>
      <c r="E226" s="208" t="s">
        <v>1358</v>
      </c>
      <c r="F226" s="209" t="s">
        <v>1359</v>
      </c>
      <c r="G226" s="210" t="s">
        <v>982</v>
      </c>
      <c r="H226" s="211">
        <v>21.071000000000002</v>
      </c>
      <c r="I226" s="212"/>
      <c r="J226" s="213">
        <f>ROUND(I226*H226,2)</f>
        <v>0</v>
      </c>
      <c r="K226" s="214"/>
      <c r="L226" s="35"/>
      <c r="M226" s="215" t="s">
        <v>1</v>
      </c>
      <c r="N226" s="216" t="s">
        <v>40</v>
      </c>
      <c r="O226" s="69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9" t="s">
        <v>240</v>
      </c>
      <c r="AT226" s="219" t="s">
        <v>236</v>
      </c>
      <c r="AU226" s="219" t="s">
        <v>82</v>
      </c>
      <c r="AY226" s="14" t="s">
        <v>233</v>
      </c>
      <c r="BE226" s="112">
        <f>IF(N226="základní",J226,0)</f>
        <v>0</v>
      </c>
      <c r="BF226" s="112">
        <f>IF(N226="snížená",J226,0)</f>
        <v>0</v>
      </c>
      <c r="BG226" s="112">
        <f>IF(N226="zákl. přenesená",J226,0)</f>
        <v>0</v>
      </c>
      <c r="BH226" s="112">
        <f>IF(N226="sníž. přenesená",J226,0)</f>
        <v>0</v>
      </c>
      <c r="BI226" s="112">
        <f>IF(N226="nulová",J226,0)</f>
        <v>0</v>
      </c>
      <c r="BJ226" s="14" t="s">
        <v>82</v>
      </c>
      <c r="BK226" s="112">
        <f>ROUND(I226*H226,2)</f>
        <v>0</v>
      </c>
      <c r="BL226" s="14" t="s">
        <v>240</v>
      </c>
      <c r="BM226" s="219" t="s">
        <v>351</v>
      </c>
    </row>
    <row r="227" spans="1:65" s="2" customFormat="1" ht="11.25">
      <c r="A227" s="32"/>
      <c r="B227" s="33"/>
      <c r="C227" s="34"/>
      <c r="D227" s="220" t="s">
        <v>241</v>
      </c>
      <c r="E227" s="34"/>
      <c r="F227" s="221" t="s">
        <v>1359</v>
      </c>
      <c r="G227" s="34"/>
      <c r="H227" s="34"/>
      <c r="I227" s="176"/>
      <c r="J227" s="34"/>
      <c r="K227" s="34"/>
      <c r="L227" s="35"/>
      <c r="M227" s="222"/>
      <c r="N227" s="223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4" t="s">
        <v>241</v>
      </c>
      <c r="AU227" s="14" t="s">
        <v>82</v>
      </c>
    </row>
    <row r="228" spans="1:65" s="2" customFormat="1" ht="21.75" customHeight="1">
      <c r="A228" s="32"/>
      <c r="B228" s="33"/>
      <c r="C228" s="207" t="s">
        <v>295</v>
      </c>
      <c r="D228" s="207" t="s">
        <v>236</v>
      </c>
      <c r="E228" s="208" t="s">
        <v>1356</v>
      </c>
      <c r="F228" s="209" t="s">
        <v>1357</v>
      </c>
      <c r="G228" s="210" t="s">
        <v>982</v>
      </c>
      <c r="H228" s="211">
        <v>7.024</v>
      </c>
      <c r="I228" s="212"/>
      <c r="J228" s="213">
        <f>ROUND(I228*H228,2)</f>
        <v>0</v>
      </c>
      <c r="K228" s="214"/>
      <c r="L228" s="35"/>
      <c r="M228" s="215" t="s">
        <v>1</v>
      </c>
      <c r="N228" s="216" t="s">
        <v>40</v>
      </c>
      <c r="O228" s="69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9" t="s">
        <v>240</v>
      </c>
      <c r="AT228" s="219" t="s">
        <v>236</v>
      </c>
      <c r="AU228" s="219" t="s">
        <v>82</v>
      </c>
      <c r="AY228" s="14" t="s">
        <v>233</v>
      </c>
      <c r="BE228" s="112">
        <f>IF(N228="základní",J228,0)</f>
        <v>0</v>
      </c>
      <c r="BF228" s="112">
        <f>IF(N228="snížená",J228,0)</f>
        <v>0</v>
      </c>
      <c r="BG228" s="112">
        <f>IF(N228="zákl. přenesená",J228,0)</f>
        <v>0</v>
      </c>
      <c r="BH228" s="112">
        <f>IF(N228="sníž. přenesená",J228,0)</f>
        <v>0</v>
      </c>
      <c r="BI228" s="112">
        <f>IF(N228="nulová",J228,0)</f>
        <v>0</v>
      </c>
      <c r="BJ228" s="14" t="s">
        <v>82</v>
      </c>
      <c r="BK228" s="112">
        <f>ROUND(I228*H228,2)</f>
        <v>0</v>
      </c>
      <c r="BL228" s="14" t="s">
        <v>240</v>
      </c>
      <c r="BM228" s="219" t="s">
        <v>354</v>
      </c>
    </row>
    <row r="229" spans="1:65" s="2" customFormat="1" ht="11.25">
      <c r="A229" s="32"/>
      <c r="B229" s="33"/>
      <c r="C229" s="34"/>
      <c r="D229" s="220" t="s">
        <v>241</v>
      </c>
      <c r="E229" s="34"/>
      <c r="F229" s="221" t="s">
        <v>1357</v>
      </c>
      <c r="G229" s="34"/>
      <c r="H229" s="34"/>
      <c r="I229" s="176"/>
      <c r="J229" s="34"/>
      <c r="K229" s="34"/>
      <c r="L229" s="35"/>
      <c r="M229" s="222"/>
      <c r="N229" s="223"/>
      <c r="O229" s="69"/>
      <c r="P229" s="69"/>
      <c r="Q229" s="69"/>
      <c r="R229" s="69"/>
      <c r="S229" s="69"/>
      <c r="T229" s="70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4" t="s">
        <v>241</v>
      </c>
      <c r="AU229" s="14" t="s">
        <v>82</v>
      </c>
    </row>
    <row r="230" spans="1:65" s="2" customFormat="1" ht="21.75" customHeight="1">
      <c r="A230" s="32"/>
      <c r="B230" s="33"/>
      <c r="C230" s="207" t="s">
        <v>355</v>
      </c>
      <c r="D230" s="207" t="s">
        <v>236</v>
      </c>
      <c r="E230" s="208" t="s">
        <v>1354</v>
      </c>
      <c r="F230" s="209" t="s">
        <v>1355</v>
      </c>
      <c r="G230" s="210" t="s">
        <v>982</v>
      </c>
      <c r="H230" s="211">
        <v>7.024</v>
      </c>
      <c r="I230" s="212"/>
      <c r="J230" s="213">
        <f>ROUND(I230*H230,2)</f>
        <v>0</v>
      </c>
      <c r="K230" s="214"/>
      <c r="L230" s="35"/>
      <c r="M230" s="215" t="s">
        <v>1</v>
      </c>
      <c r="N230" s="216" t="s">
        <v>40</v>
      </c>
      <c r="O230" s="69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9" t="s">
        <v>240</v>
      </c>
      <c r="AT230" s="219" t="s">
        <v>236</v>
      </c>
      <c r="AU230" s="219" t="s">
        <v>82</v>
      </c>
      <c r="AY230" s="14" t="s">
        <v>233</v>
      </c>
      <c r="BE230" s="112">
        <f>IF(N230="základní",J230,0)</f>
        <v>0</v>
      </c>
      <c r="BF230" s="112">
        <f>IF(N230="snížená",J230,0)</f>
        <v>0</v>
      </c>
      <c r="BG230" s="112">
        <f>IF(N230="zákl. přenesená",J230,0)</f>
        <v>0</v>
      </c>
      <c r="BH230" s="112">
        <f>IF(N230="sníž. přenesená",J230,0)</f>
        <v>0</v>
      </c>
      <c r="BI230" s="112">
        <f>IF(N230="nulová",J230,0)</f>
        <v>0</v>
      </c>
      <c r="BJ230" s="14" t="s">
        <v>82</v>
      </c>
      <c r="BK230" s="112">
        <f>ROUND(I230*H230,2)</f>
        <v>0</v>
      </c>
      <c r="BL230" s="14" t="s">
        <v>240</v>
      </c>
      <c r="BM230" s="219" t="s">
        <v>359</v>
      </c>
    </row>
    <row r="231" spans="1:65" s="2" customFormat="1" ht="11.25">
      <c r="A231" s="32"/>
      <c r="B231" s="33"/>
      <c r="C231" s="34"/>
      <c r="D231" s="220" t="s">
        <v>241</v>
      </c>
      <c r="E231" s="34"/>
      <c r="F231" s="221" t="s">
        <v>1355</v>
      </c>
      <c r="G231" s="34"/>
      <c r="H231" s="34"/>
      <c r="I231" s="176"/>
      <c r="J231" s="34"/>
      <c r="K231" s="34"/>
      <c r="L231" s="35"/>
      <c r="M231" s="222"/>
      <c r="N231" s="223"/>
      <c r="O231" s="69"/>
      <c r="P231" s="69"/>
      <c r="Q231" s="69"/>
      <c r="R231" s="69"/>
      <c r="S231" s="69"/>
      <c r="T231" s="70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4" t="s">
        <v>241</v>
      </c>
      <c r="AU231" s="14" t="s">
        <v>82</v>
      </c>
    </row>
    <row r="232" spans="1:65" s="12" customFormat="1" ht="25.9" customHeight="1">
      <c r="B232" s="191"/>
      <c r="C232" s="192"/>
      <c r="D232" s="193" t="s">
        <v>74</v>
      </c>
      <c r="E232" s="194" t="s">
        <v>231</v>
      </c>
      <c r="F232" s="194" t="s">
        <v>1366</v>
      </c>
      <c r="G232" s="192"/>
      <c r="H232" s="192"/>
      <c r="I232" s="195"/>
      <c r="J232" s="196">
        <f>BK232</f>
        <v>0</v>
      </c>
      <c r="K232" s="192"/>
      <c r="L232" s="197"/>
      <c r="M232" s="198"/>
      <c r="N232" s="199"/>
      <c r="O232" s="199"/>
      <c r="P232" s="200">
        <f>SUM(P233:P238)</f>
        <v>0</v>
      </c>
      <c r="Q232" s="199"/>
      <c r="R232" s="200">
        <f>SUM(R233:R238)</f>
        <v>0</v>
      </c>
      <c r="S232" s="199"/>
      <c r="T232" s="201">
        <f>SUM(T233:T238)</f>
        <v>0</v>
      </c>
      <c r="AR232" s="202" t="s">
        <v>82</v>
      </c>
      <c r="AT232" s="203" t="s">
        <v>74</v>
      </c>
      <c r="AU232" s="203" t="s">
        <v>75</v>
      </c>
      <c r="AY232" s="202" t="s">
        <v>233</v>
      </c>
      <c r="BK232" s="204">
        <f>SUM(BK233:BK238)</f>
        <v>0</v>
      </c>
    </row>
    <row r="233" spans="1:65" s="2" customFormat="1" ht="16.5" customHeight="1">
      <c r="A233" s="32"/>
      <c r="B233" s="33"/>
      <c r="C233" s="207" t="s">
        <v>297</v>
      </c>
      <c r="D233" s="207" t="s">
        <v>236</v>
      </c>
      <c r="E233" s="208" t="s">
        <v>1367</v>
      </c>
      <c r="F233" s="209" t="s">
        <v>1368</v>
      </c>
      <c r="G233" s="210" t="s">
        <v>982</v>
      </c>
      <c r="H233" s="211">
        <v>0.04</v>
      </c>
      <c r="I233" s="212"/>
      <c r="J233" s="213">
        <f>ROUND(I233*H233,2)</f>
        <v>0</v>
      </c>
      <c r="K233" s="214"/>
      <c r="L233" s="35"/>
      <c r="M233" s="215" t="s">
        <v>1</v>
      </c>
      <c r="N233" s="216" t="s">
        <v>40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240</v>
      </c>
      <c r="AT233" s="219" t="s">
        <v>236</v>
      </c>
      <c r="AU233" s="219" t="s">
        <v>82</v>
      </c>
      <c r="AY233" s="14" t="s">
        <v>233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82</v>
      </c>
      <c r="BK233" s="112">
        <f>ROUND(I233*H233,2)</f>
        <v>0</v>
      </c>
      <c r="BL233" s="14" t="s">
        <v>240</v>
      </c>
      <c r="BM233" s="219" t="s">
        <v>363</v>
      </c>
    </row>
    <row r="234" spans="1:65" s="2" customFormat="1" ht="11.25">
      <c r="A234" s="32"/>
      <c r="B234" s="33"/>
      <c r="C234" s="34"/>
      <c r="D234" s="220" t="s">
        <v>241</v>
      </c>
      <c r="E234" s="34"/>
      <c r="F234" s="221" t="s">
        <v>1368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241</v>
      </c>
      <c r="AU234" s="14" t="s">
        <v>82</v>
      </c>
    </row>
    <row r="235" spans="1:65" s="2" customFormat="1" ht="21.75" customHeight="1">
      <c r="A235" s="32"/>
      <c r="B235" s="33"/>
      <c r="C235" s="207" t="s">
        <v>364</v>
      </c>
      <c r="D235" s="207" t="s">
        <v>236</v>
      </c>
      <c r="E235" s="208" t="s">
        <v>1884</v>
      </c>
      <c r="F235" s="209" t="s">
        <v>1885</v>
      </c>
      <c r="G235" s="210" t="s">
        <v>982</v>
      </c>
      <c r="H235" s="211">
        <v>0.106</v>
      </c>
      <c r="I235" s="212"/>
      <c r="J235" s="213">
        <f>ROUND(I235*H235,2)</f>
        <v>0</v>
      </c>
      <c r="K235" s="214"/>
      <c r="L235" s="35"/>
      <c r="M235" s="215" t="s">
        <v>1</v>
      </c>
      <c r="N235" s="216" t="s">
        <v>40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240</v>
      </c>
      <c r="AT235" s="219" t="s">
        <v>236</v>
      </c>
      <c r="AU235" s="219" t="s">
        <v>82</v>
      </c>
      <c r="AY235" s="14" t="s">
        <v>233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82</v>
      </c>
      <c r="BK235" s="112">
        <f>ROUND(I235*H235,2)</f>
        <v>0</v>
      </c>
      <c r="BL235" s="14" t="s">
        <v>240</v>
      </c>
      <c r="BM235" s="219" t="s">
        <v>366</v>
      </c>
    </row>
    <row r="236" spans="1:65" s="2" customFormat="1" ht="11.25">
      <c r="A236" s="32"/>
      <c r="B236" s="33"/>
      <c r="C236" s="34"/>
      <c r="D236" s="220" t="s">
        <v>241</v>
      </c>
      <c r="E236" s="34"/>
      <c r="F236" s="221" t="s">
        <v>1885</v>
      </c>
      <c r="G236" s="34"/>
      <c r="H236" s="34"/>
      <c r="I236" s="176"/>
      <c r="J236" s="34"/>
      <c r="K236" s="34"/>
      <c r="L236" s="35"/>
      <c r="M236" s="222"/>
      <c r="N236" s="223"/>
      <c r="O236" s="69"/>
      <c r="P236" s="69"/>
      <c r="Q236" s="69"/>
      <c r="R236" s="69"/>
      <c r="S236" s="69"/>
      <c r="T236" s="70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241</v>
      </c>
      <c r="AU236" s="14" t="s">
        <v>82</v>
      </c>
    </row>
    <row r="237" spans="1:65" s="2" customFormat="1" ht="21.75" customHeight="1">
      <c r="A237" s="32"/>
      <c r="B237" s="33"/>
      <c r="C237" s="207" t="s">
        <v>301</v>
      </c>
      <c r="D237" s="207" t="s">
        <v>236</v>
      </c>
      <c r="E237" s="208" t="s">
        <v>1886</v>
      </c>
      <c r="F237" s="209" t="s">
        <v>1887</v>
      </c>
      <c r="G237" s="210" t="s">
        <v>239</v>
      </c>
      <c r="H237" s="211">
        <v>1</v>
      </c>
      <c r="I237" s="212"/>
      <c r="J237" s="213">
        <f>ROUND(I237*H237,2)</f>
        <v>0</v>
      </c>
      <c r="K237" s="214"/>
      <c r="L237" s="35"/>
      <c r="M237" s="215" t="s">
        <v>1</v>
      </c>
      <c r="N237" s="216" t="s">
        <v>40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240</v>
      </c>
      <c r="AT237" s="219" t="s">
        <v>236</v>
      </c>
      <c r="AU237" s="219" t="s">
        <v>82</v>
      </c>
      <c r="AY237" s="14" t="s">
        <v>233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82</v>
      </c>
      <c r="BK237" s="112">
        <f>ROUND(I237*H237,2)</f>
        <v>0</v>
      </c>
      <c r="BL237" s="14" t="s">
        <v>240</v>
      </c>
      <c r="BM237" s="219" t="s">
        <v>368</v>
      </c>
    </row>
    <row r="238" spans="1:65" s="2" customFormat="1" ht="11.25">
      <c r="A238" s="32"/>
      <c r="B238" s="33"/>
      <c r="C238" s="34"/>
      <c r="D238" s="220" t="s">
        <v>241</v>
      </c>
      <c r="E238" s="34"/>
      <c r="F238" s="221" t="s">
        <v>1887</v>
      </c>
      <c r="G238" s="34"/>
      <c r="H238" s="34"/>
      <c r="I238" s="176"/>
      <c r="J238" s="34"/>
      <c r="K238" s="34"/>
      <c r="L238" s="35"/>
      <c r="M238" s="224"/>
      <c r="N238" s="225"/>
      <c r="O238" s="226"/>
      <c r="P238" s="226"/>
      <c r="Q238" s="226"/>
      <c r="R238" s="226"/>
      <c r="S238" s="226"/>
      <c r="T238" s="227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241</v>
      </c>
      <c r="AU238" s="14" t="s">
        <v>82</v>
      </c>
    </row>
    <row r="239" spans="1:65" s="2" customFormat="1" ht="6.95" customHeight="1">
      <c r="A239" s="32"/>
      <c r="B239" s="52"/>
      <c r="C239" s="53"/>
      <c r="D239" s="53"/>
      <c r="E239" s="53"/>
      <c r="F239" s="53"/>
      <c r="G239" s="53"/>
      <c r="H239" s="53"/>
      <c r="I239" s="53"/>
      <c r="J239" s="53"/>
      <c r="K239" s="53"/>
      <c r="L239" s="35"/>
      <c r="M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</row>
  </sheetData>
  <sheetProtection algorithmName="SHA-512" hashValue="N7d5yOrGRcZQ6Vjo2fi4aamM7Q91aipMOBd42YPWysyr+3Q/Adf55y8GVEKdCTAGOOMUPfynsYSrbeXIuBS8Xg==" saltValue="PK9PJG8wKNZVxTwpBlBOyRXi6PpPJ3w9kREDdXI/dyDRXbvTK1k51Gze3sMUoNO4UwTbdEMUflN+63+St+B/3Q==" spinCount="100000" sheet="1" objects="1" scenarios="1" formatColumns="0" formatRows="0" autoFilter="0"/>
  <autoFilter ref="C139:K238" xr:uid="{00000000-0009-0000-0000-00000E000000}"/>
  <mergeCells count="14">
    <mergeCell ref="D118:F118"/>
    <mergeCell ref="E130:H130"/>
    <mergeCell ref="E132:H132"/>
    <mergeCell ref="L2:V2"/>
    <mergeCell ref="E87:H87"/>
    <mergeCell ref="D114:F114"/>
    <mergeCell ref="D115:F115"/>
    <mergeCell ref="D116:F116"/>
    <mergeCell ref="D117:F11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123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5"/>
      <c r="C9" s="32"/>
      <c r="D9" s="32"/>
      <c r="E9" s="289" t="s">
        <v>1888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J102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ROUND((SUM(BE102:BE109) + SUM(BE129:BE169)),  2)</f>
        <v>0</v>
      </c>
      <c r="G35" s="32"/>
      <c r="H35" s="32"/>
      <c r="I35" s="137">
        <v>0.21</v>
      </c>
      <c r="J35" s="136">
        <f>ROUND(((SUM(BE102:BE109) + SUM(BE129:BE169))*I35),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ROUND((SUM(BF102:BF109) + SUM(BF129:BF169)),  2)</f>
        <v>0</v>
      </c>
      <c r="G36" s="32"/>
      <c r="H36" s="32"/>
      <c r="I36" s="137">
        <v>0.12</v>
      </c>
      <c r="J36" s="136">
        <f>ROUND(((SUM(BF102:BF109) + SUM(BF129:BF169))*I36),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ROUND((SUM(BG102:BG109) + SUM(BG129:BG169)),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ROUND((SUM(BH102:BH109) + SUM(BH129:BH169)),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ROUND((SUM(BI102:BI109) + SUM(BI129:BI169)),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49" t="str">
        <f>E9</f>
        <v xml:space="preserve">SO 06 D.1.4.1 -  Instalace rekuperační jednotky v pavilonu VA pro prostory sterilizace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J129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65" s="9" customFormat="1" ht="24.95" customHeight="1">
      <c r="B97" s="159"/>
      <c r="C97" s="160"/>
      <c r="D97" s="161" t="s">
        <v>1889</v>
      </c>
      <c r="E97" s="162"/>
      <c r="F97" s="162"/>
      <c r="G97" s="162"/>
      <c r="H97" s="162"/>
      <c r="I97" s="162"/>
      <c r="J97" s="163">
        <f>J130</f>
        <v>0</v>
      </c>
      <c r="K97" s="160"/>
      <c r="L97" s="164"/>
    </row>
    <row r="98" spans="1:65" s="9" customFormat="1" ht="24.95" customHeight="1">
      <c r="B98" s="159"/>
      <c r="C98" s="160"/>
      <c r="D98" s="161" t="s">
        <v>1890</v>
      </c>
      <c r="E98" s="162"/>
      <c r="F98" s="162"/>
      <c r="G98" s="162"/>
      <c r="H98" s="162"/>
      <c r="I98" s="162"/>
      <c r="J98" s="163">
        <f>J156</f>
        <v>0</v>
      </c>
      <c r="K98" s="160"/>
      <c r="L98" s="164"/>
    </row>
    <row r="99" spans="1:65" s="10" customFormat="1" ht="19.899999999999999" customHeight="1">
      <c r="B99" s="165"/>
      <c r="C99" s="166"/>
      <c r="D99" s="167" t="s">
        <v>1891</v>
      </c>
      <c r="E99" s="168"/>
      <c r="F99" s="168"/>
      <c r="G99" s="168"/>
      <c r="H99" s="168"/>
      <c r="I99" s="168"/>
      <c r="J99" s="169">
        <f>J157</f>
        <v>0</v>
      </c>
      <c r="K99" s="166"/>
      <c r="L99" s="170"/>
    </row>
    <row r="100" spans="1:65" s="2" customFormat="1" ht="21.75" customHeight="1">
      <c r="A100" s="32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65" s="2" customFormat="1" ht="6.95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65" s="2" customFormat="1" ht="29.25" customHeight="1">
      <c r="A102" s="32"/>
      <c r="B102" s="33"/>
      <c r="C102" s="158" t="s">
        <v>209</v>
      </c>
      <c r="D102" s="34"/>
      <c r="E102" s="34"/>
      <c r="F102" s="34"/>
      <c r="G102" s="34"/>
      <c r="H102" s="34"/>
      <c r="I102" s="34"/>
      <c r="J102" s="171">
        <f>ROUND(J103 + J104 + J105 + J106 + J107 + J108,2)</f>
        <v>0</v>
      </c>
      <c r="K102" s="34"/>
      <c r="L102" s="49"/>
      <c r="N102" s="172" t="s">
        <v>39</v>
      </c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65" s="2" customFormat="1" ht="18" customHeight="1">
      <c r="A103" s="32"/>
      <c r="B103" s="33"/>
      <c r="C103" s="34"/>
      <c r="D103" s="248" t="s">
        <v>210</v>
      </c>
      <c r="E103" s="247"/>
      <c r="F103" s="247"/>
      <c r="G103" s="34"/>
      <c r="H103" s="34"/>
      <c r="I103" s="34"/>
      <c r="J103" s="108">
        <v>0</v>
      </c>
      <c r="K103" s="34"/>
      <c r="L103" s="173"/>
      <c r="M103" s="174"/>
      <c r="N103" s="175" t="s">
        <v>40</v>
      </c>
      <c r="O103" s="174"/>
      <c r="P103" s="174"/>
      <c r="Q103" s="174"/>
      <c r="R103" s="174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7" t="s">
        <v>211</v>
      </c>
      <c r="AZ103" s="174"/>
      <c r="BA103" s="174"/>
      <c r="BB103" s="174"/>
      <c r="BC103" s="174"/>
      <c r="BD103" s="174"/>
      <c r="BE103" s="178">
        <f t="shared" ref="BE103:BE108" si="0">IF(N103="základní",J103,0)</f>
        <v>0</v>
      </c>
      <c r="BF103" s="178">
        <f t="shared" ref="BF103:BF108" si="1">IF(N103="snížená",J103,0)</f>
        <v>0</v>
      </c>
      <c r="BG103" s="178">
        <f t="shared" ref="BG103:BG108" si="2">IF(N103="zákl. přenesená",J103,0)</f>
        <v>0</v>
      </c>
      <c r="BH103" s="178">
        <f t="shared" ref="BH103:BH108" si="3">IF(N103="sníž. přenesená",J103,0)</f>
        <v>0</v>
      </c>
      <c r="BI103" s="178">
        <f t="shared" ref="BI103:BI108" si="4">IF(N103="nulová",J103,0)</f>
        <v>0</v>
      </c>
      <c r="BJ103" s="177" t="s">
        <v>82</v>
      </c>
      <c r="BK103" s="174"/>
      <c r="BL103" s="174"/>
      <c r="BM103" s="174"/>
    </row>
    <row r="104" spans="1:65" s="2" customFormat="1" ht="18" customHeight="1">
      <c r="A104" s="32"/>
      <c r="B104" s="33"/>
      <c r="C104" s="34"/>
      <c r="D104" s="248" t="s">
        <v>212</v>
      </c>
      <c r="E104" s="247"/>
      <c r="F104" s="247"/>
      <c r="G104" s="34"/>
      <c r="H104" s="34"/>
      <c r="I104" s="34"/>
      <c r="J104" s="108">
        <v>0</v>
      </c>
      <c r="K104" s="34"/>
      <c r="L104" s="173"/>
      <c r="M104" s="174"/>
      <c r="N104" s="175" t="s">
        <v>40</v>
      </c>
      <c r="O104" s="174"/>
      <c r="P104" s="174"/>
      <c r="Q104" s="174"/>
      <c r="R104" s="174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7" t="s">
        <v>211</v>
      </c>
      <c r="AZ104" s="174"/>
      <c r="BA104" s="174"/>
      <c r="BB104" s="174"/>
      <c r="BC104" s="174"/>
      <c r="BD104" s="174"/>
      <c r="BE104" s="178">
        <f t="shared" si="0"/>
        <v>0</v>
      </c>
      <c r="BF104" s="178">
        <f t="shared" si="1"/>
        <v>0</v>
      </c>
      <c r="BG104" s="178">
        <f t="shared" si="2"/>
        <v>0</v>
      </c>
      <c r="BH104" s="178">
        <f t="shared" si="3"/>
        <v>0</v>
      </c>
      <c r="BI104" s="178">
        <f t="shared" si="4"/>
        <v>0</v>
      </c>
      <c r="BJ104" s="177" t="s">
        <v>82</v>
      </c>
      <c r="BK104" s="174"/>
      <c r="BL104" s="174"/>
      <c r="BM104" s="174"/>
    </row>
    <row r="105" spans="1:65" s="2" customFormat="1" ht="18" customHeight="1">
      <c r="A105" s="32"/>
      <c r="B105" s="33"/>
      <c r="C105" s="34"/>
      <c r="D105" s="248" t="s">
        <v>213</v>
      </c>
      <c r="E105" s="247"/>
      <c r="F105" s="247"/>
      <c r="G105" s="34"/>
      <c r="H105" s="34"/>
      <c r="I105" s="34"/>
      <c r="J105" s="108">
        <v>0</v>
      </c>
      <c r="K105" s="34"/>
      <c r="L105" s="173"/>
      <c r="M105" s="174"/>
      <c r="N105" s="175" t="s">
        <v>40</v>
      </c>
      <c r="O105" s="174"/>
      <c r="P105" s="174"/>
      <c r="Q105" s="174"/>
      <c r="R105" s="174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7" t="s">
        <v>211</v>
      </c>
      <c r="AZ105" s="174"/>
      <c r="BA105" s="174"/>
      <c r="BB105" s="174"/>
      <c r="BC105" s="174"/>
      <c r="BD105" s="174"/>
      <c r="BE105" s="178">
        <f t="shared" si="0"/>
        <v>0</v>
      </c>
      <c r="BF105" s="178">
        <f t="shared" si="1"/>
        <v>0</v>
      </c>
      <c r="BG105" s="178">
        <f t="shared" si="2"/>
        <v>0</v>
      </c>
      <c r="BH105" s="178">
        <f t="shared" si="3"/>
        <v>0</v>
      </c>
      <c r="BI105" s="178">
        <f t="shared" si="4"/>
        <v>0</v>
      </c>
      <c r="BJ105" s="177" t="s">
        <v>82</v>
      </c>
      <c r="BK105" s="174"/>
      <c r="BL105" s="174"/>
      <c r="BM105" s="174"/>
    </row>
    <row r="106" spans="1:65" s="2" customFormat="1" ht="18" customHeight="1">
      <c r="A106" s="32"/>
      <c r="B106" s="33"/>
      <c r="C106" s="34"/>
      <c r="D106" s="248" t="s">
        <v>214</v>
      </c>
      <c r="E106" s="247"/>
      <c r="F106" s="247"/>
      <c r="G106" s="34"/>
      <c r="H106" s="34"/>
      <c r="I106" s="34"/>
      <c r="J106" s="108">
        <v>0</v>
      </c>
      <c r="K106" s="34"/>
      <c r="L106" s="173"/>
      <c r="M106" s="174"/>
      <c r="N106" s="175" t="s">
        <v>40</v>
      </c>
      <c r="O106" s="174"/>
      <c r="P106" s="174"/>
      <c r="Q106" s="174"/>
      <c r="R106" s="174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7" t="s">
        <v>211</v>
      </c>
      <c r="AZ106" s="174"/>
      <c r="BA106" s="174"/>
      <c r="BB106" s="174"/>
      <c r="BC106" s="174"/>
      <c r="BD106" s="174"/>
      <c r="BE106" s="178">
        <f t="shared" si="0"/>
        <v>0</v>
      </c>
      <c r="BF106" s="178">
        <f t="shared" si="1"/>
        <v>0</v>
      </c>
      <c r="BG106" s="178">
        <f t="shared" si="2"/>
        <v>0</v>
      </c>
      <c r="BH106" s="178">
        <f t="shared" si="3"/>
        <v>0</v>
      </c>
      <c r="BI106" s="178">
        <f t="shared" si="4"/>
        <v>0</v>
      </c>
      <c r="BJ106" s="177" t="s">
        <v>82</v>
      </c>
      <c r="BK106" s="174"/>
      <c r="BL106" s="174"/>
      <c r="BM106" s="174"/>
    </row>
    <row r="107" spans="1:65" s="2" customFormat="1" ht="18" customHeight="1">
      <c r="A107" s="32"/>
      <c r="B107" s="33"/>
      <c r="C107" s="34"/>
      <c r="D107" s="248" t="s">
        <v>215</v>
      </c>
      <c r="E107" s="247"/>
      <c r="F107" s="247"/>
      <c r="G107" s="34"/>
      <c r="H107" s="34"/>
      <c r="I107" s="34"/>
      <c r="J107" s="108">
        <v>0</v>
      </c>
      <c r="K107" s="34"/>
      <c r="L107" s="173"/>
      <c r="M107" s="174"/>
      <c r="N107" s="175" t="s">
        <v>40</v>
      </c>
      <c r="O107" s="174"/>
      <c r="P107" s="174"/>
      <c r="Q107" s="174"/>
      <c r="R107" s="174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7" t="s">
        <v>211</v>
      </c>
      <c r="AZ107" s="174"/>
      <c r="BA107" s="174"/>
      <c r="BB107" s="174"/>
      <c r="BC107" s="174"/>
      <c r="BD107" s="174"/>
      <c r="BE107" s="178">
        <f t="shared" si="0"/>
        <v>0</v>
      </c>
      <c r="BF107" s="178">
        <f t="shared" si="1"/>
        <v>0</v>
      </c>
      <c r="BG107" s="178">
        <f t="shared" si="2"/>
        <v>0</v>
      </c>
      <c r="BH107" s="178">
        <f t="shared" si="3"/>
        <v>0</v>
      </c>
      <c r="BI107" s="178">
        <f t="shared" si="4"/>
        <v>0</v>
      </c>
      <c r="BJ107" s="177" t="s">
        <v>82</v>
      </c>
      <c r="BK107" s="174"/>
      <c r="BL107" s="174"/>
      <c r="BM107" s="174"/>
    </row>
    <row r="108" spans="1:65" s="2" customFormat="1" ht="18" customHeight="1">
      <c r="A108" s="32"/>
      <c r="B108" s="33"/>
      <c r="C108" s="34"/>
      <c r="D108" s="107" t="s">
        <v>216</v>
      </c>
      <c r="E108" s="34"/>
      <c r="F108" s="34"/>
      <c r="G108" s="34"/>
      <c r="H108" s="34"/>
      <c r="I108" s="34"/>
      <c r="J108" s="108">
        <f>ROUND(J30*T108,2)</f>
        <v>0</v>
      </c>
      <c r="K108" s="34"/>
      <c r="L108" s="173"/>
      <c r="M108" s="174"/>
      <c r="N108" s="175" t="s">
        <v>40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217</v>
      </c>
      <c r="AZ108" s="174"/>
      <c r="BA108" s="174"/>
      <c r="BB108" s="174"/>
      <c r="BC108" s="174"/>
      <c r="BD108" s="174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82</v>
      </c>
      <c r="BK108" s="174"/>
      <c r="BL108" s="174"/>
      <c r="BM108" s="174"/>
    </row>
    <row r="109" spans="1:65" s="2" customFormat="1" ht="11.25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29.25" customHeight="1">
      <c r="A110" s="32"/>
      <c r="B110" s="33"/>
      <c r="C110" s="116" t="s">
        <v>151</v>
      </c>
      <c r="D110" s="117"/>
      <c r="E110" s="117"/>
      <c r="F110" s="117"/>
      <c r="G110" s="117"/>
      <c r="H110" s="117"/>
      <c r="I110" s="117"/>
      <c r="J110" s="118">
        <f>ROUND(J96+J102,2)</f>
        <v>0</v>
      </c>
      <c r="K110" s="117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0" t="s">
        <v>218</v>
      </c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6" t="s">
        <v>16</v>
      </c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6.25" customHeight="1">
      <c r="A119" s="32"/>
      <c r="B119" s="33"/>
      <c r="C119" s="34"/>
      <c r="D119" s="34"/>
      <c r="E119" s="294" t="str">
        <f>E7</f>
        <v>Snížení energetické náročnosti budov v areálu Slezské nemocnice Opava využitím OZE a KVET  u hlavních budov V,N</v>
      </c>
      <c r="F119" s="295"/>
      <c r="G119" s="295"/>
      <c r="H119" s="295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6" t="s">
        <v>153</v>
      </c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30" customHeight="1">
      <c r="A121" s="32"/>
      <c r="B121" s="33"/>
      <c r="C121" s="34"/>
      <c r="D121" s="34"/>
      <c r="E121" s="249" t="str">
        <f>E9</f>
        <v xml:space="preserve">SO 06 D.1.4.1 -  Instalace rekuperační jednotky v pavilonu VA pro prostory sterilizace   </v>
      </c>
      <c r="F121" s="296"/>
      <c r="G121" s="296"/>
      <c r="H121" s="296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6" t="s">
        <v>20</v>
      </c>
      <c r="D123" s="34"/>
      <c r="E123" s="34"/>
      <c r="F123" s="24" t="str">
        <f>F12</f>
        <v xml:space="preserve"> </v>
      </c>
      <c r="G123" s="34"/>
      <c r="H123" s="34"/>
      <c r="I123" s="26" t="s">
        <v>22</v>
      </c>
      <c r="J123" s="64" t="str">
        <f>IF(J12="","",J12)</f>
        <v>10. 3. 2025</v>
      </c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6" t="s">
        <v>24</v>
      </c>
      <c r="D125" s="34"/>
      <c r="E125" s="34"/>
      <c r="F125" s="24" t="str">
        <f>E15</f>
        <v xml:space="preserve"> </v>
      </c>
      <c r="G125" s="34"/>
      <c r="H125" s="34"/>
      <c r="I125" s="26" t="s">
        <v>29</v>
      </c>
      <c r="J125" s="29" t="str">
        <f>E21</f>
        <v xml:space="preserve"> </v>
      </c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6" t="s">
        <v>27</v>
      </c>
      <c r="D126" s="34"/>
      <c r="E126" s="34"/>
      <c r="F126" s="24" t="str">
        <f>IF(E18="","",E18)</f>
        <v>Vyplň údaj</v>
      </c>
      <c r="G126" s="34"/>
      <c r="H126" s="34"/>
      <c r="I126" s="26" t="s">
        <v>31</v>
      </c>
      <c r="J126" s="29" t="str">
        <f>E24</f>
        <v xml:space="preserve"> 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79"/>
      <c r="B128" s="180"/>
      <c r="C128" s="181" t="s">
        <v>219</v>
      </c>
      <c r="D128" s="182" t="s">
        <v>60</v>
      </c>
      <c r="E128" s="182" t="s">
        <v>56</v>
      </c>
      <c r="F128" s="182" t="s">
        <v>57</v>
      </c>
      <c r="G128" s="182" t="s">
        <v>220</v>
      </c>
      <c r="H128" s="182" t="s">
        <v>221</v>
      </c>
      <c r="I128" s="182" t="s">
        <v>222</v>
      </c>
      <c r="J128" s="183" t="s">
        <v>158</v>
      </c>
      <c r="K128" s="184" t="s">
        <v>223</v>
      </c>
      <c r="L128" s="185"/>
      <c r="M128" s="73" t="s">
        <v>1</v>
      </c>
      <c r="N128" s="74" t="s">
        <v>39</v>
      </c>
      <c r="O128" s="74" t="s">
        <v>224</v>
      </c>
      <c r="P128" s="74" t="s">
        <v>225</v>
      </c>
      <c r="Q128" s="74" t="s">
        <v>226</v>
      </c>
      <c r="R128" s="74" t="s">
        <v>227</v>
      </c>
      <c r="S128" s="74" t="s">
        <v>228</v>
      </c>
      <c r="T128" s="75" t="s">
        <v>229</v>
      </c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</row>
    <row r="129" spans="1:65" s="2" customFormat="1" ht="22.9" customHeight="1">
      <c r="A129" s="32"/>
      <c r="B129" s="33"/>
      <c r="C129" s="80" t="s">
        <v>230</v>
      </c>
      <c r="D129" s="34"/>
      <c r="E129" s="34"/>
      <c r="F129" s="34"/>
      <c r="G129" s="34"/>
      <c r="H129" s="34"/>
      <c r="I129" s="34"/>
      <c r="J129" s="186">
        <f>BK129</f>
        <v>0</v>
      </c>
      <c r="K129" s="34"/>
      <c r="L129" s="35"/>
      <c r="M129" s="76"/>
      <c r="N129" s="187"/>
      <c r="O129" s="77"/>
      <c r="P129" s="188">
        <f>P130+P156</f>
        <v>0</v>
      </c>
      <c r="Q129" s="77"/>
      <c r="R129" s="188">
        <f>R130+R156</f>
        <v>0</v>
      </c>
      <c r="S129" s="77"/>
      <c r="T129" s="189">
        <f>T130+T156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4" t="s">
        <v>74</v>
      </c>
      <c r="AU129" s="14" t="s">
        <v>160</v>
      </c>
      <c r="BK129" s="190">
        <f>BK130+BK156</f>
        <v>0</v>
      </c>
    </row>
    <row r="130" spans="1:65" s="12" customFormat="1" ht="25.9" customHeight="1">
      <c r="B130" s="191"/>
      <c r="C130" s="192"/>
      <c r="D130" s="193" t="s">
        <v>74</v>
      </c>
      <c r="E130" s="194" t="s">
        <v>231</v>
      </c>
      <c r="F130" s="194" t="s">
        <v>1892</v>
      </c>
      <c r="G130" s="192"/>
      <c r="H130" s="192"/>
      <c r="I130" s="195"/>
      <c r="J130" s="196">
        <f>BK130</f>
        <v>0</v>
      </c>
      <c r="K130" s="192"/>
      <c r="L130" s="197"/>
      <c r="M130" s="198"/>
      <c r="N130" s="199"/>
      <c r="O130" s="199"/>
      <c r="P130" s="200">
        <f>SUM(P131:P155)</f>
        <v>0</v>
      </c>
      <c r="Q130" s="199"/>
      <c r="R130" s="200">
        <f>SUM(R131:R155)</f>
        <v>0</v>
      </c>
      <c r="S130" s="199"/>
      <c r="T130" s="201">
        <f>SUM(T131:T155)</f>
        <v>0</v>
      </c>
      <c r="AR130" s="202" t="s">
        <v>82</v>
      </c>
      <c r="AT130" s="203" t="s">
        <v>74</v>
      </c>
      <c r="AU130" s="203" t="s">
        <v>75</v>
      </c>
      <c r="AY130" s="202" t="s">
        <v>233</v>
      </c>
      <c r="BK130" s="204">
        <f>SUM(BK131:BK155)</f>
        <v>0</v>
      </c>
    </row>
    <row r="131" spans="1:65" s="2" customFormat="1" ht="76.349999999999994" customHeight="1">
      <c r="A131" s="32"/>
      <c r="B131" s="33"/>
      <c r="C131" s="207" t="s">
        <v>82</v>
      </c>
      <c r="D131" s="207" t="s">
        <v>236</v>
      </c>
      <c r="E131" s="208" t="s">
        <v>237</v>
      </c>
      <c r="F131" s="209" t="s">
        <v>1893</v>
      </c>
      <c r="G131" s="210" t="s">
        <v>620</v>
      </c>
      <c r="H131" s="211">
        <v>1</v>
      </c>
      <c r="I131" s="212"/>
      <c r="J131" s="213">
        <f>ROUND(I131*H131,2)</f>
        <v>0</v>
      </c>
      <c r="K131" s="214"/>
      <c r="L131" s="35"/>
      <c r="M131" s="215" t="s">
        <v>1</v>
      </c>
      <c r="N131" s="216" t="s">
        <v>40</v>
      </c>
      <c r="O131" s="69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9" t="s">
        <v>240</v>
      </c>
      <c r="AT131" s="219" t="s">
        <v>236</v>
      </c>
      <c r="AU131" s="219" t="s">
        <v>82</v>
      </c>
      <c r="AY131" s="14" t="s">
        <v>233</v>
      </c>
      <c r="BE131" s="112">
        <f>IF(N131="základní",J131,0)</f>
        <v>0</v>
      </c>
      <c r="BF131" s="112">
        <f>IF(N131="snížená",J131,0)</f>
        <v>0</v>
      </c>
      <c r="BG131" s="112">
        <f>IF(N131="zákl. přenesená",J131,0)</f>
        <v>0</v>
      </c>
      <c r="BH131" s="112">
        <f>IF(N131="sníž. přenesená",J131,0)</f>
        <v>0</v>
      </c>
      <c r="BI131" s="112">
        <f>IF(N131="nulová",J131,0)</f>
        <v>0</v>
      </c>
      <c r="BJ131" s="14" t="s">
        <v>82</v>
      </c>
      <c r="BK131" s="112">
        <f>ROUND(I131*H131,2)</f>
        <v>0</v>
      </c>
      <c r="BL131" s="14" t="s">
        <v>240</v>
      </c>
      <c r="BM131" s="219" t="s">
        <v>84</v>
      </c>
    </row>
    <row r="132" spans="1:65" s="2" customFormat="1" ht="48.75">
      <c r="A132" s="32"/>
      <c r="B132" s="33"/>
      <c r="C132" s="34"/>
      <c r="D132" s="220" t="s">
        <v>241</v>
      </c>
      <c r="E132" s="34"/>
      <c r="F132" s="221" t="s">
        <v>1893</v>
      </c>
      <c r="G132" s="34"/>
      <c r="H132" s="34"/>
      <c r="I132" s="176"/>
      <c r="J132" s="34"/>
      <c r="K132" s="34"/>
      <c r="L132" s="35"/>
      <c r="M132" s="222"/>
      <c r="N132" s="223"/>
      <c r="O132" s="69"/>
      <c r="P132" s="69"/>
      <c r="Q132" s="69"/>
      <c r="R132" s="69"/>
      <c r="S132" s="69"/>
      <c r="T132" s="7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4" t="s">
        <v>241</v>
      </c>
      <c r="AU132" s="14" t="s">
        <v>82</v>
      </c>
    </row>
    <row r="133" spans="1:65" s="2" customFormat="1" ht="19.5">
      <c r="A133" s="32"/>
      <c r="B133" s="33"/>
      <c r="C133" s="34"/>
      <c r="D133" s="220" t="s">
        <v>1255</v>
      </c>
      <c r="E133" s="34"/>
      <c r="F133" s="239" t="s">
        <v>1894</v>
      </c>
      <c r="G133" s="34"/>
      <c r="H133" s="34"/>
      <c r="I133" s="176"/>
      <c r="J133" s="34"/>
      <c r="K133" s="34"/>
      <c r="L133" s="35"/>
      <c r="M133" s="222"/>
      <c r="N133" s="223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4" t="s">
        <v>1255</v>
      </c>
      <c r="AU133" s="14" t="s">
        <v>82</v>
      </c>
    </row>
    <row r="134" spans="1:65" s="2" customFormat="1" ht="24.2" customHeight="1">
      <c r="A134" s="32"/>
      <c r="B134" s="33"/>
      <c r="C134" s="207" t="s">
        <v>84</v>
      </c>
      <c r="D134" s="207" t="s">
        <v>236</v>
      </c>
      <c r="E134" s="208" t="s">
        <v>242</v>
      </c>
      <c r="F134" s="209" t="s">
        <v>1895</v>
      </c>
      <c r="G134" s="210" t="s">
        <v>239</v>
      </c>
      <c r="H134" s="211">
        <v>2</v>
      </c>
      <c r="I134" s="212"/>
      <c r="J134" s="213">
        <f>ROUND(I134*H134,2)</f>
        <v>0</v>
      </c>
      <c r="K134" s="214"/>
      <c r="L134" s="35"/>
      <c r="M134" s="215" t="s">
        <v>1</v>
      </c>
      <c r="N134" s="216" t="s">
        <v>40</v>
      </c>
      <c r="O134" s="69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9" t="s">
        <v>240</v>
      </c>
      <c r="AT134" s="219" t="s">
        <v>236</v>
      </c>
      <c r="AU134" s="219" t="s">
        <v>82</v>
      </c>
      <c r="AY134" s="14" t="s">
        <v>233</v>
      </c>
      <c r="BE134" s="112">
        <f>IF(N134="základní",J134,0)</f>
        <v>0</v>
      </c>
      <c r="BF134" s="112">
        <f>IF(N134="snížená",J134,0)</f>
        <v>0</v>
      </c>
      <c r="BG134" s="112">
        <f>IF(N134="zákl. přenesená",J134,0)</f>
        <v>0</v>
      </c>
      <c r="BH134" s="112">
        <f>IF(N134="sníž. přenesená",J134,0)</f>
        <v>0</v>
      </c>
      <c r="BI134" s="112">
        <f>IF(N134="nulová",J134,0)</f>
        <v>0</v>
      </c>
      <c r="BJ134" s="14" t="s">
        <v>82</v>
      </c>
      <c r="BK134" s="112">
        <f>ROUND(I134*H134,2)</f>
        <v>0</v>
      </c>
      <c r="BL134" s="14" t="s">
        <v>240</v>
      </c>
      <c r="BM134" s="219" t="s">
        <v>240</v>
      </c>
    </row>
    <row r="135" spans="1:65" s="2" customFormat="1" ht="19.5">
      <c r="A135" s="32"/>
      <c r="B135" s="33"/>
      <c r="C135" s="34"/>
      <c r="D135" s="220" t="s">
        <v>241</v>
      </c>
      <c r="E135" s="34"/>
      <c r="F135" s="221" t="s">
        <v>1895</v>
      </c>
      <c r="G135" s="34"/>
      <c r="H135" s="34"/>
      <c r="I135" s="176"/>
      <c r="J135" s="34"/>
      <c r="K135" s="34"/>
      <c r="L135" s="35"/>
      <c r="M135" s="222"/>
      <c r="N135" s="22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4" t="s">
        <v>241</v>
      </c>
      <c r="AU135" s="14" t="s">
        <v>82</v>
      </c>
    </row>
    <row r="136" spans="1:65" s="2" customFormat="1" ht="33" customHeight="1">
      <c r="A136" s="32"/>
      <c r="B136" s="33"/>
      <c r="C136" s="207" t="s">
        <v>245</v>
      </c>
      <c r="D136" s="207" t="s">
        <v>236</v>
      </c>
      <c r="E136" s="208" t="s">
        <v>246</v>
      </c>
      <c r="F136" s="209" t="s">
        <v>1896</v>
      </c>
      <c r="G136" s="210" t="s">
        <v>620</v>
      </c>
      <c r="H136" s="211">
        <v>2</v>
      </c>
      <c r="I136" s="212"/>
      <c r="J136" s="213">
        <f>ROUND(I136*H136,2)</f>
        <v>0</v>
      </c>
      <c r="K136" s="214"/>
      <c r="L136" s="35"/>
      <c r="M136" s="215" t="s">
        <v>1</v>
      </c>
      <c r="N136" s="216" t="s">
        <v>40</v>
      </c>
      <c r="O136" s="69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9" t="s">
        <v>240</v>
      </c>
      <c r="AT136" s="219" t="s">
        <v>236</v>
      </c>
      <c r="AU136" s="219" t="s">
        <v>82</v>
      </c>
      <c r="AY136" s="14" t="s">
        <v>233</v>
      </c>
      <c r="BE136" s="112">
        <f>IF(N136="základní",J136,0)</f>
        <v>0</v>
      </c>
      <c r="BF136" s="112">
        <f>IF(N136="snížená",J136,0)</f>
        <v>0</v>
      </c>
      <c r="BG136" s="112">
        <f>IF(N136="zákl. přenesená",J136,0)</f>
        <v>0</v>
      </c>
      <c r="BH136" s="112">
        <f>IF(N136="sníž. přenesená",J136,0)</f>
        <v>0</v>
      </c>
      <c r="BI136" s="112">
        <f>IF(N136="nulová",J136,0)</f>
        <v>0</v>
      </c>
      <c r="BJ136" s="14" t="s">
        <v>82</v>
      </c>
      <c r="BK136" s="112">
        <f>ROUND(I136*H136,2)</f>
        <v>0</v>
      </c>
      <c r="BL136" s="14" t="s">
        <v>240</v>
      </c>
      <c r="BM136" s="219" t="s">
        <v>248</v>
      </c>
    </row>
    <row r="137" spans="1:65" s="2" customFormat="1" ht="19.5">
      <c r="A137" s="32"/>
      <c r="B137" s="33"/>
      <c r="C137" s="34"/>
      <c r="D137" s="220" t="s">
        <v>241</v>
      </c>
      <c r="E137" s="34"/>
      <c r="F137" s="221" t="s">
        <v>1896</v>
      </c>
      <c r="G137" s="34"/>
      <c r="H137" s="34"/>
      <c r="I137" s="176"/>
      <c r="J137" s="34"/>
      <c r="K137" s="34"/>
      <c r="L137" s="35"/>
      <c r="M137" s="222"/>
      <c r="N137" s="22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241</v>
      </c>
      <c r="AU137" s="14" t="s">
        <v>82</v>
      </c>
    </row>
    <row r="138" spans="1:65" s="2" customFormat="1" ht="33" customHeight="1">
      <c r="A138" s="32"/>
      <c r="B138" s="33"/>
      <c r="C138" s="207" t="s">
        <v>240</v>
      </c>
      <c r="D138" s="207" t="s">
        <v>236</v>
      </c>
      <c r="E138" s="208" t="s">
        <v>249</v>
      </c>
      <c r="F138" s="209" t="s">
        <v>1897</v>
      </c>
      <c r="G138" s="210" t="s">
        <v>239</v>
      </c>
      <c r="H138" s="211">
        <v>4</v>
      </c>
      <c r="I138" s="212"/>
      <c r="J138" s="213">
        <f>ROUND(I138*H138,2)</f>
        <v>0</v>
      </c>
      <c r="K138" s="214"/>
      <c r="L138" s="35"/>
      <c r="M138" s="215" t="s">
        <v>1</v>
      </c>
      <c r="N138" s="216" t="s">
        <v>40</v>
      </c>
      <c r="O138" s="6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9" t="s">
        <v>240</v>
      </c>
      <c r="AT138" s="219" t="s">
        <v>236</v>
      </c>
      <c r="AU138" s="219" t="s">
        <v>82</v>
      </c>
      <c r="AY138" s="14" t="s">
        <v>233</v>
      </c>
      <c r="BE138" s="112">
        <f>IF(N138="základní",J138,0)</f>
        <v>0</v>
      </c>
      <c r="BF138" s="112">
        <f>IF(N138="snížená",J138,0)</f>
        <v>0</v>
      </c>
      <c r="BG138" s="112">
        <f>IF(N138="zákl. přenesená",J138,0)</f>
        <v>0</v>
      </c>
      <c r="BH138" s="112">
        <f>IF(N138="sníž. přenesená",J138,0)</f>
        <v>0</v>
      </c>
      <c r="BI138" s="112">
        <f>IF(N138="nulová",J138,0)</f>
        <v>0</v>
      </c>
      <c r="BJ138" s="14" t="s">
        <v>82</v>
      </c>
      <c r="BK138" s="112">
        <f>ROUND(I138*H138,2)</f>
        <v>0</v>
      </c>
      <c r="BL138" s="14" t="s">
        <v>240</v>
      </c>
      <c r="BM138" s="219" t="s">
        <v>251</v>
      </c>
    </row>
    <row r="139" spans="1:65" s="2" customFormat="1" ht="19.5">
      <c r="A139" s="32"/>
      <c r="B139" s="33"/>
      <c r="C139" s="34"/>
      <c r="D139" s="220" t="s">
        <v>241</v>
      </c>
      <c r="E139" s="34"/>
      <c r="F139" s="221" t="s">
        <v>1897</v>
      </c>
      <c r="G139" s="34"/>
      <c r="H139" s="34"/>
      <c r="I139" s="176"/>
      <c r="J139" s="34"/>
      <c r="K139" s="34"/>
      <c r="L139" s="35"/>
      <c r="M139" s="222"/>
      <c r="N139" s="22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241</v>
      </c>
      <c r="AU139" s="14" t="s">
        <v>82</v>
      </c>
    </row>
    <row r="140" spans="1:65" s="2" customFormat="1" ht="33" customHeight="1">
      <c r="A140" s="32"/>
      <c r="B140" s="33"/>
      <c r="C140" s="207" t="s">
        <v>252</v>
      </c>
      <c r="D140" s="207" t="s">
        <v>236</v>
      </c>
      <c r="E140" s="208" t="s">
        <v>253</v>
      </c>
      <c r="F140" s="209" t="s">
        <v>1898</v>
      </c>
      <c r="G140" s="210" t="s">
        <v>239</v>
      </c>
      <c r="H140" s="211">
        <v>1</v>
      </c>
      <c r="I140" s="212"/>
      <c r="J140" s="213">
        <f>ROUND(I140*H140,2)</f>
        <v>0</v>
      </c>
      <c r="K140" s="214"/>
      <c r="L140" s="35"/>
      <c r="M140" s="215" t="s">
        <v>1</v>
      </c>
      <c r="N140" s="216" t="s">
        <v>40</v>
      </c>
      <c r="O140" s="69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9" t="s">
        <v>240</v>
      </c>
      <c r="AT140" s="219" t="s">
        <v>236</v>
      </c>
      <c r="AU140" s="219" t="s">
        <v>82</v>
      </c>
      <c r="AY140" s="14" t="s">
        <v>233</v>
      </c>
      <c r="BE140" s="112">
        <f>IF(N140="základní",J140,0)</f>
        <v>0</v>
      </c>
      <c r="BF140" s="112">
        <f>IF(N140="snížená",J140,0)</f>
        <v>0</v>
      </c>
      <c r="BG140" s="112">
        <f>IF(N140="zákl. přenesená",J140,0)</f>
        <v>0</v>
      </c>
      <c r="BH140" s="112">
        <f>IF(N140="sníž. přenesená",J140,0)</f>
        <v>0</v>
      </c>
      <c r="BI140" s="112">
        <f>IF(N140="nulová",J140,0)</f>
        <v>0</v>
      </c>
      <c r="BJ140" s="14" t="s">
        <v>82</v>
      </c>
      <c r="BK140" s="112">
        <f>ROUND(I140*H140,2)</f>
        <v>0</v>
      </c>
      <c r="BL140" s="14" t="s">
        <v>240</v>
      </c>
      <c r="BM140" s="219" t="s">
        <v>255</v>
      </c>
    </row>
    <row r="141" spans="1:65" s="2" customFormat="1" ht="19.5">
      <c r="A141" s="32"/>
      <c r="B141" s="33"/>
      <c r="C141" s="34"/>
      <c r="D141" s="220" t="s">
        <v>241</v>
      </c>
      <c r="E141" s="34"/>
      <c r="F141" s="221" t="s">
        <v>1898</v>
      </c>
      <c r="G141" s="34"/>
      <c r="H141" s="34"/>
      <c r="I141" s="176"/>
      <c r="J141" s="34"/>
      <c r="K141" s="34"/>
      <c r="L141" s="35"/>
      <c r="M141" s="222"/>
      <c r="N141" s="22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241</v>
      </c>
      <c r="AU141" s="14" t="s">
        <v>82</v>
      </c>
    </row>
    <row r="142" spans="1:65" s="2" customFormat="1" ht="37.9" customHeight="1">
      <c r="A142" s="32"/>
      <c r="B142" s="33"/>
      <c r="C142" s="207" t="s">
        <v>248</v>
      </c>
      <c r="D142" s="207" t="s">
        <v>236</v>
      </c>
      <c r="E142" s="208" t="s">
        <v>258</v>
      </c>
      <c r="F142" s="209" t="s">
        <v>1899</v>
      </c>
      <c r="G142" s="210" t="s">
        <v>813</v>
      </c>
      <c r="H142" s="211">
        <v>195</v>
      </c>
      <c r="I142" s="212"/>
      <c r="J142" s="213">
        <f>ROUND(I142*H142,2)</f>
        <v>0</v>
      </c>
      <c r="K142" s="214"/>
      <c r="L142" s="35"/>
      <c r="M142" s="215" t="s">
        <v>1</v>
      </c>
      <c r="N142" s="216" t="s">
        <v>40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240</v>
      </c>
      <c r="AT142" s="219" t="s">
        <v>236</v>
      </c>
      <c r="AU142" s="219" t="s">
        <v>82</v>
      </c>
      <c r="AY142" s="14" t="s">
        <v>233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82</v>
      </c>
      <c r="BK142" s="112">
        <f>ROUND(I142*H142,2)</f>
        <v>0</v>
      </c>
      <c r="BL142" s="14" t="s">
        <v>240</v>
      </c>
      <c r="BM142" s="219" t="s">
        <v>8</v>
      </c>
    </row>
    <row r="143" spans="1:65" s="2" customFormat="1" ht="19.5">
      <c r="A143" s="32"/>
      <c r="B143" s="33"/>
      <c r="C143" s="34"/>
      <c r="D143" s="220" t="s">
        <v>241</v>
      </c>
      <c r="E143" s="34"/>
      <c r="F143" s="221" t="s">
        <v>1899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241</v>
      </c>
      <c r="AU143" s="14" t="s">
        <v>82</v>
      </c>
    </row>
    <row r="144" spans="1:65" s="2" customFormat="1" ht="33" customHeight="1">
      <c r="A144" s="32"/>
      <c r="B144" s="33"/>
      <c r="C144" s="207" t="s">
        <v>259</v>
      </c>
      <c r="D144" s="207" t="s">
        <v>236</v>
      </c>
      <c r="E144" s="208" t="s">
        <v>260</v>
      </c>
      <c r="F144" s="209" t="s">
        <v>1900</v>
      </c>
      <c r="G144" s="210" t="s">
        <v>1901</v>
      </c>
      <c r="H144" s="211">
        <v>10</v>
      </c>
      <c r="I144" s="212"/>
      <c r="J144" s="213">
        <f>ROUND(I144*H144,2)</f>
        <v>0</v>
      </c>
      <c r="K144" s="214"/>
      <c r="L144" s="35"/>
      <c r="M144" s="215" t="s">
        <v>1</v>
      </c>
      <c r="N144" s="216" t="s">
        <v>40</v>
      </c>
      <c r="O144" s="69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9" t="s">
        <v>240</v>
      </c>
      <c r="AT144" s="219" t="s">
        <v>236</v>
      </c>
      <c r="AU144" s="219" t="s">
        <v>82</v>
      </c>
      <c r="AY144" s="14" t="s">
        <v>233</v>
      </c>
      <c r="BE144" s="112">
        <f>IF(N144="základní",J144,0)</f>
        <v>0</v>
      </c>
      <c r="BF144" s="112">
        <f>IF(N144="snížená",J144,0)</f>
        <v>0</v>
      </c>
      <c r="BG144" s="112">
        <f>IF(N144="zákl. přenesená",J144,0)</f>
        <v>0</v>
      </c>
      <c r="BH144" s="112">
        <f>IF(N144="sníž. přenesená",J144,0)</f>
        <v>0</v>
      </c>
      <c r="BI144" s="112">
        <f>IF(N144="nulová",J144,0)</f>
        <v>0</v>
      </c>
      <c r="BJ144" s="14" t="s">
        <v>82</v>
      </c>
      <c r="BK144" s="112">
        <f>ROUND(I144*H144,2)</f>
        <v>0</v>
      </c>
      <c r="BL144" s="14" t="s">
        <v>240</v>
      </c>
      <c r="BM144" s="219" t="s">
        <v>261</v>
      </c>
    </row>
    <row r="145" spans="1:65" s="2" customFormat="1" ht="19.5">
      <c r="A145" s="32"/>
      <c r="B145" s="33"/>
      <c r="C145" s="34"/>
      <c r="D145" s="220" t="s">
        <v>241</v>
      </c>
      <c r="E145" s="34"/>
      <c r="F145" s="221" t="s">
        <v>1900</v>
      </c>
      <c r="G145" s="34"/>
      <c r="H145" s="34"/>
      <c r="I145" s="176"/>
      <c r="J145" s="34"/>
      <c r="K145" s="34"/>
      <c r="L145" s="35"/>
      <c r="M145" s="222"/>
      <c r="N145" s="223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4" t="s">
        <v>241</v>
      </c>
      <c r="AU145" s="14" t="s">
        <v>82</v>
      </c>
    </row>
    <row r="146" spans="1:65" s="2" customFormat="1" ht="24.2" customHeight="1">
      <c r="A146" s="32"/>
      <c r="B146" s="33"/>
      <c r="C146" s="207" t="s">
        <v>251</v>
      </c>
      <c r="D146" s="207" t="s">
        <v>236</v>
      </c>
      <c r="E146" s="208" t="s">
        <v>262</v>
      </c>
      <c r="F146" s="209" t="s">
        <v>1902</v>
      </c>
      <c r="G146" s="210" t="s">
        <v>620</v>
      </c>
      <c r="H146" s="211">
        <v>1</v>
      </c>
      <c r="I146" s="212"/>
      <c r="J146" s="213">
        <f>ROUND(I146*H146,2)</f>
        <v>0</v>
      </c>
      <c r="K146" s="214"/>
      <c r="L146" s="35"/>
      <c r="M146" s="215" t="s">
        <v>1</v>
      </c>
      <c r="N146" s="216" t="s">
        <v>40</v>
      </c>
      <c r="O146" s="6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9" t="s">
        <v>240</v>
      </c>
      <c r="AT146" s="219" t="s">
        <v>236</v>
      </c>
      <c r="AU146" s="219" t="s">
        <v>82</v>
      </c>
      <c r="AY146" s="14" t="s">
        <v>233</v>
      </c>
      <c r="BE146" s="112">
        <f>IF(N146="základní",J146,0)</f>
        <v>0</v>
      </c>
      <c r="BF146" s="112">
        <f>IF(N146="snížená",J146,0)</f>
        <v>0</v>
      </c>
      <c r="BG146" s="112">
        <f>IF(N146="zákl. přenesená",J146,0)</f>
        <v>0</v>
      </c>
      <c r="BH146" s="112">
        <f>IF(N146="sníž. přenesená",J146,0)</f>
        <v>0</v>
      </c>
      <c r="BI146" s="112">
        <f>IF(N146="nulová",J146,0)</f>
        <v>0</v>
      </c>
      <c r="BJ146" s="14" t="s">
        <v>82</v>
      </c>
      <c r="BK146" s="112">
        <f>ROUND(I146*H146,2)</f>
        <v>0</v>
      </c>
      <c r="BL146" s="14" t="s">
        <v>240</v>
      </c>
      <c r="BM146" s="219" t="s">
        <v>263</v>
      </c>
    </row>
    <row r="147" spans="1:65" s="2" customFormat="1" ht="19.5">
      <c r="A147" s="32"/>
      <c r="B147" s="33"/>
      <c r="C147" s="34"/>
      <c r="D147" s="220" t="s">
        <v>241</v>
      </c>
      <c r="E147" s="34"/>
      <c r="F147" s="221" t="s">
        <v>1902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241</v>
      </c>
      <c r="AU147" s="14" t="s">
        <v>82</v>
      </c>
    </row>
    <row r="148" spans="1:65" s="2" customFormat="1" ht="24.2" customHeight="1">
      <c r="A148" s="32"/>
      <c r="B148" s="33"/>
      <c r="C148" s="207" t="s">
        <v>264</v>
      </c>
      <c r="D148" s="207" t="s">
        <v>236</v>
      </c>
      <c r="E148" s="208" t="s">
        <v>265</v>
      </c>
      <c r="F148" s="209" t="s">
        <v>1903</v>
      </c>
      <c r="G148" s="210" t="s">
        <v>813</v>
      </c>
      <c r="H148" s="211">
        <v>50</v>
      </c>
      <c r="I148" s="212"/>
      <c r="J148" s="213">
        <f>ROUND(I148*H148,2)</f>
        <v>0</v>
      </c>
      <c r="K148" s="214"/>
      <c r="L148" s="35"/>
      <c r="M148" s="215" t="s">
        <v>1</v>
      </c>
      <c r="N148" s="216" t="s">
        <v>40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240</v>
      </c>
      <c r="AT148" s="219" t="s">
        <v>236</v>
      </c>
      <c r="AU148" s="219" t="s">
        <v>82</v>
      </c>
      <c r="AY148" s="14" t="s">
        <v>233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82</v>
      </c>
      <c r="BK148" s="112">
        <f>ROUND(I148*H148,2)</f>
        <v>0</v>
      </c>
      <c r="BL148" s="14" t="s">
        <v>240</v>
      </c>
      <c r="BM148" s="219" t="s">
        <v>266</v>
      </c>
    </row>
    <row r="149" spans="1:65" s="2" customFormat="1" ht="11.25">
      <c r="A149" s="32"/>
      <c r="B149" s="33"/>
      <c r="C149" s="34"/>
      <c r="D149" s="220" t="s">
        <v>241</v>
      </c>
      <c r="E149" s="34"/>
      <c r="F149" s="221" t="s">
        <v>1903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241</v>
      </c>
      <c r="AU149" s="14" t="s">
        <v>82</v>
      </c>
    </row>
    <row r="150" spans="1:65" s="2" customFormat="1" ht="21.75" customHeight="1">
      <c r="A150" s="32"/>
      <c r="B150" s="33"/>
      <c r="C150" s="207" t="s">
        <v>255</v>
      </c>
      <c r="D150" s="207" t="s">
        <v>236</v>
      </c>
      <c r="E150" s="208" t="s">
        <v>267</v>
      </c>
      <c r="F150" s="209" t="s">
        <v>1904</v>
      </c>
      <c r="G150" s="210" t="s">
        <v>813</v>
      </c>
      <c r="H150" s="211">
        <v>192</v>
      </c>
      <c r="I150" s="212"/>
      <c r="J150" s="213">
        <f>ROUND(I150*H150,2)</f>
        <v>0</v>
      </c>
      <c r="K150" s="214"/>
      <c r="L150" s="35"/>
      <c r="M150" s="215" t="s">
        <v>1</v>
      </c>
      <c r="N150" s="216" t="s">
        <v>40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240</v>
      </c>
      <c r="AT150" s="219" t="s">
        <v>236</v>
      </c>
      <c r="AU150" s="219" t="s">
        <v>82</v>
      </c>
      <c r="AY150" s="14" t="s">
        <v>233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82</v>
      </c>
      <c r="BK150" s="112">
        <f>ROUND(I150*H150,2)</f>
        <v>0</v>
      </c>
      <c r="BL150" s="14" t="s">
        <v>240</v>
      </c>
      <c r="BM150" s="219" t="s">
        <v>268</v>
      </c>
    </row>
    <row r="151" spans="1:65" s="2" customFormat="1" ht="11.25">
      <c r="A151" s="32"/>
      <c r="B151" s="33"/>
      <c r="C151" s="34"/>
      <c r="D151" s="220" t="s">
        <v>241</v>
      </c>
      <c r="E151" s="34"/>
      <c r="F151" s="221" t="s">
        <v>1904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241</v>
      </c>
      <c r="AU151" s="14" t="s">
        <v>82</v>
      </c>
    </row>
    <row r="152" spans="1:65" s="2" customFormat="1" ht="37.9" customHeight="1">
      <c r="A152" s="32"/>
      <c r="B152" s="33"/>
      <c r="C152" s="207" t="s">
        <v>271</v>
      </c>
      <c r="D152" s="207" t="s">
        <v>236</v>
      </c>
      <c r="E152" s="208" t="s">
        <v>272</v>
      </c>
      <c r="F152" s="209" t="s">
        <v>1905</v>
      </c>
      <c r="G152" s="210" t="s">
        <v>620</v>
      </c>
      <c r="H152" s="211">
        <v>1</v>
      </c>
      <c r="I152" s="212"/>
      <c r="J152" s="213">
        <f>ROUND(I152*H152,2)</f>
        <v>0</v>
      </c>
      <c r="K152" s="214"/>
      <c r="L152" s="35"/>
      <c r="M152" s="215" t="s">
        <v>1</v>
      </c>
      <c r="N152" s="216" t="s">
        <v>40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240</v>
      </c>
      <c r="AT152" s="219" t="s">
        <v>236</v>
      </c>
      <c r="AU152" s="219" t="s">
        <v>82</v>
      </c>
      <c r="AY152" s="14" t="s">
        <v>233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82</v>
      </c>
      <c r="BK152" s="112">
        <f>ROUND(I152*H152,2)</f>
        <v>0</v>
      </c>
      <c r="BL152" s="14" t="s">
        <v>240</v>
      </c>
      <c r="BM152" s="219" t="s">
        <v>273</v>
      </c>
    </row>
    <row r="153" spans="1:65" s="2" customFormat="1" ht="19.5">
      <c r="A153" s="32"/>
      <c r="B153" s="33"/>
      <c r="C153" s="34"/>
      <c r="D153" s="220" t="s">
        <v>241</v>
      </c>
      <c r="E153" s="34"/>
      <c r="F153" s="221" t="s">
        <v>1905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241</v>
      </c>
      <c r="AU153" s="14" t="s">
        <v>82</v>
      </c>
    </row>
    <row r="154" spans="1:65" s="2" customFormat="1" ht="24.2" customHeight="1">
      <c r="A154" s="32"/>
      <c r="B154" s="33"/>
      <c r="C154" s="207" t="s">
        <v>8</v>
      </c>
      <c r="D154" s="207" t="s">
        <v>236</v>
      </c>
      <c r="E154" s="208" t="s">
        <v>274</v>
      </c>
      <c r="F154" s="209" t="s">
        <v>1906</v>
      </c>
      <c r="G154" s="210" t="s">
        <v>1000</v>
      </c>
      <c r="H154" s="211">
        <v>100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40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240</v>
      </c>
      <c r="AT154" s="219" t="s">
        <v>236</v>
      </c>
      <c r="AU154" s="219" t="s">
        <v>82</v>
      </c>
      <c r="AY154" s="14" t="s">
        <v>233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82</v>
      </c>
      <c r="BK154" s="112">
        <f>ROUND(I154*H154,2)</f>
        <v>0</v>
      </c>
      <c r="BL154" s="14" t="s">
        <v>240</v>
      </c>
      <c r="BM154" s="219" t="s">
        <v>275</v>
      </c>
    </row>
    <row r="155" spans="1:65" s="2" customFormat="1" ht="11.25">
      <c r="A155" s="32"/>
      <c r="B155" s="33"/>
      <c r="C155" s="34"/>
      <c r="D155" s="220" t="s">
        <v>241</v>
      </c>
      <c r="E155" s="34"/>
      <c r="F155" s="221" t="s">
        <v>1906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241</v>
      </c>
      <c r="AU155" s="14" t="s">
        <v>82</v>
      </c>
    </row>
    <row r="156" spans="1:65" s="12" customFormat="1" ht="25.9" customHeight="1">
      <c r="B156" s="191"/>
      <c r="C156" s="192"/>
      <c r="D156" s="193" t="s">
        <v>74</v>
      </c>
      <c r="E156" s="194" t="s">
        <v>1907</v>
      </c>
      <c r="F156" s="194" t="s">
        <v>1908</v>
      </c>
      <c r="G156" s="192"/>
      <c r="H156" s="192"/>
      <c r="I156" s="195"/>
      <c r="J156" s="196">
        <f>BK156</f>
        <v>0</v>
      </c>
      <c r="K156" s="192"/>
      <c r="L156" s="197"/>
      <c r="M156" s="198"/>
      <c r="N156" s="199"/>
      <c r="O156" s="199"/>
      <c r="P156" s="200">
        <f>P157</f>
        <v>0</v>
      </c>
      <c r="Q156" s="199"/>
      <c r="R156" s="200">
        <f>R157</f>
        <v>0</v>
      </c>
      <c r="S156" s="199"/>
      <c r="T156" s="201">
        <f>T157</f>
        <v>0</v>
      </c>
      <c r="AR156" s="202" t="s">
        <v>82</v>
      </c>
      <c r="AT156" s="203" t="s">
        <v>74</v>
      </c>
      <c r="AU156" s="203" t="s">
        <v>75</v>
      </c>
      <c r="AY156" s="202" t="s">
        <v>233</v>
      </c>
      <c r="BK156" s="204">
        <f>BK157</f>
        <v>0</v>
      </c>
    </row>
    <row r="157" spans="1:65" s="12" customFormat="1" ht="22.9" customHeight="1">
      <c r="B157" s="191"/>
      <c r="C157" s="192"/>
      <c r="D157" s="193" t="s">
        <v>74</v>
      </c>
      <c r="E157" s="205" t="s">
        <v>1909</v>
      </c>
      <c r="F157" s="205" t="s">
        <v>141</v>
      </c>
      <c r="G157" s="192"/>
      <c r="H157" s="192"/>
      <c r="I157" s="195"/>
      <c r="J157" s="206">
        <f>BK157</f>
        <v>0</v>
      </c>
      <c r="K157" s="192"/>
      <c r="L157" s="197"/>
      <c r="M157" s="198"/>
      <c r="N157" s="199"/>
      <c r="O157" s="199"/>
      <c r="P157" s="200">
        <f>SUM(P158:P169)</f>
        <v>0</v>
      </c>
      <c r="Q157" s="199"/>
      <c r="R157" s="200">
        <f>SUM(R158:R169)</f>
        <v>0</v>
      </c>
      <c r="S157" s="199"/>
      <c r="T157" s="201">
        <f>SUM(T158:T169)</f>
        <v>0</v>
      </c>
      <c r="AR157" s="202" t="s">
        <v>82</v>
      </c>
      <c r="AT157" s="203" t="s">
        <v>74</v>
      </c>
      <c r="AU157" s="203" t="s">
        <v>82</v>
      </c>
      <c r="AY157" s="202" t="s">
        <v>233</v>
      </c>
      <c r="BK157" s="204">
        <f>SUM(BK158:BK169)</f>
        <v>0</v>
      </c>
    </row>
    <row r="158" spans="1:65" s="2" customFormat="1" ht="16.5" customHeight="1">
      <c r="A158" s="32"/>
      <c r="B158" s="33"/>
      <c r="C158" s="207" t="s">
        <v>276</v>
      </c>
      <c r="D158" s="207" t="s">
        <v>236</v>
      </c>
      <c r="E158" s="208" t="s">
        <v>277</v>
      </c>
      <c r="F158" s="209" t="s">
        <v>1910</v>
      </c>
      <c r="G158" s="210" t="s">
        <v>620</v>
      </c>
      <c r="H158" s="211">
        <v>1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40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240</v>
      </c>
      <c r="AT158" s="219" t="s">
        <v>236</v>
      </c>
      <c r="AU158" s="219" t="s">
        <v>84</v>
      </c>
      <c r="AY158" s="14" t="s">
        <v>233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82</v>
      </c>
      <c r="BK158" s="112">
        <f>ROUND(I158*H158,2)</f>
        <v>0</v>
      </c>
      <c r="BL158" s="14" t="s">
        <v>240</v>
      </c>
      <c r="BM158" s="219" t="s">
        <v>278</v>
      </c>
    </row>
    <row r="159" spans="1:65" s="2" customFormat="1" ht="11.25">
      <c r="A159" s="32"/>
      <c r="B159" s="33"/>
      <c r="C159" s="34"/>
      <c r="D159" s="220" t="s">
        <v>241</v>
      </c>
      <c r="E159" s="34"/>
      <c r="F159" s="221" t="s">
        <v>1910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241</v>
      </c>
      <c r="AU159" s="14" t="s">
        <v>84</v>
      </c>
    </row>
    <row r="160" spans="1:65" s="2" customFormat="1" ht="16.5" customHeight="1">
      <c r="A160" s="32"/>
      <c r="B160" s="33"/>
      <c r="C160" s="207" t="s">
        <v>261</v>
      </c>
      <c r="D160" s="207" t="s">
        <v>236</v>
      </c>
      <c r="E160" s="208" t="s">
        <v>279</v>
      </c>
      <c r="F160" s="209" t="s">
        <v>1911</v>
      </c>
      <c r="G160" s="210" t="s">
        <v>620</v>
      </c>
      <c r="H160" s="211">
        <v>1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40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240</v>
      </c>
      <c r="AT160" s="219" t="s">
        <v>236</v>
      </c>
      <c r="AU160" s="219" t="s">
        <v>84</v>
      </c>
      <c r="AY160" s="14" t="s">
        <v>233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82</v>
      </c>
      <c r="BK160" s="112">
        <f>ROUND(I160*H160,2)</f>
        <v>0</v>
      </c>
      <c r="BL160" s="14" t="s">
        <v>240</v>
      </c>
      <c r="BM160" s="219" t="s">
        <v>280</v>
      </c>
    </row>
    <row r="161" spans="1:65" s="2" customFormat="1" ht="11.25">
      <c r="A161" s="32"/>
      <c r="B161" s="33"/>
      <c r="C161" s="34"/>
      <c r="D161" s="220" t="s">
        <v>241</v>
      </c>
      <c r="E161" s="34"/>
      <c r="F161" s="221" t="s">
        <v>1911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241</v>
      </c>
      <c r="AU161" s="14" t="s">
        <v>84</v>
      </c>
    </row>
    <row r="162" spans="1:65" s="2" customFormat="1" ht="16.5" customHeight="1">
      <c r="A162" s="32"/>
      <c r="B162" s="33"/>
      <c r="C162" s="207" t="s">
        <v>281</v>
      </c>
      <c r="D162" s="207" t="s">
        <v>236</v>
      </c>
      <c r="E162" s="208" t="s">
        <v>282</v>
      </c>
      <c r="F162" s="209" t="s">
        <v>1912</v>
      </c>
      <c r="G162" s="210" t="s">
        <v>620</v>
      </c>
      <c r="H162" s="211">
        <v>1</v>
      </c>
      <c r="I162" s="212"/>
      <c r="J162" s="213">
        <f>ROUND(I162*H162,2)</f>
        <v>0</v>
      </c>
      <c r="K162" s="214"/>
      <c r="L162" s="35"/>
      <c r="M162" s="215" t="s">
        <v>1</v>
      </c>
      <c r="N162" s="216" t="s">
        <v>40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240</v>
      </c>
      <c r="AT162" s="219" t="s">
        <v>236</v>
      </c>
      <c r="AU162" s="219" t="s">
        <v>84</v>
      </c>
      <c r="AY162" s="14" t="s">
        <v>233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82</v>
      </c>
      <c r="BK162" s="112">
        <f>ROUND(I162*H162,2)</f>
        <v>0</v>
      </c>
      <c r="BL162" s="14" t="s">
        <v>240</v>
      </c>
      <c r="BM162" s="219" t="s">
        <v>283</v>
      </c>
    </row>
    <row r="163" spans="1:65" s="2" customFormat="1" ht="11.25">
      <c r="A163" s="32"/>
      <c r="B163" s="33"/>
      <c r="C163" s="34"/>
      <c r="D163" s="220" t="s">
        <v>241</v>
      </c>
      <c r="E163" s="34"/>
      <c r="F163" s="221" t="s">
        <v>1912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241</v>
      </c>
      <c r="AU163" s="14" t="s">
        <v>84</v>
      </c>
    </row>
    <row r="164" spans="1:65" s="2" customFormat="1" ht="24.2" customHeight="1">
      <c r="A164" s="32"/>
      <c r="B164" s="33"/>
      <c r="C164" s="207" t="s">
        <v>263</v>
      </c>
      <c r="D164" s="207" t="s">
        <v>236</v>
      </c>
      <c r="E164" s="208" t="s">
        <v>286</v>
      </c>
      <c r="F164" s="209" t="s">
        <v>1913</v>
      </c>
      <c r="G164" s="210" t="s">
        <v>620</v>
      </c>
      <c r="H164" s="211">
        <v>1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40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240</v>
      </c>
      <c r="AT164" s="219" t="s">
        <v>236</v>
      </c>
      <c r="AU164" s="219" t="s">
        <v>84</v>
      </c>
      <c r="AY164" s="14" t="s">
        <v>233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82</v>
      </c>
      <c r="BK164" s="112">
        <f>ROUND(I164*H164,2)</f>
        <v>0</v>
      </c>
      <c r="BL164" s="14" t="s">
        <v>240</v>
      </c>
      <c r="BM164" s="219" t="s">
        <v>287</v>
      </c>
    </row>
    <row r="165" spans="1:65" s="2" customFormat="1" ht="19.5">
      <c r="A165" s="32"/>
      <c r="B165" s="33"/>
      <c r="C165" s="34"/>
      <c r="D165" s="220" t="s">
        <v>241</v>
      </c>
      <c r="E165" s="34"/>
      <c r="F165" s="221" t="s">
        <v>1913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241</v>
      </c>
      <c r="AU165" s="14" t="s">
        <v>84</v>
      </c>
    </row>
    <row r="166" spans="1:65" s="2" customFormat="1" ht="16.5" customHeight="1">
      <c r="A166" s="32"/>
      <c r="B166" s="33"/>
      <c r="C166" s="207" t="s">
        <v>288</v>
      </c>
      <c r="D166" s="207" t="s">
        <v>236</v>
      </c>
      <c r="E166" s="208" t="s">
        <v>289</v>
      </c>
      <c r="F166" s="209" t="s">
        <v>1914</v>
      </c>
      <c r="G166" s="210" t="s">
        <v>620</v>
      </c>
      <c r="H166" s="211">
        <v>1</v>
      </c>
      <c r="I166" s="212"/>
      <c r="J166" s="213">
        <f>ROUND(I166*H166,2)</f>
        <v>0</v>
      </c>
      <c r="K166" s="214"/>
      <c r="L166" s="35"/>
      <c r="M166" s="215" t="s">
        <v>1</v>
      </c>
      <c r="N166" s="216" t="s">
        <v>40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240</v>
      </c>
      <c r="AT166" s="219" t="s">
        <v>236</v>
      </c>
      <c r="AU166" s="219" t="s">
        <v>84</v>
      </c>
      <c r="AY166" s="14" t="s">
        <v>233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82</v>
      </c>
      <c r="BK166" s="112">
        <f>ROUND(I166*H166,2)</f>
        <v>0</v>
      </c>
      <c r="BL166" s="14" t="s">
        <v>240</v>
      </c>
      <c r="BM166" s="219" t="s">
        <v>290</v>
      </c>
    </row>
    <row r="167" spans="1:65" s="2" customFormat="1" ht="11.25">
      <c r="A167" s="32"/>
      <c r="B167" s="33"/>
      <c r="C167" s="34"/>
      <c r="D167" s="220" t="s">
        <v>241</v>
      </c>
      <c r="E167" s="34"/>
      <c r="F167" s="221" t="s">
        <v>1914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241</v>
      </c>
      <c r="AU167" s="14" t="s">
        <v>84</v>
      </c>
    </row>
    <row r="168" spans="1:65" s="2" customFormat="1" ht="21.75" customHeight="1">
      <c r="A168" s="32"/>
      <c r="B168" s="33"/>
      <c r="C168" s="207" t="s">
        <v>266</v>
      </c>
      <c r="D168" s="207" t="s">
        <v>236</v>
      </c>
      <c r="E168" s="208" t="s">
        <v>291</v>
      </c>
      <c r="F168" s="209" t="s">
        <v>1915</v>
      </c>
      <c r="G168" s="210" t="s">
        <v>620</v>
      </c>
      <c r="H168" s="211">
        <v>1</v>
      </c>
      <c r="I168" s="212"/>
      <c r="J168" s="213">
        <f>ROUND(I168*H168,2)</f>
        <v>0</v>
      </c>
      <c r="K168" s="214"/>
      <c r="L168" s="35"/>
      <c r="M168" s="215" t="s">
        <v>1</v>
      </c>
      <c r="N168" s="216" t="s">
        <v>40</v>
      </c>
      <c r="O168" s="69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9" t="s">
        <v>240</v>
      </c>
      <c r="AT168" s="219" t="s">
        <v>236</v>
      </c>
      <c r="AU168" s="219" t="s">
        <v>84</v>
      </c>
      <c r="AY168" s="14" t="s">
        <v>233</v>
      </c>
      <c r="BE168" s="112">
        <f>IF(N168="základní",J168,0)</f>
        <v>0</v>
      </c>
      <c r="BF168" s="112">
        <f>IF(N168="snížená",J168,0)</f>
        <v>0</v>
      </c>
      <c r="BG168" s="112">
        <f>IF(N168="zákl. přenesená",J168,0)</f>
        <v>0</v>
      </c>
      <c r="BH168" s="112">
        <f>IF(N168="sníž. přenesená",J168,0)</f>
        <v>0</v>
      </c>
      <c r="BI168" s="112">
        <f>IF(N168="nulová",J168,0)</f>
        <v>0</v>
      </c>
      <c r="BJ168" s="14" t="s">
        <v>82</v>
      </c>
      <c r="BK168" s="112">
        <f>ROUND(I168*H168,2)</f>
        <v>0</v>
      </c>
      <c r="BL168" s="14" t="s">
        <v>240</v>
      </c>
      <c r="BM168" s="219" t="s">
        <v>292</v>
      </c>
    </row>
    <row r="169" spans="1:65" s="2" customFormat="1" ht="11.25">
      <c r="A169" s="32"/>
      <c r="B169" s="33"/>
      <c r="C169" s="34"/>
      <c r="D169" s="220" t="s">
        <v>241</v>
      </c>
      <c r="E169" s="34"/>
      <c r="F169" s="221" t="s">
        <v>1915</v>
      </c>
      <c r="G169" s="34"/>
      <c r="H169" s="34"/>
      <c r="I169" s="176"/>
      <c r="J169" s="34"/>
      <c r="K169" s="34"/>
      <c r="L169" s="35"/>
      <c r="M169" s="224"/>
      <c r="N169" s="225"/>
      <c r="O169" s="226"/>
      <c r="P169" s="226"/>
      <c r="Q169" s="226"/>
      <c r="R169" s="226"/>
      <c r="S169" s="226"/>
      <c r="T169" s="227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241</v>
      </c>
      <c r="AU169" s="14" t="s">
        <v>84</v>
      </c>
    </row>
    <row r="170" spans="1:65" s="2" customFormat="1" ht="6.95" customHeight="1">
      <c r="A170" s="32"/>
      <c r="B170" s="52"/>
      <c r="C170" s="53"/>
      <c r="D170" s="53"/>
      <c r="E170" s="53"/>
      <c r="F170" s="53"/>
      <c r="G170" s="53"/>
      <c r="H170" s="53"/>
      <c r="I170" s="53"/>
      <c r="J170" s="53"/>
      <c r="K170" s="53"/>
      <c r="L170" s="35"/>
      <c r="M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</row>
  </sheetData>
  <sheetProtection algorithmName="SHA-512" hashValue="dX076zLEMx0EFBC5676LvgzRe/uBWLRlXBRu5oDVP3sXnJ1lXAHl6gpJDznNS+WZXLAcnLJ61Hp8ci0w1Mq/3A==" saltValue="xlqaYJOiAVdI2RabTfqKuoPzfmKBQLm/LXWRz/ZB8YqQifnGrFyXLEf1wXXgqcCL1bYih0gU0ZLqnYyVhWNLUw==" spinCount="100000" sheet="1" objects="1" scenarios="1" formatColumns="0" formatRows="0" autoFilter="0"/>
  <autoFilter ref="C128:K169" xr:uid="{00000000-0009-0000-0000-00000F000000}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126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5"/>
      <c r="C9" s="32"/>
      <c r="D9" s="32"/>
      <c r="E9" s="289" t="s">
        <v>1916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J105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ROUND((SUM(BE105:BE112) + SUM(BE132:BE256)),  2)</f>
        <v>0</v>
      </c>
      <c r="G35" s="32"/>
      <c r="H35" s="32"/>
      <c r="I35" s="137">
        <v>0.21</v>
      </c>
      <c r="J35" s="136">
        <f>ROUND(((SUM(BE105:BE112) + SUM(BE132:BE256))*I35),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ROUND((SUM(BF105:BF112) + SUM(BF132:BF256)),  2)</f>
        <v>0</v>
      </c>
      <c r="G36" s="32"/>
      <c r="H36" s="32"/>
      <c r="I36" s="137">
        <v>0.12</v>
      </c>
      <c r="J36" s="136">
        <f>ROUND(((SUM(BF105:BF112) + SUM(BF132:BF256))*I36),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ROUND((SUM(BG105:BG112) + SUM(BG132:BG256)),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ROUND((SUM(BH105:BH112) + SUM(BH132:BH256)),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ROUND((SUM(BI105:BI112) + SUM(BI132:BI256)),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49" t="str">
        <f>E9</f>
        <v xml:space="preserve">SO 06 D.1.4.2 -  Instalace rekuperačních jednotek v pavilonu N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J132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65" s="9" customFormat="1" ht="24.95" customHeight="1">
      <c r="B97" s="159"/>
      <c r="C97" s="160"/>
      <c r="D97" s="161" t="s">
        <v>1917</v>
      </c>
      <c r="E97" s="162"/>
      <c r="F97" s="162"/>
      <c r="G97" s="162"/>
      <c r="H97" s="162"/>
      <c r="I97" s="162"/>
      <c r="J97" s="163">
        <f>J133</f>
        <v>0</v>
      </c>
      <c r="K97" s="160"/>
      <c r="L97" s="164"/>
    </row>
    <row r="98" spans="1:65" s="9" customFormat="1" ht="24.95" customHeight="1">
      <c r="B98" s="159"/>
      <c r="C98" s="160"/>
      <c r="D98" s="161" t="s">
        <v>1890</v>
      </c>
      <c r="E98" s="162"/>
      <c r="F98" s="162"/>
      <c r="G98" s="162"/>
      <c r="H98" s="162"/>
      <c r="I98" s="162"/>
      <c r="J98" s="163">
        <f>J158</f>
        <v>0</v>
      </c>
      <c r="K98" s="160"/>
      <c r="L98" s="164"/>
    </row>
    <row r="99" spans="1:65" s="10" customFormat="1" ht="19.899999999999999" customHeight="1">
      <c r="B99" s="165"/>
      <c r="C99" s="166"/>
      <c r="D99" s="167" t="s">
        <v>1918</v>
      </c>
      <c r="E99" s="168"/>
      <c r="F99" s="168"/>
      <c r="G99" s="168"/>
      <c r="H99" s="168"/>
      <c r="I99" s="168"/>
      <c r="J99" s="169">
        <f>J159</f>
        <v>0</v>
      </c>
      <c r="K99" s="166"/>
      <c r="L99" s="170"/>
    </row>
    <row r="100" spans="1:65" s="10" customFormat="1" ht="19.899999999999999" customHeight="1">
      <c r="B100" s="165"/>
      <c r="C100" s="166"/>
      <c r="D100" s="167" t="s">
        <v>1919</v>
      </c>
      <c r="E100" s="168"/>
      <c r="F100" s="168"/>
      <c r="G100" s="168"/>
      <c r="H100" s="168"/>
      <c r="I100" s="168"/>
      <c r="J100" s="169">
        <f>J198</f>
        <v>0</v>
      </c>
      <c r="K100" s="166"/>
      <c r="L100" s="170"/>
    </row>
    <row r="101" spans="1:65" s="10" customFormat="1" ht="14.85" customHeight="1">
      <c r="B101" s="165"/>
      <c r="C101" s="166"/>
      <c r="D101" s="167" t="s">
        <v>1920</v>
      </c>
      <c r="E101" s="168"/>
      <c r="F101" s="168"/>
      <c r="G101" s="168"/>
      <c r="H101" s="168"/>
      <c r="I101" s="168"/>
      <c r="J101" s="169">
        <f>J241</f>
        <v>0</v>
      </c>
      <c r="K101" s="166"/>
      <c r="L101" s="170"/>
    </row>
    <row r="102" spans="1:65" s="10" customFormat="1" ht="14.85" customHeight="1">
      <c r="B102" s="165"/>
      <c r="C102" s="166"/>
      <c r="D102" s="167" t="s">
        <v>1921</v>
      </c>
      <c r="E102" s="168"/>
      <c r="F102" s="168"/>
      <c r="G102" s="168"/>
      <c r="H102" s="168"/>
      <c r="I102" s="168"/>
      <c r="J102" s="169">
        <f>J244</f>
        <v>0</v>
      </c>
      <c r="K102" s="166"/>
      <c r="L102" s="170"/>
    </row>
    <row r="103" spans="1:65" s="2" customFormat="1" ht="21.75" customHeight="1">
      <c r="A103" s="32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65" s="2" customFormat="1" ht="6.95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65" s="2" customFormat="1" ht="29.25" customHeight="1">
      <c r="A105" s="32"/>
      <c r="B105" s="33"/>
      <c r="C105" s="158" t="s">
        <v>209</v>
      </c>
      <c r="D105" s="34"/>
      <c r="E105" s="34"/>
      <c r="F105" s="34"/>
      <c r="G105" s="34"/>
      <c r="H105" s="34"/>
      <c r="I105" s="34"/>
      <c r="J105" s="171">
        <f>ROUND(J106 + J107 + J108 + J109 + J110 + J111,2)</f>
        <v>0</v>
      </c>
      <c r="K105" s="34"/>
      <c r="L105" s="49"/>
      <c r="N105" s="172" t="s">
        <v>39</v>
      </c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65" s="2" customFormat="1" ht="18" customHeight="1">
      <c r="A106" s="32"/>
      <c r="B106" s="33"/>
      <c r="C106" s="34"/>
      <c r="D106" s="248" t="s">
        <v>210</v>
      </c>
      <c r="E106" s="247"/>
      <c r="F106" s="247"/>
      <c r="G106" s="34"/>
      <c r="H106" s="34"/>
      <c r="I106" s="34"/>
      <c r="J106" s="108">
        <v>0</v>
      </c>
      <c r="K106" s="34"/>
      <c r="L106" s="173"/>
      <c r="M106" s="174"/>
      <c r="N106" s="175" t="s">
        <v>40</v>
      </c>
      <c r="O106" s="174"/>
      <c r="P106" s="174"/>
      <c r="Q106" s="174"/>
      <c r="R106" s="174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7" t="s">
        <v>211</v>
      </c>
      <c r="AZ106" s="174"/>
      <c r="BA106" s="174"/>
      <c r="BB106" s="174"/>
      <c r="BC106" s="174"/>
      <c r="BD106" s="174"/>
      <c r="BE106" s="178">
        <f t="shared" ref="BE106:BE111" si="0">IF(N106="základní",J106,0)</f>
        <v>0</v>
      </c>
      <c r="BF106" s="178">
        <f t="shared" ref="BF106:BF111" si="1">IF(N106="snížená",J106,0)</f>
        <v>0</v>
      </c>
      <c r="BG106" s="178">
        <f t="shared" ref="BG106:BG111" si="2">IF(N106="zákl. přenesená",J106,0)</f>
        <v>0</v>
      </c>
      <c r="BH106" s="178">
        <f t="shared" ref="BH106:BH111" si="3">IF(N106="sníž. přenesená",J106,0)</f>
        <v>0</v>
      </c>
      <c r="BI106" s="178">
        <f t="shared" ref="BI106:BI111" si="4">IF(N106="nulová",J106,0)</f>
        <v>0</v>
      </c>
      <c r="BJ106" s="177" t="s">
        <v>82</v>
      </c>
      <c r="BK106" s="174"/>
      <c r="BL106" s="174"/>
      <c r="BM106" s="174"/>
    </row>
    <row r="107" spans="1:65" s="2" customFormat="1" ht="18" customHeight="1">
      <c r="A107" s="32"/>
      <c r="B107" s="33"/>
      <c r="C107" s="34"/>
      <c r="D107" s="248" t="s">
        <v>212</v>
      </c>
      <c r="E107" s="247"/>
      <c r="F107" s="247"/>
      <c r="G107" s="34"/>
      <c r="H107" s="34"/>
      <c r="I107" s="34"/>
      <c r="J107" s="108">
        <v>0</v>
      </c>
      <c r="K107" s="34"/>
      <c r="L107" s="173"/>
      <c r="M107" s="174"/>
      <c r="N107" s="175" t="s">
        <v>40</v>
      </c>
      <c r="O107" s="174"/>
      <c r="P107" s="174"/>
      <c r="Q107" s="174"/>
      <c r="R107" s="174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7" t="s">
        <v>211</v>
      </c>
      <c r="AZ107" s="174"/>
      <c r="BA107" s="174"/>
      <c r="BB107" s="174"/>
      <c r="BC107" s="174"/>
      <c r="BD107" s="174"/>
      <c r="BE107" s="178">
        <f t="shared" si="0"/>
        <v>0</v>
      </c>
      <c r="BF107" s="178">
        <f t="shared" si="1"/>
        <v>0</v>
      </c>
      <c r="BG107" s="178">
        <f t="shared" si="2"/>
        <v>0</v>
      </c>
      <c r="BH107" s="178">
        <f t="shared" si="3"/>
        <v>0</v>
      </c>
      <c r="BI107" s="178">
        <f t="shared" si="4"/>
        <v>0</v>
      </c>
      <c r="BJ107" s="177" t="s">
        <v>82</v>
      </c>
      <c r="BK107" s="174"/>
      <c r="BL107" s="174"/>
      <c r="BM107" s="174"/>
    </row>
    <row r="108" spans="1:65" s="2" customFormat="1" ht="18" customHeight="1">
      <c r="A108" s="32"/>
      <c r="B108" s="33"/>
      <c r="C108" s="34"/>
      <c r="D108" s="248" t="s">
        <v>213</v>
      </c>
      <c r="E108" s="247"/>
      <c r="F108" s="247"/>
      <c r="G108" s="34"/>
      <c r="H108" s="34"/>
      <c r="I108" s="34"/>
      <c r="J108" s="108">
        <v>0</v>
      </c>
      <c r="K108" s="34"/>
      <c r="L108" s="173"/>
      <c r="M108" s="174"/>
      <c r="N108" s="175" t="s">
        <v>40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211</v>
      </c>
      <c r="AZ108" s="174"/>
      <c r="BA108" s="174"/>
      <c r="BB108" s="174"/>
      <c r="BC108" s="174"/>
      <c r="BD108" s="174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82</v>
      </c>
      <c r="BK108" s="174"/>
      <c r="BL108" s="174"/>
      <c r="BM108" s="174"/>
    </row>
    <row r="109" spans="1:65" s="2" customFormat="1" ht="18" customHeight="1">
      <c r="A109" s="32"/>
      <c r="B109" s="33"/>
      <c r="C109" s="34"/>
      <c r="D109" s="248" t="s">
        <v>214</v>
      </c>
      <c r="E109" s="247"/>
      <c r="F109" s="247"/>
      <c r="G109" s="34"/>
      <c r="H109" s="34"/>
      <c r="I109" s="34"/>
      <c r="J109" s="108">
        <v>0</v>
      </c>
      <c r="K109" s="34"/>
      <c r="L109" s="173"/>
      <c r="M109" s="174"/>
      <c r="N109" s="175" t="s">
        <v>40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211</v>
      </c>
      <c r="AZ109" s="174"/>
      <c r="BA109" s="174"/>
      <c r="BB109" s="174"/>
      <c r="BC109" s="174"/>
      <c r="BD109" s="174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82</v>
      </c>
      <c r="BK109" s="174"/>
      <c r="BL109" s="174"/>
      <c r="BM109" s="174"/>
    </row>
    <row r="110" spans="1:65" s="2" customFormat="1" ht="18" customHeight="1">
      <c r="A110" s="32"/>
      <c r="B110" s="33"/>
      <c r="C110" s="34"/>
      <c r="D110" s="248" t="s">
        <v>215</v>
      </c>
      <c r="E110" s="247"/>
      <c r="F110" s="247"/>
      <c r="G110" s="34"/>
      <c r="H110" s="34"/>
      <c r="I110" s="34"/>
      <c r="J110" s="108">
        <v>0</v>
      </c>
      <c r="K110" s="34"/>
      <c r="L110" s="173"/>
      <c r="M110" s="174"/>
      <c r="N110" s="175" t="s">
        <v>40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211</v>
      </c>
      <c r="AZ110" s="174"/>
      <c r="BA110" s="174"/>
      <c r="BB110" s="174"/>
      <c r="BC110" s="174"/>
      <c r="BD110" s="174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82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107" t="s">
        <v>216</v>
      </c>
      <c r="E111" s="34"/>
      <c r="F111" s="34"/>
      <c r="G111" s="34"/>
      <c r="H111" s="34"/>
      <c r="I111" s="34"/>
      <c r="J111" s="108">
        <f>ROUND(J30*T111,2)</f>
        <v>0</v>
      </c>
      <c r="K111" s="34"/>
      <c r="L111" s="173"/>
      <c r="M111" s="174"/>
      <c r="N111" s="175" t="s">
        <v>40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217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82</v>
      </c>
      <c r="BK111" s="174"/>
      <c r="BL111" s="174"/>
      <c r="BM111" s="174"/>
    </row>
    <row r="112" spans="1:65" s="2" customFormat="1" ht="11.25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29.25" customHeight="1">
      <c r="A113" s="32"/>
      <c r="B113" s="33"/>
      <c r="C113" s="116" t="s">
        <v>151</v>
      </c>
      <c r="D113" s="117"/>
      <c r="E113" s="117"/>
      <c r="F113" s="117"/>
      <c r="G113" s="117"/>
      <c r="H113" s="117"/>
      <c r="I113" s="117"/>
      <c r="J113" s="118">
        <f>ROUND(J96+J105,2)</f>
        <v>0</v>
      </c>
      <c r="K113" s="117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0" t="s">
        <v>218</v>
      </c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6" t="s">
        <v>16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26.25" customHeight="1">
      <c r="A122" s="32"/>
      <c r="B122" s="33"/>
      <c r="C122" s="34"/>
      <c r="D122" s="34"/>
      <c r="E122" s="294" t="str">
        <f>E7</f>
        <v>Snížení energetické náročnosti budov v areálu Slezské nemocnice Opava využitím OZE a KVET  u hlavních budov V,N</v>
      </c>
      <c r="F122" s="295"/>
      <c r="G122" s="295"/>
      <c r="H122" s="295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6" t="s">
        <v>153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30" customHeight="1">
      <c r="A124" s="32"/>
      <c r="B124" s="33"/>
      <c r="C124" s="34"/>
      <c r="D124" s="34"/>
      <c r="E124" s="249" t="str">
        <f>E9</f>
        <v xml:space="preserve">SO 06 D.1.4.2 -  Instalace rekuperačních jednotek v pavilonu N   </v>
      </c>
      <c r="F124" s="296"/>
      <c r="G124" s="296"/>
      <c r="H124" s="296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6" t="s">
        <v>20</v>
      </c>
      <c r="D126" s="34"/>
      <c r="E126" s="34"/>
      <c r="F126" s="24" t="str">
        <f>F12</f>
        <v xml:space="preserve"> </v>
      </c>
      <c r="G126" s="34"/>
      <c r="H126" s="34"/>
      <c r="I126" s="26" t="s">
        <v>22</v>
      </c>
      <c r="J126" s="64" t="str">
        <f>IF(J12="","",J12)</f>
        <v>10. 3. 2025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6" t="s">
        <v>24</v>
      </c>
      <c r="D128" s="34"/>
      <c r="E128" s="34"/>
      <c r="F128" s="24" t="str">
        <f>E15</f>
        <v xml:space="preserve"> </v>
      </c>
      <c r="G128" s="34"/>
      <c r="H128" s="34"/>
      <c r="I128" s="26" t="s">
        <v>29</v>
      </c>
      <c r="J128" s="29" t="str">
        <f>E21</f>
        <v xml:space="preserve"> </v>
      </c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6" t="s">
        <v>27</v>
      </c>
      <c r="D129" s="34"/>
      <c r="E129" s="34"/>
      <c r="F129" s="24" t="str">
        <f>IF(E18="","",E18)</f>
        <v>Vyplň údaj</v>
      </c>
      <c r="G129" s="34"/>
      <c r="H129" s="34"/>
      <c r="I129" s="26" t="s">
        <v>31</v>
      </c>
      <c r="J129" s="29" t="str">
        <f>E24</f>
        <v xml:space="preserve"> 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79"/>
      <c r="B131" s="180"/>
      <c r="C131" s="181" t="s">
        <v>219</v>
      </c>
      <c r="D131" s="182" t="s">
        <v>60</v>
      </c>
      <c r="E131" s="182" t="s">
        <v>56</v>
      </c>
      <c r="F131" s="182" t="s">
        <v>57</v>
      </c>
      <c r="G131" s="182" t="s">
        <v>220</v>
      </c>
      <c r="H131" s="182" t="s">
        <v>221</v>
      </c>
      <c r="I131" s="182" t="s">
        <v>222</v>
      </c>
      <c r="J131" s="183" t="s">
        <v>158</v>
      </c>
      <c r="K131" s="184" t="s">
        <v>223</v>
      </c>
      <c r="L131" s="185"/>
      <c r="M131" s="73" t="s">
        <v>1</v>
      </c>
      <c r="N131" s="74" t="s">
        <v>39</v>
      </c>
      <c r="O131" s="74" t="s">
        <v>224</v>
      </c>
      <c r="P131" s="74" t="s">
        <v>225</v>
      </c>
      <c r="Q131" s="74" t="s">
        <v>226</v>
      </c>
      <c r="R131" s="74" t="s">
        <v>227</v>
      </c>
      <c r="S131" s="74" t="s">
        <v>228</v>
      </c>
      <c r="T131" s="75" t="s">
        <v>229</v>
      </c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</row>
    <row r="132" spans="1:65" s="2" customFormat="1" ht="22.9" customHeight="1">
      <c r="A132" s="32"/>
      <c r="B132" s="33"/>
      <c r="C132" s="80" t="s">
        <v>230</v>
      </c>
      <c r="D132" s="34"/>
      <c r="E132" s="34"/>
      <c r="F132" s="34"/>
      <c r="G132" s="34"/>
      <c r="H132" s="34"/>
      <c r="I132" s="34"/>
      <c r="J132" s="186">
        <f>BK132</f>
        <v>0</v>
      </c>
      <c r="K132" s="34"/>
      <c r="L132" s="35"/>
      <c r="M132" s="76"/>
      <c r="N132" s="187"/>
      <c r="O132" s="77"/>
      <c r="P132" s="188">
        <f>P133+P158</f>
        <v>0</v>
      </c>
      <c r="Q132" s="77"/>
      <c r="R132" s="188">
        <f>R133+R158</f>
        <v>0</v>
      </c>
      <c r="S132" s="77"/>
      <c r="T132" s="189">
        <f>T133+T158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4" t="s">
        <v>74</v>
      </c>
      <c r="AU132" s="14" t="s">
        <v>160</v>
      </c>
      <c r="BK132" s="190">
        <f>BK133+BK158</f>
        <v>0</v>
      </c>
    </row>
    <row r="133" spans="1:65" s="12" customFormat="1" ht="25.9" customHeight="1">
      <c r="B133" s="191"/>
      <c r="C133" s="192"/>
      <c r="D133" s="193" t="s">
        <v>74</v>
      </c>
      <c r="E133" s="194" t="s">
        <v>231</v>
      </c>
      <c r="F133" s="194" t="s">
        <v>1922</v>
      </c>
      <c r="G133" s="192"/>
      <c r="H133" s="192"/>
      <c r="I133" s="195"/>
      <c r="J133" s="196">
        <f>BK133</f>
        <v>0</v>
      </c>
      <c r="K133" s="192"/>
      <c r="L133" s="197"/>
      <c r="M133" s="198"/>
      <c r="N133" s="199"/>
      <c r="O133" s="199"/>
      <c r="P133" s="200">
        <f>SUM(P134:P157)</f>
        <v>0</v>
      </c>
      <c r="Q133" s="199"/>
      <c r="R133" s="200">
        <f>SUM(R134:R157)</f>
        <v>0</v>
      </c>
      <c r="S133" s="199"/>
      <c r="T133" s="201">
        <f>SUM(T134:T157)</f>
        <v>0</v>
      </c>
      <c r="AR133" s="202" t="s">
        <v>82</v>
      </c>
      <c r="AT133" s="203" t="s">
        <v>74</v>
      </c>
      <c r="AU133" s="203" t="s">
        <v>75</v>
      </c>
      <c r="AY133" s="202" t="s">
        <v>233</v>
      </c>
      <c r="BK133" s="204">
        <f>SUM(BK134:BK157)</f>
        <v>0</v>
      </c>
    </row>
    <row r="134" spans="1:65" s="2" customFormat="1" ht="76.349999999999994" customHeight="1">
      <c r="A134" s="32"/>
      <c r="B134" s="33"/>
      <c r="C134" s="207" t="s">
        <v>82</v>
      </c>
      <c r="D134" s="207" t="s">
        <v>236</v>
      </c>
      <c r="E134" s="208" t="s">
        <v>237</v>
      </c>
      <c r="F134" s="209" t="s">
        <v>1923</v>
      </c>
      <c r="G134" s="210" t="s">
        <v>620</v>
      </c>
      <c r="H134" s="211">
        <v>1</v>
      </c>
      <c r="I134" s="212"/>
      <c r="J134" s="213">
        <f>ROUND(I134*H134,2)</f>
        <v>0</v>
      </c>
      <c r="K134" s="214"/>
      <c r="L134" s="35"/>
      <c r="M134" s="215" t="s">
        <v>1</v>
      </c>
      <c r="N134" s="216" t="s">
        <v>40</v>
      </c>
      <c r="O134" s="69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9" t="s">
        <v>240</v>
      </c>
      <c r="AT134" s="219" t="s">
        <v>236</v>
      </c>
      <c r="AU134" s="219" t="s">
        <v>82</v>
      </c>
      <c r="AY134" s="14" t="s">
        <v>233</v>
      </c>
      <c r="BE134" s="112">
        <f>IF(N134="základní",J134,0)</f>
        <v>0</v>
      </c>
      <c r="BF134" s="112">
        <f>IF(N134="snížená",J134,0)</f>
        <v>0</v>
      </c>
      <c r="BG134" s="112">
        <f>IF(N134="zákl. přenesená",J134,0)</f>
        <v>0</v>
      </c>
      <c r="BH134" s="112">
        <f>IF(N134="sníž. přenesená",J134,0)</f>
        <v>0</v>
      </c>
      <c r="BI134" s="112">
        <f>IF(N134="nulová",J134,0)</f>
        <v>0</v>
      </c>
      <c r="BJ134" s="14" t="s">
        <v>82</v>
      </c>
      <c r="BK134" s="112">
        <f>ROUND(I134*H134,2)</f>
        <v>0</v>
      </c>
      <c r="BL134" s="14" t="s">
        <v>240</v>
      </c>
      <c r="BM134" s="219" t="s">
        <v>84</v>
      </c>
    </row>
    <row r="135" spans="1:65" s="2" customFormat="1" ht="48.75">
      <c r="A135" s="32"/>
      <c r="B135" s="33"/>
      <c r="C135" s="34"/>
      <c r="D135" s="220" t="s">
        <v>241</v>
      </c>
      <c r="E135" s="34"/>
      <c r="F135" s="221" t="s">
        <v>1923</v>
      </c>
      <c r="G135" s="34"/>
      <c r="H135" s="34"/>
      <c r="I135" s="176"/>
      <c r="J135" s="34"/>
      <c r="K135" s="34"/>
      <c r="L135" s="35"/>
      <c r="M135" s="222"/>
      <c r="N135" s="22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4" t="s">
        <v>241</v>
      </c>
      <c r="AU135" s="14" t="s">
        <v>82</v>
      </c>
    </row>
    <row r="136" spans="1:65" s="2" customFormat="1" ht="37.9" customHeight="1">
      <c r="A136" s="32"/>
      <c r="B136" s="33"/>
      <c r="C136" s="207" t="s">
        <v>84</v>
      </c>
      <c r="D136" s="207" t="s">
        <v>236</v>
      </c>
      <c r="E136" s="208" t="s">
        <v>242</v>
      </c>
      <c r="F136" s="209" t="s">
        <v>1924</v>
      </c>
      <c r="G136" s="210" t="s">
        <v>239</v>
      </c>
      <c r="H136" s="211">
        <v>1</v>
      </c>
      <c r="I136" s="212"/>
      <c r="J136" s="213">
        <f>ROUND(I136*H136,2)</f>
        <v>0</v>
      </c>
      <c r="K136" s="214"/>
      <c r="L136" s="35"/>
      <c r="M136" s="215" t="s">
        <v>1</v>
      </c>
      <c r="N136" s="216" t="s">
        <v>40</v>
      </c>
      <c r="O136" s="69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9" t="s">
        <v>240</v>
      </c>
      <c r="AT136" s="219" t="s">
        <v>236</v>
      </c>
      <c r="AU136" s="219" t="s">
        <v>82</v>
      </c>
      <c r="AY136" s="14" t="s">
        <v>233</v>
      </c>
      <c r="BE136" s="112">
        <f>IF(N136="základní",J136,0)</f>
        <v>0</v>
      </c>
      <c r="BF136" s="112">
        <f>IF(N136="snížená",J136,0)</f>
        <v>0</v>
      </c>
      <c r="BG136" s="112">
        <f>IF(N136="zákl. přenesená",J136,0)</f>
        <v>0</v>
      </c>
      <c r="BH136" s="112">
        <f>IF(N136="sníž. přenesená",J136,0)</f>
        <v>0</v>
      </c>
      <c r="BI136" s="112">
        <f>IF(N136="nulová",J136,0)</f>
        <v>0</v>
      </c>
      <c r="BJ136" s="14" t="s">
        <v>82</v>
      </c>
      <c r="BK136" s="112">
        <f>ROUND(I136*H136,2)</f>
        <v>0</v>
      </c>
      <c r="BL136" s="14" t="s">
        <v>240</v>
      </c>
      <c r="BM136" s="219" t="s">
        <v>240</v>
      </c>
    </row>
    <row r="137" spans="1:65" s="2" customFormat="1" ht="19.5">
      <c r="A137" s="32"/>
      <c r="B137" s="33"/>
      <c r="C137" s="34"/>
      <c r="D137" s="220" t="s">
        <v>241</v>
      </c>
      <c r="E137" s="34"/>
      <c r="F137" s="221" t="s">
        <v>1924</v>
      </c>
      <c r="G137" s="34"/>
      <c r="H137" s="34"/>
      <c r="I137" s="176"/>
      <c r="J137" s="34"/>
      <c r="K137" s="34"/>
      <c r="L137" s="35"/>
      <c r="M137" s="222"/>
      <c r="N137" s="22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241</v>
      </c>
      <c r="AU137" s="14" t="s">
        <v>82</v>
      </c>
    </row>
    <row r="138" spans="1:65" s="2" customFormat="1" ht="37.9" customHeight="1">
      <c r="A138" s="32"/>
      <c r="B138" s="33"/>
      <c r="C138" s="207" t="s">
        <v>245</v>
      </c>
      <c r="D138" s="207" t="s">
        <v>236</v>
      </c>
      <c r="E138" s="208" t="s">
        <v>246</v>
      </c>
      <c r="F138" s="209" t="s">
        <v>1925</v>
      </c>
      <c r="G138" s="210" t="s">
        <v>239</v>
      </c>
      <c r="H138" s="211">
        <v>1</v>
      </c>
      <c r="I138" s="212"/>
      <c r="J138" s="213">
        <f>ROUND(I138*H138,2)</f>
        <v>0</v>
      </c>
      <c r="K138" s="214"/>
      <c r="L138" s="35"/>
      <c r="M138" s="215" t="s">
        <v>1</v>
      </c>
      <c r="N138" s="216" t="s">
        <v>40</v>
      </c>
      <c r="O138" s="6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9" t="s">
        <v>240</v>
      </c>
      <c r="AT138" s="219" t="s">
        <v>236</v>
      </c>
      <c r="AU138" s="219" t="s">
        <v>82</v>
      </c>
      <c r="AY138" s="14" t="s">
        <v>233</v>
      </c>
      <c r="BE138" s="112">
        <f>IF(N138="základní",J138,0)</f>
        <v>0</v>
      </c>
      <c r="BF138" s="112">
        <f>IF(N138="snížená",J138,0)</f>
        <v>0</v>
      </c>
      <c r="BG138" s="112">
        <f>IF(N138="zákl. přenesená",J138,0)</f>
        <v>0</v>
      </c>
      <c r="BH138" s="112">
        <f>IF(N138="sníž. přenesená",J138,0)</f>
        <v>0</v>
      </c>
      <c r="BI138" s="112">
        <f>IF(N138="nulová",J138,0)</f>
        <v>0</v>
      </c>
      <c r="BJ138" s="14" t="s">
        <v>82</v>
      </c>
      <c r="BK138" s="112">
        <f>ROUND(I138*H138,2)</f>
        <v>0</v>
      </c>
      <c r="BL138" s="14" t="s">
        <v>240</v>
      </c>
      <c r="BM138" s="219" t="s">
        <v>248</v>
      </c>
    </row>
    <row r="139" spans="1:65" s="2" customFormat="1" ht="19.5">
      <c r="A139" s="32"/>
      <c r="B139" s="33"/>
      <c r="C139" s="34"/>
      <c r="D139" s="220" t="s">
        <v>241</v>
      </c>
      <c r="E139" s="34"/>
      <c r="F139" s="221" t="s">
        <v>1925</v>
      </c>
      <c r="G139" s="34"/>
      <c r="H139" s="34"/>
      <c r="I139" s="176"/>
      <c r="J139" s="34"/>
      <c r="K139" s="34"/>
      <c r="L139" s="35"/>
      <c r="M139" s="222"/>
      <c r="N139" s="22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241</v>
      </c>
      <c r="AU139" s="14" t="s">
        <v>82</v>
      </c>
    </row>
    <row r="140" spans="1:65" s="2" customFormat="1" ht="24.2" customHeight="1">
      <c r="A140" s="32"/>
      <c r="B140" s="33"/>
      <c r="C140" s="207" t="s">
        <v>240</v>
      </c>
      <c r="D140" s="207" t="s">
        <v>236</v>
      </c>
      <c r="E140" s="208" t="s">
        <v>249</v>
      </c>
      <c r="F140" s="209" t="s">
        <v>1926</v>
      </c>
      <c r="G140" s="210" t="s">
        <v>239</v>
      </c>
      <c r="H140" s="211">
        <v>4</v>
      </c>
      <c r="I140" s="212"/>
      <c r="J140" s="213">
        <f>ROUND(I140*H140,2)</f>
        <v>0</v>
      </c>
      <c r="K140" s="214"/>
      <c r="L140" s="35"/>
      <c r="M140" s="215" t="s">
        <v>1</v>
      </c>
      <c r="N140" s="216" t="s">
        <v>40</v>
      </c>
      <c r="O140" s="69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9" t="s">
        <v>240</v>
      </c>
      <c r="AT140" s="219" t="s">
        <v>236</v>
      </c>
      <c r="AU140" s="219" t="s">
        <v>82</v>
      </c>
      <c r="AY140" s="14" t="s">
        <v>233</v>
      </c>
      <c r="BE140" s="112">
        <f>IF(N140="základní",J140,0)</f>
        <v>0</v>
      </c>
      <c r="BF140" s="112">
        <f>IF(N140="snížená",J140,0)</f>
        <v>0</v>
      </c>
      <c r="BG140" s="112">
        <f>IF(N140="zákl. přenesená",J140,0)</f>
        <v>0</v>
      </c>
      <c r="BH140" s="112">
        <f>IF(N140="sníž. přenesená",J140,0)</f>
        <v>0</v>
      </c>
      <c r="BI140" s="112">
        <f>IF(N140="nulová",J140,0)</f>
        <v>0</v>
      </c>
      <c r="BJ140" s="14" t="s">
        <v>82</v>
      </c>
      <c r="BK140" s="112">
        <f>ROUND(I140*H140,2)</f>
        <v>0</v>
      </c>
      <c r="BL140" s="14" t="s">
        <v>240</v>
      </c>
      <c r="BM140" s="219" t="s">
        <v>251</v>
      </c>
    </row>
    <row r="141" spans="1:65" s="2" customFormat="1" ht="11.25">
      <c r="A141" s="32"/>
      <c r="B141" s="33"/>
      <c r="C141" s="34"/>
      <c r="D141" s="220" t="s">
        <v>241</v>
      </c>
      <c r="E141" s="34"/>
      <c r="F141" s="221" t="s">
        <v>1926</v>
      </c>
      <c r="G141" s="34"/>
      <c r="H141" s="34"/>
      <c r="I141" s="176"/>
      <c r="J141" s="34"/>
      <c r="K141" s="34"/>
      <c r="L141" s="35"/>
      <c r="M141" s="222"/>
      <c r="N141" s="22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241</v>
      </c>
      <c r="AU141" s="14" t="s">
        <v>82</v>
      </c>
    </row>
    <row r="142" spans="1:65" s="2" customFormat="1" ht="49.15" customHeight="1">
      <c r="A142" s="32"/>
      <c r="B142" s="33"/>
      <c r="C142" s="207" t="s">
        <v>252</v>
      </c>
      <c r="D142" s="207" t="s">
        <v>236</v>
      </c>
      <c r="E142" s="208" t="s">
        <v>253</v>
      </c>
      <c r="F142" s="209" t="s">
        <v>1927</v>
      </c>
      <c r="G142" s="210" t="s">
        <v>239</v>
      </c>
      <c r="H142" s="211">
        <v>4</v>
      </c>
      <c r="I142" s="212"/>
      <c r="J142" s="213">
        <f>ROUND(I142*H142,2)</f>
        <v>0</v>
      </c>
      <c r="K142" s="214"/>
      <c r="L142" s="35"/>
      <c r="M142" s="215" t="s">
        <v>1</v>
      </c>
      <c r="N142" s="216" t="s">
        <v>40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240</v>
      </c>
      <c r="AT142" s="219" t="s">
        <v>236</v>
      </c>
      <c r="AU142" s="219" t="s">
        <v>82</v>
      </c>
      <c r="AY142" s="14" t="s">
        <v>233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82</v>
      </c>
      <c r="BK142" s="112">
        <f>ROUND(I142*H142,2)</f>
        <v>0</v>
      </c>
      <c r="BL142" s="14" t="s">
        <v>240</v>
      </c>
      <c r="BM142" s="219" t="s">
        <v>255</v>
      </c>
    </row>
    <row r="143" spans="1:65" s="2" customFormat="1" ht="29.25">
      <c r="A143" s="32"/>
      <c r="B143" s="33"/>
      <c r="C143" s="34"/>
      <c r="D143" s="220" t="s">
        <v>241</v>
      </c>
      <c r="E143" s="34"/>
      <c r="F143" s="221" t="s">
        <v>1927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241</v>
      </c>
      <c r="AU143" s="14" t="s">
        <v>82</v>
      </c>
    </row>
    <row r="144" spans="1:65" s="2" customFormat="1" ht="49.15" customHeight="1">
      <c r="A144" s="32"/>
      <c r="B144" s="33"/>
      <c r="C144" s="207" t="s">
        <v>248</v>
      </c>
      <c r="D144" s="207" t="s">
        <v>236</v>
      </c>
      <c r="E144" s="208" t="s">
        <v>258</v>
      </c>
      <c r="F144" s="209" t="s">
        <v>1928</v>
      </c>
      <c r="G144" s="210" t="s">
        <v>239</v>
      </c>
      <c r="H144" s="211">
        <v>4</v>
      </c>
      <c r="I144" s="212"/>
      <c r="J144" s="213">
        <f>ROUND(I144*H144,2)</f>
        <v>0</v>
      </c>
      <c r="K144" s="214"/>
      <c r="L144" s="35"/>
      <c r="M144" s="215" t="s">
        <v>1</v>
      </c>
      <c r="N144" s="216" t="s">
        <v>40</v>
      </c>
      <c r="O144" s="69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9" t="s">
        <v>240</v>
      </c>
      <c r="AT144" s="219" t="s">
        <v>236</v>
      </c>
      <c r="AU144" s="219" t="s">
        <v>82</v>
      </c>
      <c r="AY144" s="14" t="s">
        <v>233</v>
      </c>
      <c r="BE144" s="112">
        <f>IF(N144="základní",J144,0)</f>
        <v>0</v>
      </c>
      <c r="BF144" s="112">
        <f>IF(N144="snížená",J144,0)</f>
        <v>0</v>
      </c>
      <c r="BG144" s="112">
        <f>IF(N144="zákl. přenesená",J144,0)</f>
        <v>0</v>
      </c>
      <c r="BH144" s="112">
        <f>IF(N144="sníž. přenesená",J144,0)</f>
        <v>0</v>
      </c>
      <c r="BI144" s="112">
        <f>IF(N144="nulová",J144,0)</f>
        <v>0</v>
      </c>
      <c r="BJ144" s="14" t="s">
        <v>82</v>
      </c>
      <c r="BK144" s="112">
        <f>ROUND(I144*H144,2)</f>
        <v>0</v>
      </c>
      <c r="BL144" s="14" t="s">
        <v>240</v>
      </c>
      <c r="BM144" s="219" t="s">
        <v>8</v>
      </c>
    </row>
    <row r="145" spans="1:65" s="2" customFormat="1" ht="29.25">
      <c r="A145" s="32"/>
      <c r="B145" s="33"/>
      <c r="C145" s="34"/>
      <c r="D145" s="220" t="s">
        <v>241</v>
      </c>
      <c r="E145" s="34"/>
      <c r="F145" s="221" t="s">
        <v>1928</v>
      </c>
      <c r="G145" s="34"/>
      <c r="H145" s="34"/>
      <c r="I145" s="176"/>
      <c r="J145" s="34"/>
      <c r="K145" s="34"/>
      <c r="L145" s="35"/>
      <c r="M145" s="222"/>
      <c r="N145" s="223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4" t="s">
        <v>241</v>
      </c>
      <c r="AU145" s="14" t="s">
        <v>82</v>
      </c>
    </row>
    <row r="146" spans="1:65" s="2" customFormat="1" ht="33" customHeight="1">
      <c r="A146" s="32"/>
      <c r="B146" s="33"/>
      <c r="C146" s="207" t="s">
        <v>259</v>
      </c>
      <c r="D146" s="207" t="s">
        <v>236</v>
      </c>
      <c r="E146" s="208" t="s">
        <v>260</v>
      </c>
      <c r="F146" s="209" t="s">
        <v>1929</v>
      </c>
      <c r="G146" s="210" t="s">
        <v>239</v>
      </c>
      <c r="H146" s="211">
        <v>1</v>
      </c>
      <c r="I146" s="212"/>
      <c r="J146" s="213">
        <f>ROUND(I146*H146,2)</f>
        <v>0</v>
      </c>
      <c r="K146" s="214"/>
      <c r="L146" s="35"/>
      <c r="M146" s="215" t="s">
        <v>1</v>
      </c>
      <c r="N146" s="216" t="s">
        <v>40</v>
      </c>
      <c r="O146" s="6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9" t="s">
        <v>240</v>
      </c>
      <c r="AT146" s="219" t="s">
        <v>236</v>
      </c>
      <c r="AU146" s="219" t="s">
        <v>82</v>
      </c>
      <c r="AY146" s="14" t="s">
        <v>233</v>
      </c>
      <c r="BE146" s="112">
        <f>IF(N146="základní",J146,0)</f>
        <v>0</v>
      </c>
      <c r="BF146" s="112">
        <f>IF(N146="snížená",J146,0)</f>
        <v>0</v>
      </c>
      <c r="BG146" s="112">
        <f>IF(N146="zákl. přenesená",J146,0)</f>
        <v>0</v>
      </c>
      <c r="BH146" s="112">
        <f>IF(N146="sníž. přenesená",J146,0)</f>
        <v>0</v>
      </c>
      <c r="BI146" s="112">
        <f>IF(N146="nulová",J146,0)</f>
        <v>0</v>
      </c>
      <c r="BJ146" s="14" t="s">
        <v>82</v>
      </c>
      <c r="BK146" s="112">
        <f>ROUND(I146*H146,2)</f>
        <v>0</v>
      </c>
      <c r="BL146" s="14" t="s">
        <v>240</v>
      </c>
      <c r="BM146" s="219" t="s">
        <v>261</v>
      </c>
    </row>
    <row r="147" spans="1:65" s="2" customFormat="1" ht="19.5">
      <c r="A147" s="32"/>
      <c r="B147" s="33"/>
      <c r="C147" s="34"/>
      <c r="D147" s="220" t="s">
        <v>241</v>
      </c>
      <c r="E147" s="34"/>
      <c r="F147" s="221" t="s">
        <v>1929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241</v>
      </c>
      <c r="AU147" s="14" t="s">
        <v>82</v>
      </c>
    </row>
    <row r="148" spans="1:65" s="2" customFormat="1" ht="37.9" customHeight="1">
      <c r="A148" s="32"/>
      <c r="B148" s="33"/>
      <c r="C148" s="207" t="s">
        <v>251</v>
      </c>
      <c r="D148" s="207" t="s">
        <v>236</v>
      </c>
      <c r="E148" s="208" t="s">
        <v>262</v>
      </c>
      <c r="F148" s="209" t="s">
        <v>1930</v>
      </c>
      <c r="G148" s="210" t="s">
        <v>1901</v>
      </c>
      <c r="H148" s="211">
        <v>1</v>
      </c>
      <c r="I148" s="212"/>
      <c r="J148" s="213">
        <f>ROUND(I148*H148,2)</f>
        <v>0</v>
      </c>
      <c r="K148" s="214"/>
      <c r="L148" s="35"/>
      <c r="M148" s="215" t="s">
        <v>1</v>
      </c>
      <c r="N148" s="216" t="s">
        <v>40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240</v>
      </c>
      <c r="AT148" s="219" t="s">
        <v>236</v>
      </c>
      <c r="AU148" s="219" t="s">
        <v>82</v>
      </c>
      <c r="AY148" s="14" t="s">
        <v>233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82</v>
      </c>
      <c r="BK148" s="112">
        <f>ROUND(I148*H148,2)</f>
        <v>0</v>
      </c>
      <c r="BL148" s="14" t="s">
        <v>240</v>
      </c>
      <c r="BM148" s="219" t="s">
        <v>263</v>
      </c>
    </row>
    <row r="149" spans="1:65" s="2" customFormat="1" ht="19.5">
      <c r="A149" s="32"/>
      <c r="B149" s="33"/>
      <c r="C149" s="34"/>
      <c r="D149" s="220" t="s">
        <v>241</v>
      </c>
      <c r="E149" s="34"/>
      <c r="F149" s="221" t="s">
        <v>1930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241</v>
      </c>
      <c r="AU149" s="14" t="s">
        <v>82</v>
      </c>
    </row>
    <row r="150" spans="1:65" s="2" customFormat="1" ht="24.2" customHeight="1">
      <c r="A150" s="32"/>
      <c r="B150" s="33"/>
      <c r="C150" s="207" t="s">
        <v>264</v>
      </c>
      <c r="D150" s="207" t="s">
        <v>236</v>
      </c>
      <c r="E150" s="208" t="s">
        <v>265</v>
      </c>
      <c r="F150" s="209" t="s">
        <v>1931</v>
      </c>
      <c r="G150" s="210" t="s">
        <v>1901</v>
      </c>
      <c r="H150" s="211">
        <v>32</v>
      </c>
      <c r="I150" s="212"/>
      <c r="J150" s="213">
        <f>ROUND(I150*H150,2)</f>
        <v>0</v>
      </c>
      <c r="K150" s="214"/>
      <c r="L150" s="35"/>
      <c r="M150" s="215" t="s">
        <v>1</v>
      </c>
      <c r="N150" s="216" t="s">
        <v>40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240</v>
      </c>
      <c r="AT150" s="219" t="s">
        <v>236</v>
      </c>
      <c r="AU150" s="219" t="s">
        <v>82</v>
      </c>
      <c r="AY150" s="14" t="s">
        <v>233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82</v>
      </c>
      <c r="BK150" s="112">
        <f>ROUND(I150*H150,2)</f>
        <v>0</v>
      </c>
      <c r="BL150" s="14" t="s">
        <v>240</v>
      </c>
      <c r="BM150" s="219" t="s">
        <v>266</v>
      </c>
    </row>
    <row r="151" spans="1:65" s="2" customFormat="1" ht="19.5">
      <c r="A151" s="32"/>
      <c r="B151" s="33"/>
      <c r="C151" s="34"/>
      <c r="D151" s="220" t="s">
        <v>241</v>
      </c>
      <c r="E151" s="34"/>
      <c r="F151" s="221" t="s">
        <v>1931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241</v>
      </c>
      <c r="AU151" s="14" t="s">
        <v>82</v>
      </c>
    </row>
    <row r="152" spans="1:65" s="2" customFormat="1" ht="37.9" customHeight="1">
      <c r="A152" s="32"/>
      <c r="B152" s="33"/>
      <c r="C152" s="207" t="s">
        <v>255</v>
      </c>
      <c r="D152" s="207" t="s">
        <v>236</v>
      </c>
      <c r="E152" s="208" t="s">
        <v>267</v>
      </c>
      <c r="F152" s="209" t="s">
        <v>1932</v>
      </c>
      <c r="G152" s="210" t="s">
        <v>1901</v>
      </c>
      <c r="H152" s="211">
        <v>5</v>
      </c>
      <c r="I152" s="212"/>
      <c r="J152" s="213">
        <f>ROUND(I152*H152,2)</f>
        <v>0</v>
      </c>
      <c r="K152" s="214"/>
      <c r="L152" s="35"/>
      <c r="M152" s="215" t="s">
        <v>1</v>
      </c>
      <c r="N152" s="216" t="s">
        <v>40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240</v>
      </c>
      <c r="AT152" s="219" t="s">
        <v>236</v>
      </c>
      <c r="AU152" s="219" t="s">
        <v>82</v>
      </c>
      <c r="AY152" s="14" t="s">
        <v>233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82</v>
      </c>
      <c r="BK152" s="112">
        <f>ROUND(I152*H152,2)</f>
        <v>0</v>
      </c>
      <c r="BL152" s="14" t="s">
        <v>240</v>
      </c>
      <c r="BM152" s="219" t="s">
        <v>268</v>
      </c>
    </row>
    <row r="153" spans="1:65" s="2" customFormat="1" ht="19.5">
      <c r="A153" s="32"/>
      <c r="B153" s="33"/>
      <c r="C153" s="34"/>
      <c r="D153" s="220" t="s">
        <v>241</v>
      </c>
      <c r="E153" s="34"/>
      <c r="F153" s="221" t="s">
        <v>1932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241</v>
      </c>
      <c r="AU153" s="14" t="s">
        <v>82</v>
      </c>
    </row>
    <row r="154" spans="1:65" s="2" customFormat="1" ht="24.2" customHeight="1">
      <c r="A154" s="32"/>
      <c r="B154" s="33"/>
      <c r="C154" s="207" t="s">
        <v>271</v>
      </c>
      <c r="D154" s="207" t="s">
        <v>236</v>
      </c>
      <c r="E154" s="208" t="s">
        <v>272</v>
      </c>
      <c r="F154" s="209" t="s">
        <v>1933</v>
      </c>
      <c r="G154" s="210" t="s">
        <v>813</v>
      </c>
      <c r="H154" s="211">
        <v>8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40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240</v>
      </c>
      <c r="AT154" s="219" t="s">
        <v>236</v>
      </c>
      <c r="AU154" s="219" t="s">
        <v>82</v>
      </c>
      <c r="AY154" s="14" t="s">
        <v>233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82</v>
      </c>
      <c r="BK154" s="112">
        <f>ROUND(I154*H154,2)</f>
        <v>0</v>
      </c>
      <c r="BL154" s="14" t="s">
        <v>240</v>
      </c>
      <c r="BM154" s="219" t="s">
        <v>273</v>
      </c>
    </row>
    <row r="155" spans="1:65" s="2" customFormat="1" ht="19.5">
      <c r="A155" s="32"/>
      <c r="B155" s="33"/>
      <c r="C155" s="34"/>
      <c r="D155" s="220" t="s">
        <v>241</v>
      </c>
      <c r="E155" s="34"/>
      <c r="F155" s="221" t="s">
        <v>1933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241</v>
      </c>
      <c r="AU155" s="14" t="s">
        <v>82</v>
      </c>
    </row>
    <row r="156" spans="1:65" s="2" customFormat="1" ht="21.75" customHeight="1">
      <c r="A156" s="32"/>
      <c r="B156" s="33"/>
      <c r="C156" s="207" t="s">
        <v>8</v>
      </c>
      <c r="D156" s="207" t="s">
        <v>236</v>
      </c>
      <c r="E156" s="208" t="s">
        <v>274</v>
      </c>
      <c r="F156" s="209" t="s">
        <v>1934</v>
      </c>
      <c r="G156" s="210" t="s">
        <v>1000</v>
      </c>
      <c r="H156" s="211">
        <v>75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40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240</v>
      </c>
      <c r="AT156" s="219" t="s">
        <v>236</v>
      </c>
      <c r="AU156" s="219" t="s">
        <v>82</v>
      </c>
      <c r="AY156" s="14" t="s">
        <v>233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82</v>
      </c>
      <c r="BK156" s="112">
        <f>ROUND(I156*H156,2)</f>
        <v>0</v>
      </c>
      <c r="BL156" s="14" t="s">
        <v>240</v>
      </c>
      <c r="BM156" s="219" t="s">
        <v>275</v>
      </c>
    </row>
    <row r="157" spans="1:65" s="2" customFormat="1" ht="11.25">
      <c r="A157" s="32"/>
      <c r="B157" s="33"/>
      <c r="C157" s="34"/>
      <c r="D157" s="220" t="s">
        <v>241</v>
      </c>
      <c r="E157" s="34"/>
      <c r="F157" s="221" t="s">
        <v>1934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241</v>
      </c>
      <c r="AU157" s="14" t="s">
        <v>82</v>
      </c>
    </row>
    <row r="158" spans="1:65" s="12" customFormat="1" ht="25.9" customHeight="1">
      <c r="B158" s="191"/>
      <c r="C158" s="192"/>
      <c r="D158" s="193" t="s">
        <v>74</v>
      </c>
      <c r="E158" s="194" t="s">
        <v>1907</v>
      </c>
      <c r="F158" s="194" t="s">
        <v>1908</v>
      </c>
      <c r="G158" s="192"/>
      <c r="H158" s="192"/>
      <c r="I158" s="195"/>
      <c r="J158" s="196">
        <f>BK158</f>
        <v>0</v>
      </c>
      <c r="K158" s="192"/>
      <c r="L158" s="197"/>
      <c r="M158" s="198"/>
      <c r="N158" s="199"/>
      <c r="O158" s="199"/>
      <c r="P158" s="200">
        <f>P159+P198</f>
        <v>0</v>
      </c>
      <c r="Q158" s="199"/>
      <c r="R158" s="200">
        <f>R159+R198</f>
        <v>0</v>
      </c>
      <c r="S158" s="199"/>
      <c r="T158" s="201">
        <f>T159+T198</f>
        <v>0</v>
      </c>
      <c r="AR158" s="202" t="s">
        <v>82</v>
      </c>
      <c r="AT158" s="203" t="s">
        <v>74</v>
      </c>
      <c r="AU158" s="203" t="s">
        <v>75</v>
      </c>
      <c r="AY158" s="202" t="s">
        <v>233</v>
      </c>
      <c r="BK158" s="204">
        <f>BK159+BK198</f>
        <v>0</v>
      </c>
    </row>
    <row r="159" spans="1:65" s="12" customFormat="1" ht="22.9" customHeight="1">
      <c r="B159" s="191"/>
      <c r="C159" s="192"/>
      <c r="D159" s="193" t="s">
        <v>74</v>
      </c>
      <c r="E159" s="205" t="s">
        <v>234</v>
      </c>
      <c r="F159" s="205" t="s">
        <v>1935</v>
      </c>
      <c r="G159" s="192"/>
      <c r="H159" s="192"/>
      <c r="I159" s="195"/>
      <c r="J159" s="206">
        <f>BK159</f>
        <v>0</v>
      </c>
      <c r="K159" s="192"/>
      <c r="L159" s="197"/>
      <c r="M159" s="198"/>
      <c r="N159" s="199"/>
      <c r="O159" s="199"/>
      <c r="P159" s="200">
        <f>SUM(P160:P197)</f>
        <v>0</v>
      </c>
      <c r="Q159" s="199"/>
      <c r="R159" s="200">
        <f>SUM(R160:R197)</f>
        <v>0</v>
      </c>
      <c r="S159" s="199"/>
      <c r="T159" s="201">
        <f>SUM(T160:T197)</f>
        <v>0</v>
      </c>
      <c r="AR159" s="202" t="s">
        <v>82</v>
      </c>
      <c r="AT159" s="203" t="s">
        <v>74</v>
      </c>
      <c r="AU159" s="203" t="s">
        <v>82</v>
      </c>
      <c r="AY159" s="202" t="s">
        <v>233</v>
      </c>
      <c r="BK159" s="204">
        <f>SUM(BK160:BK197)</f>
        <v>0</v>
      </c>
    </row>
    <row r="160" spans="1:65" s="2" customFormat="1" ht="76.349999999999994" customHeight="1">
      <c r="A160" s="32"/>
      <c r="B160" s="33"/>
      <c r="C160" s="207" t="s">
        <v>276</v>
      </c>
      <c r="D160" s="207" t="s">
        <v>236</v>
      </c>
      <c r="E160" s="208" t="s">
        <v>277</v>
      </c>
      <c r="F160" s="209" t="s">
        <v>1936</v>
      </c>
      <c r="G160" s="210" t="s">
        <v>620</v>
      </c>
      <c r="H160" s="211">
        <v>1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40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240</v>
      </c>
      <c r="AT160" s="219" t="s">
        <v>236</v>
      </c>
      <c r="AU160" s="219" t="s">
        <v>84</v>
      </c>
      <c r="AY160" s="14" t="s">
        <v>233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82</v>
      </c>
      <c r="BK160" s="112">
        <f>ROUND(I160*H160,2)</f>
        <v>0</v>
      </c>
      <c r="BL160" s="14" t="s">
        <v>240</v>
      </c>
      <c r="BM160" s="219" t="s">
        <v>278</v>
      </c>
    </row>
    <row r="161" spans="1:65" s="2" customFormat="1" ht="48.75">
      <c r="A161" s="32"/>
      <c r="B161" s="33"/>
      <c r="C161" s="34"/>
      <c r="D161" s="220" t="s">
        <v>241</v>
      </c>
      <c r="E161" s="34"/>
      <c r="F161" s="221" t="s">
        <v>1936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241</v>
      </c>
      <c r="AU161" s="14" t="s">
        <v>84</v>
      </c>
    </row>
    <row r="162" spans="1:65" s="2" customFormat="1" ht="19.5">
      <c r="A162" s="32"/>
      <c r="B162" s="33"/>
      <c r="C162" s="34"/>
      <c r="D162" s="220" t="s">
        <v>1255</v>
      </c>
      <c r="E162" s="34"/>
      <c r="F162" s="239" t="s">
        <v>1937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1255</v>
      </c>
      <c r="AU162" s="14" t="s">
        <v>84</v>
      </c>
    </row>
    <row r="163" spans="1:65" s="2" customFormat="1" ht="37.9" customHeight="1">
      <c r="A163" s="32"/>
      <c r="B163" s="33"/>
      <c r="C163" s="207" t="s">
        <v>261</v>
      </c>
      <c r="D163" s="207" t="s">
        <v>236</v>
      </c>
      <c r="E163" s="208" t="s">
        <v>279</v>
      </c>
      <c r="F163" s="209" t="s">
        <v>1938</v>
      </c>
      <c r="G163" s="210" t="s">
        <v>239</v>
      </c>
      <c r="H163" s="211">
        <v>1</v>
      </c>
      <c r="I163" s="212"/>
      <c r="J163" s="213">
        <f>ROUND(I163*H163,2)</f>
        <v>0</v>
      </c>
      <c r="K163" s="214"/>
      <c r="L163" s="35"/>
      <c r="M163" s="215" t="s">
        <v>1</v>
      </c>
      <c r="N163" s="216" t="s">
        <v>40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240</v>
      </c>
      <c r="AT163" s="219" t="s">
        <v>236</v>
      </c>
      <c r="AU163" s="219" t="s">
        <v>84</v>
      </c>
      <c r="AY163" s="14" t="s">
        <v>233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82</v>
      </c>
      <c r="BK163" s="112">
        <f>ROUND(I163*H163,2)</f>
        <v>0</v>
      </c>
      <c r="BL163" s="14" t="s">
        <v>240</v>
      </c>
      <c r="BM163" s="219" t="s">
        <v>280</v>
      </c>
    </row>
    <row r="164" spans="1:65" s="2" customFormat="1" ht="19.5">
      <c r="A164" s="32"/>
      <c r="B164" s="33"/>
      <c r="C164" s="34"/>
      <c r="D164" s="220" t="s">
        <v>241</v>
      </c>
      <c r="E164" s="34"/>
      <c r="F164" s="221" t="s">
        <v>1938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241</v>
      </c>
      <c r="AU164" s="14" t="s">
        <v>84</v>
      </c>
    </row>
    <row r="165" spans="1:65" s="2" customFormat="1" ht="37.9" customHeight="1">
      <c r="A165" s="32"/>
      <c r="B165" s="33"/>
      <c r="C165" s="207" t="s">
        <v>281</v>
      </c>
      <c r="D165" s="207" t="s">
        <v>236</v>
      </c>
      <c r="E165" s="208" t="s">
        <v>282</v>
      </c>
      <c r="F165" s="209" t="s">
        <v>1939</v>
      </c>
      <c r="G165" s="210" t="s">
        <v>239</v>
      </c>
      <c r="H165" s="211">
        <v>1</v>
      </c>
      <c r="I165" s="212"/>
      <c r="J165" s="213">
        <f>ROUND(I165*H165,2)</f>
        <v>0</v>
      </c>
      <c r="K165" s="214"/>
      <c r="L165" s="35"/>
      <c r="M165" s="215" t="s">
        <v>1</v>
      </c>
      <c r="N165" s="216" t="s">
        <v>40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240</v>
      </c>
      <c r="AT165" s="219" t="s">
        <v>236</v>
      </c>
      <c r="AU165" s="219" t="s">
        <v>84</v>
      </c>
      <c r="AY165" s="14" t="s">
        <v>233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82</v>
      </c>
      <c r="BK165" s="112">
        <f>ROUND(I165*H165,2)</f>
        <v>0</v>
      </c>
      <c r="BL165" s="14" t="s">
        <v>240</v>
      </c>
      <c r="BM165" s="219" t="s">
        <v>283</v>
      </c>
    </row>
    <row r="166" spans="1:65" s="2" customFormat="1" ht="19.5">
      <c r="A166" s="32"/>
      <c r="B166" s="33"/>
      <c r="C166" s="34"/>
      <c r="D166" s="220" t="s">
        <v>241</v>
      </c>
      <c r="E166" s="34"/>
      <c r="F166" s="221" t="s">
        <v>1939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241</v>
      </c>
      <c r="AU166" s="14" t="s">
        <v>84</v>
      </c>
    </row>
    <row r="167" spans="1:65" s="2" customFormat="1" ht="24.2" customHeight="1">
      <c r="A167" s="32"/>
      <c r="B167" s="33"/>
      <c r="C167" s="207" t="s">
        <v>263</v>
      </c>
      <c r="D167" s="207" t="s">
        <v>236</v>
      </c>
      <c r="E167" s="208" t="s">
        <v>286</v>
      </c>
      <c r="F167" s="209" t="s">
        <v>1940</v>
      </c>
      <c r="G167" s="210" t="s">
        <v>239</v>
      </c>
      <c r="H167" s="211">
        <v>4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40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240</v>
      </c>
      <c r="AT167" s="219" t="s">
        <v>236</v>
      </c>
      <c r="AU167" s="219" t="s">
        <v>84</v>
      </c>
      <c r="AY167" s="14" t="s">
        <v>233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82</v>
      </c>
      <c r="BK167" s="112">
        <f>ROUND(I167*H167,2)</f>
        <v>0</v>
      </c>
      <c r="BL167" s="14" t="s">
        <v>240</v>
      </c>
      <c r="BM167" s="219" t="s">
        <v>287</v>
      </c>
    </row>
    <row r="168" spans="1:65" s="2" customFormat="1" ht="11.25">
      <c r="A168" s="32"/>
      <c r="B168" s="33"/>
      <c r="C168" s="34"/>
      <c r="D168" s="220" t="s">
        <v>241</v>
      </c>
      <c r="E168" s="34"/>
      <c r="F168" s="221" t="s">
        <v>1940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241</v>
      </c>
      <c r="AU168" s="14" t="s">
        <v>84</v>
      </c>
    </row>
    <row r="169" spans="1:65" s="2" customFormat="1" ht="24.2" customHeight="1">
      <c r="A169" s="32"/>
      <c r="B169" s="33"/>
      <c r="C169" s="207" t="s">
        <v>288</v>
      </c>
      <c r="D169" s="207" t="s">
        <v>236</v>
      </c>
      <c r="E169" s="208" t="s">
        <v>289</v>
      </c>
      <c r="F169" s="209" t="s">
        <v>1941</v>
      </c>
      <c r="G169" s="210" t="s">
        <v>239</v>
      </c>
      <c r="H169" s="211">
        <v>1</v>
      </c>
      <c r="I169" s="212"/>
      <c r="J169" s="213">
        <f>ROUND(I169*H169,2)</f>
        <v>0</v>
      </c>
      <c r="K169" s="214"/>
      <c r="L169" s="35"/>
      <c r="M169" s="215" t="s">
        <v>1</v>
      </c>
      <c r="N169" s="216" t="s">
        <v>40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240</v>
      </c>
      <c r="AT169" s="219" t="s">
        <v>236</v>
      </c>
      <c r="AU169" s="219" t="s">
        <v>84</v>
      </c>
      <c r="AY169" s="14" t="s">
        <v>233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82</v>
      </c>
      <c r="BK169" s="112">
        <f>ROUND(I169*H169,2)</f>
        <v>0</v>
      </c>
      <c r="BL169" s="14" t="s">
        <v>240</v>
      </c>
      <c r="BM169" s="219" t="s">
        <v>290</v>
      </c>
    </row>
    <row r="170" spans="1:65" s="2" customFormat="1" ht="19.5">
      <c r="A170" s="32"/>
      <c r="B170" s="33"/>
      <c r="C170" s="34"/>
      <c r="D170" s="220" t="s">
        <v>241</v>
      </c>
      <c r="E170" s="34"/>
      <c r="F170" s="221" t="s">
        <v>1941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241</v>
      </c>
      <c r="AU170" s="14" t="s">
        <v>84</v>
      </c>
    </row>
    <row r="171" spans="1:65" s="2" customFormat="1" ht="24.2" customHeight="1">
      <c r="A171" s="32"/>
      <c r="B171" s="33"/>
      <c r="C171" s="207" t="s">
        <v>266</v>
      </c>
      <c r="D171" s="207" t="s">
        <v>236</v>
      </c>
      <c r="E171" s="208" t="s">
        <v>291</v>
      </c>
      <c r="F171" s="209" t="s">
        <v>1942</v>
      </c>
      <c r="G171" s="210" t="s">
        <v>239</v>
      </c>
      <c r="H171" s="211">
        <v>1</v>
      </c>
      <c r="I171" s="212"/>
      <c r="J171" s="213">
        <f>ROUND(I171*H171,2)</f>
        <v>0</v>
      </c>
      <c r="K171" s="214"/>
      <c r="L171" s="35"/>
      <c r="M171" s="215" t="s">
        <v>1</v>
      </c>
      <c r="N171" s="216" t="s">
        <v>40</v>
      </c>
      <c r="O171" s="69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9" t="s">
        <v>240</v>
      </c>
      <c r="AT171" s="219" t="s">
        <v>236</v>
      </c>
      <c r="AU171" s="219" t="s">
        <v>84</v>
      </c>
      <c r="AY171" s="14" t="s">
        <v>233</v>
      </c>
      <c r="BE171" s="112">
        <f>IF(N171="základní",J171,0)</f>
        <v>0</v>
      </c>
      <c r="BF171" s="112">
        <f>IF(N171="snížená",J171,0)</f>
        <v>0</v>
      </c>
      <c r="BG171" s="112">
        <f>IF(N171="zákl. přenesená",J171,0)</f>
        <v>0</v>
      </c>
      <c r="BH171" s="112">
        <f>IF(N171="sníž. přenesená",J171,0)</f>
        <v>0</v>
      </c>
      <c r="BI171" s="112">
        <f>IF(N171="nulová",J171,0)</f>
        <v>0</v>
      </c>
      <c r="BJ171" s="14" t="s">
        <v>82</v>
      </c>
      <c r="BK171" s="112">
        <f>ROUND(I171*H171,2)</f>
        <v>0</v>
      </c>
      <c r="BL171" s="14" t="s">
        <v>240</v>
      </c>
      <c r="BM171" s="219" t="s">
        <v>292</v>
      </c>
    </row>
    <row r="172" spans="1:65" s="2" customFormat="1" ht="19.5">
      <c r="A172" s="32"/>
      <c r="B172" s="33"/>
      <c r="C172" s="34"/>
      <c r="D172" s="220" t="s">
        <v>241</v>
      </c>
      <c r="E172" s="34"/>
      <c r="F172" s="221" t="s">
        <v>1942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241</v>
      </c>
      <c r="AU172" s="14" t="s">
        <v>84</v>
      </c>
    </row>
    <row r="173" spans="1:65" s="2" customFormat="1" ht="24.2" customHeight="1">
      <c r="A173" s="32"/>
      <c r="B173" s="33"/>
      <c r="C173" s="207" t="s">
        <v>293</v>
      </c>
      <c r="D173" s="207" t="s">
        <v>236</v>
      </c>
      <c r="E173" s="208" t="s">
        <v>294</v>
      </c>
      <c r="F173" s="209" t="s">
        <v>1943</v>
      </c>
      <c r="G173" s="210" t="s">
        <v>239</v>
      </c>
      <c r="H173" s="211">
        <v>2</v>
      </c>
      <c r="I173" s="212"/>
      <c r="J173" s="213">
        <f>ROUND(I173*H173,2)</f>
        <v>0</v>
      </c>
      <c r="K173" s="214"/>
      <c r="L173" s="35"/>
      <c r="M173" s="215" t="s">
        <v>1</v>
      </c>
      <c r="N173" s="216" t="s">
        <v>40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240</v>
      </c>
      <c r="AT173" s="219" t="s">
        <v>236</v>
      </c>
      <c r="AU173" s="219" t="s">
        <v>84</v>
      </c>
      <c r="AY173" s="14" t="s">
        <v>233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82</v>
      </c>
      <c r="BK173" s="112">
        <f>ROUND(I173*H173,2)</f>
        <v>0</v>
      </c>
      <c r="BL173" s="14" t="s">
        <v>240</v>
      </c>
      <c r="BM173" s="219" t="s">
        <v>295</v>
      </c>
    </row>
    <row r="174" spans="1:65" s="2" customFormat="1" ht="19.5">
      <c r="A174" s="32"/>
      <c r="B174" s="33"/>
      <c r="C174" s="34"/>
      <c r="D174" s="220" t="s">
        <v>241</v>
      </c>
      <c r="E174" s="34"/>
      <c r="F174" s="221" t="s">
        <v>1943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241</v>
      </c>
      <c r="AU174" s="14" t="s">
        <v>84</v>
      </c>
    </row>
    <row r="175" spans="1:65" s="2" customFormat="1" ht="24.2" customHeight="1">
      <c r="A175" s="32"/>
      <c r="B175" s="33"/>
      <c r="C175" s="207" t="s">
        <v>268</v>
      </c>
      <c r="D175" s="207" t="s">
        <v>236</v>
      </c>
      <c r="E175" s="208" t="s">
        <v>296</v>
      </c>
      <c r="F175" s="209" t="s">
        <v>1944</v>
      </c>
      <c r="G175" s="210" t="s">
        <v>239</v>
      </c>
      <c r="H175" s="211">
        <v>1</v>
      </c>
      <c r="I175" s="212"/>
      <c r="J175" s="213">
        <f>ROUND(I175*H175,2)</f>
        <v>0</v>
      </c>
      <c r="K175" s="214"/>
      <c r="L175" s="35"/>
      <c r="M175" s="215" t="s">
        <v>1</v>
      </c>
      <c r="N175" s="216" t="s">
        <v>40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240</v>
      </c>
      <c r="AT175" s="219" t="s">
        <v>236</v>
      </c>
      <c r="AU175" s="219" t="s">
        <v>84</v>
      </c>
      <c r="AY175" s="14" t="s">
        <v>233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82</v>
      </c>
      <c r="BK175" s="112">
        <f>ROUND(I175*H175,2)</f>
        <v>0</v>
      </c>
      <c r="BL175" s="14" t="s">
        <v>240</v>
      </c>
      <c r="BM175" s="219" t="s">
        <v>297</v>
      </c>
    </row>
    <row r="176" spans="1:65" s="2" customFormat="1" ht="19.5">
      <c r="A176" s="32"/>
      <c r="B176" s="33"/>
      <c r="C176" s="34"/>
      <c r="D176" s="220" t="s">
        <v>241</v>
      </c>
      <c r="E176" s="34"/>
      <c r="F176" s="221" t="s">
        <v>1944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241</v>
      </c>
      <c r="AU176" s="14" t="s">
        <v>84</v>
      </c>
    </row>
    <row r="177" spans="1:65" s="2" customFormat="1" ht="24.2" customHeight="1">
      <c r="A177" s="32"/>
      <c r="B177" s="33"/>
      <c r="C177" s="207" t="s">
        <v>7</v>
      </c>
      <c r="D177" s="207" t="s">
        <v>236</v>
      </c>
      <c r="E177" s="208" t="s">
        <v>300</v>
      </c>
      <c r="F177" s="209" t="s">
        <v>1945</v>
      </c>
      <c r="G177" s="210" t="s">
        <v>239</v>
      </c>
      <c r="H177" s="211">
        <v>3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40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240</v>
      </c>
      <c r="AT177" s="219" t="s">
        <v>236</v>
      </c>
      <c r="AU177" s="219" t="s">
        <v>84</v>
      </c>
      <c r="AY177" s="14" t="s">
        <v>233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82</v>
      </c>
      <c r="BK177" s="112">
        <f>ROUND(I177*H177,2)</f>
        <v>0</v>
      </c>
      <c r="BL177" s="14" t="s">
        <v>240</v>
      </c>
      <c r="BM177" s="219" t="s">
        <v>301</v>
      </c>
    </row>
    <row r="178" spans="1:65" s="2" customFormat="1" ht="19.5">
      <c r="A178" s="32"/>
      <c r="B178" s="33"/>
      <c r="C178" s="34"/>
      <c r="D178" s="220" t="s">
        <v>241</v>
      </c>
      <c r="E178" s="34"/>
      <c r="F178" s="221" t="s">
        <v>1945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241</v>
      </c>
      <c r="AU178" s="14" t="s">
        <v>84</v>
      </c>
    </row>
    <row r="179" spans="1:65" s="2" customFormat="1" ht="33" customHeight="1">
      <c r="A179" s="32"/>
      <c r="B179" s="33"/>
      <c r="C179" s="207" t="s">
        <v>273</v>
      </c>
      <c r="D179" s="207" t="s">
        <v>236</v>
      </c>
      <c r="E179" s="208" t="s">
        <v>302</v>
      </c>
      <c r="F179" s="209" t="s">
        <v>1946</v>
      </c>
      <c r="G179" s="210" t="s">
        <v>239</v>
      </c>
      <c r="H179" s="211">
        <v>4</v>
      </c>
      <c r="I179" s="212"/>
      <c r="J179" s="213">
        <f>ROUND(I179*H179,2)</f>
        <v>0</v>
      </c>
      <c r="K179" s="214"/>
      <c r="L179" s="35"/>
      <c r="M179" s="215" t="s">
        <v>1</v>
      </c>
      <c r="N179" s="216" t="s">
        <v>40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240</v>
      </c>
      <c r="AT179" s="219" t="s">
        <v>236</v>
      </c>
      <c r="AU179" s="219" t="s">
        <v>84</v>
      </c>
      <c r="AY179" s="14" t="s">
        <v>233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82</v>
      </c>
      <c r="BK179" s="112">
        <f>ROUND(I179*H179,2)</f>
        <v>0</v>
      </c>
      <c r="BL179" s="14" t="s">
        <v>240</v>
      </c>
      <c r="BM179" s="219" t="s">
        <v>303</v>
      </c>
    </row>
    <row r="180" spans="1:65" s="2" customFormat="1" ht="19.5">
      <c r="A180" s="32"/>
      <c r="B180" s="33"/>
      <c r="C180" s="34"/>
      <c r="D180" s="220" t="s">
        <v>241</v>
      </c>
      <c r="E180" s="34"/>
      <c r="F180" s="221" t="s">
        <v>1946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241</v>
      </c>
      <c r="AU180" s="14" t="s">
        <v>84</v>
      </c>
    </row>
    <row r="181" spans="1:65" s="2" customFormat="1" ht="24.2" customHeight="1">
      <c r="A181" s="32"/>
      <c r="B181" s="33"/>
      <c r="C181" s="207" t="s">
        <v>304</v>
      </c>
      <c r="D181" s="207" t="s">
        <v>236</v>
      </c>
      <c r="E181" s="208" t="s">
        <v>305</v>
      </c>
      <c r="F181" s="209" t="s">
        <v>1947</v>
      </c>
      <c r="G181" s="210" t="s">
        <v>239</v>
      </c>
      <c r="H181" s="211">
        <v>4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40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240</v>
      </c>
      <c r="AT181" s="219" t="s">
        <v>236</v>
      </c>
      <c r="AU181" s="219" t="s">
        <v>84</v>
      </c>
      <c r="AY181" s="14" t="s">
        <v>233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82</v>
      </c>
      <c r="BK181" s="112">
        <f>ROUND(I181*H181,2)</f>
        <v>0</v>
      </c>
      <c r="BL181" s="14" t="s">
        <v>240</v>
      </c>
      <c r="BM181" s="219" t="s">
        <v>306</v>
      </c>
    </row>
    <row r="182" spans="1:65" s="2" customFormat="1" ht="11.25">
      <c r="A182" s="32"/>
      <c r="B182" s="33"/>
      <c r="C182" s="34"/>
      <c r="D182" s="220" t="s">
        <v>241</v>
      </c>
      <c r="E182" s="34"/>
      <c r="F182" s="221" t="s">
        <v>1947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241</v>
      </c>
      <c r="AU182" s="14" t="s">
        <v>84</v>
      </c>
    </row>
    <row r="183" spans="1:65" s="2" customFormat="1" ht="19.5">
      <c r="A183" s="32"/>
      <c r="B183" s="33"/>
      <c r="C183" s="34"/>
      <c r="D183" s="220" t="s">
        <v>1255</v>
      </c>
      <c r="E183" s="34"/>
      <c r="F183" s="239" t="s">
        <v>1948</v>
      </c>
      <c r="G183" s="34"/>
      <c r="H183" s="34"/>
      <c r="I183" s="176"/>
      <c r="J183" s="34"/>
      <c r="K183" s="34"/>
      <c r="L183" s="35"/>
      <c r="M183" s="222"/>
      <c r="N183" s="223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4" t="s">
        <v>1255</v>
      </c>
      <c r="AU183" s="14" t="s">
        <v>84</v>
      </c>
    </row>
    <row r="184" spans="1:65" s="2" customFormat="1" ht="37.9" customHeight="1">
      <c r="A184" s="32"/>
      <c r="B184" s="33"/>
      <c r="C184" s="207" t="s">
        <v>275</v>
      </c>
      <c r="D184" s="207" t="s">
        <v>236</v>
      </c>
      <c r="E184" s="208" t="s">
        <v>307</v>
      </c>
      <c r="F184" s="209" t="s">
        <v>1949</v>
      </c>
      <c r="G184" s="210" t="s">
        <v>1901</v>
      </c>
      <c r="H184" s="211">
        <v>1</v>
      </c>
      <c r="I184" s="212"/>
      <c r="J184" s="213">
        <f>ROUND(I184*H184,2)</f>
        <v>0</v>
      </c>
      <c r="K184" s="214"/>
      <c r="L184" s="35"/>
      <c r="M184" s="215" t="s">
        <v>1</v>
      </c>
      <c r="N184" s="216" t="s">
        <v>40</v>
      </c>
      <c r="O184" s="69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9" t="s">
        <v>240</v>
      </c>
      <c r="AT184" s="219" t="s">
        <v>236</v>
      </c>
      <c r="AU184" s="219" t="s">
        <v>84</v>
      </c>
      <c r="AY184" s="14" t="s">
        <v>233</v>
      </c>
      <c r="BE184" s="112">
        <f>IF(N184="základní",J184,0)</f>
        <v>0</v>
      </c>
      <c r="BF184" s="112">
        <f>IF(N184="snížená",J184,0)</f>
        <v>0</v>
      </c>
      <c r="BG184" s="112">
        <f>IF(N184="zákl. přenesená",J184,0)</f>
        <v>0</v>
      </c>
      <c r="BH184" s="112">
        <f>IF(N184="sníž. přenesená",J184,0)</f>
        <v>0</v>
      </c>
      <c r="BI184" s="112">
        <f>IF(N184="nulová",J184,0)</f>
        <v>0</v>
      </c>
      <c r="BJ184" s="14" t="s">
        <v>82</v>
      </c>
      <c r="BK184" s="112">
        <f>ROUND(I184*H184,2)</f>
        <v>0</v>
      </c>
      <c r="BL184" s="14" t="s">
        <v>240</v>
      </c>
      <c r="BM184" s="219" t="s">
        <v>308</v>
      </c>
    </row>
    <row r="185" spans="1:65" s="2" customFormat="1" ht="19.5">
      <c r="A185" s="32"/>
      <c r="B185" s="33"/>
      <c r="C185" s="34"/>
      <c r="D185" s="220" t="s">
        <v>241</v>
      </c>
      <c r="E185" s="34"/>
      <c r="F185" s="221" t="s">
        <v>1949</v>
      </c>
      <c r="G185" s="34"/>
      <c r="H185" s="34"/>
      <c r="I185" s="176"/>
      <c r="J185" s="34"/>
      <c r="K185" s="34"/>
      <c r="L185" s="35"/>
      <c r="M185" s="222"/>
      <c r="N185" s="223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4" t="s">
        <v>241</v>
      </c>
      <c r="AU185" s="14" t="s">
        <v>84</v>
      </c>
    </row>
    <row r="186" spans="1:65" s="2" customFormat="1" ht="24.2" customHeight="1">
      <c r="A186" s="32"/>
      <c r="B186" s="33"/>
      <c r="C186" s="207" t="s">
        <v>309</v>
      </c>
      <c r="D186" s="207" t="s">
        <v>236</v>
      </c>
      <c r="E186" s="208" t="s">
        <v>310</v>
      </c>
      <c r="F186" s="209" t="s">
        <v>1950</v>
      </c>
      <c r="G186" s="210" t="s">
        <v>1901</v>
      </c>
      <c r="H186" s="211">
        <v>45</v>
      </c>
      <c r="I186" s="212"/>
      <c r="J186" s="213">
        <f>ROUND(I186*H186,2)</f>
        <v>0</v>
      </c>
      <c r="K186" s="214"/>
      <c r="L186" s="35"/>
      <c r="M186" s="215" t="s">
        <v>1</v>
      </c>
      <c r="N186" s="216" t="s">
        <v>40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240</v>
      </c>
      <c r="AT186" s="219" t="s">
        <v>236</v>
      </c>
      <c r="AU186" s="219" t="s">
        <v>84</v>
      </c>
      <c r="AY186" s="14" t="s">
        <v>233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82</v>
      </c>
      <c r="BK186" s="112">
        <f>ROUND(I186*H186,2)</f>
        <v>0</v>
      </c>
      <c r="BL186" s="14" t="s">
        <v>240</v>
      </c>
      <c r="BM186" s="219" t="s">
        <v>311</v>
      </c>
    </row>
    <row r="187" spans="1:65" s="2" customFormat="1" ht="19.5">
      <c r="A187" s="32"/>
      <c r="B187" s="33"/>
      <c r="C187" s="34"/>
      <c r="D187" s="220" t="s">
        <v>241</v>
      </c>
      <c r="E187" s="34"/>
      <c r="F187" s="221" t="s">
        <v>1950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241</v>
      </c>
      <c r="AU187" s="14" t="s">
        <v>84</v>
      </c>
    </row>
    <row r="188" spans="1:65" s="2" customFormat="1" ht="37.9" customHeight="1">
      <c r="A188" s="32"/>
      <c r="B188" s="33"/>
      <c r="C188" s="207" t="s">
        <v>278</v>
      </c>
      <c r="D188" s="207" t="s">
        <v>236</v>
      </c>
      <c r="E188" s="208" t="s">
        <v>314</v>
      </c>
      <c r="F188" s="209" t="s">
        <v>1932</v>
      </c>
      <c r="G188" s="210" t="s">
        <v>1901</v>
      </c>
      <c r="H188" s="211">
        <v>5</v>
      </c>
      <c r="I188" s="212"/>
      <c r="J188" s="213">
        <f>ROUND(I188*H188,2)</f>
        <v>0</v>
      </c>
      <c r="K188" s="214"/>
      <c r="L188" s="35"/>
      <c r="M188" s="215" t="s">
        <v>1</v>
      </c>
      <c r="N188" s="216" t="s">
        <v>40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240</v>
      </c>
      <c r="AT188" s="219" t="s">
        <v>236</v>
      </c>
      <c r="AU188" s="219" t="s">
        <v>84</v>
      </c>
      <c r="AY188" s="14" t="s">
        <v>233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82</v>
      </c>
      <c r="BK188" s="112">
        <f>ROUND(I188*H188,2)</f>
        <v>0</v>
      </c>
      <c r="BL188" s="14" t="s">
        <v>240</v>
      </c>
      <c r="BM188" s="219" t="s">
        <v>315</v>
      </c>
    </row>
    <row r="189" spans="1:65" s="2" customFormat="1" ht="19.5">
      <c r="A189" s="32"/>
      <c r="B189" s="33"/>
      <c r="C189" s="34"/>
      <c r="D189" s="220" t="s">
        <v>241</v>
      </c>
      <c r="E189" s="34"/>
      <c r="F189" s="221" t="s">
        <v>1932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241</v>
      </c>
      <c r="AU189" s="14" t="s">
        <v>84</v>
      </c>
    </row>
    <row r="190" spans="1:65" s="2" customFormat="1" ht="24.2" customHeight="1">
      <c r="A190" s="32"/>
      <c r="B190" s="33"/>
      <c r="C190" s="207" t="s">
        <v>316</v>
      </c>
      <c r="D190" s="207" t="s">
        <v>236</v>
      </c>
      <c r="E190" s="208" t="s">
        <v>317</v>
      </c>
      <c r="F190" s="209" t="s">
        <v>1951</v>
      </c>
      <c r="G190" s="210" t="s">
        <v>1901</v>
      </c>
      <c r="H190" s="211">
        <v>3</v>
      </c>
      <c r="I190" s="212"/>
      <c r="J190" s="213">
        <f>ROUND(I190*H190,2)</f>
        <v>0</v>
      </c>
      <c r="K190" s="214"/>
      <c r="L190" s="35"/>
      <c r="M190" s="215" t="s">
        <v>1</v>
      </c>
      <c r="N190" s="216" t="s">
        <v>40</v>
      </c>
      <c r="O190" s="69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9" t="s">
        <v>240</v>
      </c>
      <c r="AT190" s="219" t="s">
        <v>236</v>
      </c>
      <c r="AU190" s="219" t="s">
        <v>84</v>
      </c>
      <c r="AY190" s="14" t="s">
        <v>233</v>
      </c>
      <c r="BE190" s="112">
        <f>IF(N190="základní",J190,0)</f>
        <v>0</v>
      </c>
      <c r="BF190" s="112">
        <f>IF(N190="snížená",J190,0)</f>
        <v>0</v>
      </c>
      <c r="BG190" s="112">
        <f>IF(N190="zákl. přenesená",J190,0)</f>
        <v>0</v>
      </c>
      <c r="BH190" s="112">
        <f>IF(N190="sníž. přenesená",J190,0)</f>
        <v>0</v>
      </c>
      <c r="BI190" s="112">
        <f>IF(N190="nulová",J190,0)</f>
        <v>0</v>
      </c>
      <c r="BJ190" s="14" t="s">
        <v>82</v>
      </c>
      <c r="BK190" s="112">
        <f>ROUND(I190*H190,2)</f>
        <v>0</v>
      </c>
      <c r="BL190" s="14" t="s">
        <v>240</v>
      </c>
      <c r="BM190" s="219" t="s">
        <v>318</v>
      </c>
    </row>
    <row r="191" spans="1:65" s="2" customFormat="1" ht="11.25">
      <c r="A191" s="32"/>
      <c r="B191" s="33"/>
      <c r="C191" s="34"/>
      <c r="D191" s="220" t="s">
        <v>241</v>
      </c>
      <c r="E191" s="34"/>
      <c r="F191" s="221" t="s">
        <v>1951</v>
      </c>
      <c r="G191" s="34"/>
      <c r="H191" s="34"/>
      <c r="I191" s="176"/>
      <c r="J191" s="34"/>
      <c r="K191" s="34"/>
      <c r="L191" s="35"/>
      <c r="M191" s="222"/>
      <c r="N191" s="223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4" t="s">
        <v>241</v>
      </c>
      <c r="AU191" s="14" t="s">
        <v>84</v>
      </c>
    </row>
    <row r="192" spans="1:65" s="2" customFormat="1" ht="16.5" customHeight="1">
      <c r="A192" s="32"/>
      <c r="B192" s="33"/>
      <c r="C192" s="207" t="s">
        <v>280</v>
      </c>
      <c r="D192" s="207" t="s">
        <v>236</v>
      </c>
      <c r="E192" s="208" t="s">
        <v>319</v>
      </c>
      <c r="F192" s="209" t="s">
        <v>1952</v>
      </c>
      <c r="G192" s="210" t="s">
        <v>620</v>
      </c>
      <c r="H192" s="211">
        <v>1</v>
      </c>
      <c r="I192" s="212"/>
      <c r="J192" s="213">
        <f>ROUND(I192*H192,2)</f>
        <v>0</v>
      </c>
      <c r="K192" s="214"/>
      <c r="L192" s="35"/>
      <c r="M192" s="215" t="s">
        <v>1</v>
      </c>
      <c r="N192" s="216" t="s">
        <v>40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240</v>
      </c>
      <c r="AT192" s="219" t="s">
        <v>236</v>
      </c>
      <c r="AU192" s="219" t="s">
        <v>84</v>
      </c>
      <c r="AY192" s="14" t="s">
        <v>233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82</v>
      </c>
      <c r="BK192" s="112">
        <f>ROUND(I192*H192,2)</f>
        <v>0</v>
      </c>
      <c r="BL192" s="14" t="s">
        <v>240</v>
      </c>
      <c r="BM192" s="219" t="s">
        <v>320</v>
      </c>
    </row>
    <row r="193" spans="1:65" s="2" customFormat="1" ht="11.25">
      <c r="A193" s="32"/>
      <c r="B193" s="33"/>
      <c r="C193" s="34"/>
      <c r="D193" s="220" t="s">
        <v>241</v>
      </c>
      <c r="E193" s="34"/>
      <c r="F193" s="221" t="s">
        <v>1952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241</v>
      </c>
      <c r="AU193" s="14" t="s">
        <v>84</v>
      </c>
    </row>
    <row r="194" spans="1:65" s="2" customFormat="1" ht="24.2" customHeight="1">
      <c r="A194" s="32"/>
      <c r="B194" s="33"/>
      <c r="C194" s="207" t="s">
        <v>321</v>
      </c>
      <c r="D194" s="207" t="s">
        <v>236</v>
      </c>
      <c r="E194" s="208" t="s">
        <v>322</v>
      </c>
      <c r="F194" s="209" t="s">
        <v>1933</v>
      </c>
      <c r="G194" s="210" t="s">
        <v>813</v>
      </c>
      <c r="H194" s="211">
        <v>8</v>
      </c>
      <c r="I194" s="212"/>
      <c r="J194" s="213">
        <f>ROUND(I194*H194,2)</f>
        <v>0</v>
      </c>
      <c r="K194" s="214"/>
      <c r="L194" s="35"/>
      <c r="M194" s="215" t="s">
        <v>1</v>
      </c>
      <c r="N194" s="216" t="s">
        <v>40</v>
      </c>
      <c r="O194" s="69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9" t="s">
        <v>240</v>
      </c>
      <c r="AT194" s="219" t="s">
        <v>236</v>
      </c>
      <c r="AU194" s="219" t="s">
        <v>84</v>
      </c>
      <c r="AY194" s="14" t="s">
        <v>233</v>
      </c>
      <c r="BE194" s="112">
        <f>IF(N194="základní",J194,0)</f>
        <v>0</v>
      </c>
      <c r="BF194" s="112">
        <f>IF(N194="snížená",J194,0)</f>
        <v>0</v>
      </c>
      <c r="BG194" s="112">
        <f>IF(N194="zákl. přenesená",J194,0)</f>
        <v>0</v>
      </c>
      <c r="BH194" s="112">
        <f>IF(N194="sníž. přenesená",J194,0)</f>
        <v>0</v>
      </c>
      <c r="BI194" s="112">
        <f>IF(N194="nulová",J194,0)</f>
        <v>0</v>
      </c>
      <c r="BJ194" s="14" t="s">
        <v>82</v>
      </c>
      <c r="BK194" s="112">
        <f>ROUND(I194*H194,2)</f>
        <v>0</v>
      </c>
      <c r="BL194" s="14" t="s">
        <v>240</v>
      </c>
      <c r="BM194" s="219" t="s">
        <v>323</v>
      </c>
    </row>
    <row r="195" spans="1:65" s="2" customFormat="1" ht="19.5">
      <c r="A195" s="32"/>
      <c r="B195" s="33"/>
      <c r="C195" s="34"/>
      <c r="D195" s="220" t="s">
        <v>241</v>
      </c>
      <c r="E195" s="34"/>
      <c r="F195" s="221" t="s">
        <v>1933</v>
      </c>
      <c r="G195" s="34"/>
      <c r="H195" s="34"/>
      <c r="I195" s="176"/>
      <c r="J195" s="34"/>
      <c r="K195" s="34"/>
      <c r="L195" s="35"/>
      <c r="M195" s="222"/>
      <c r="N195" s="223"/>
      <c r="O195" s="69"/>
      <c r="P195" s="69"/>
      <c r="Q195" s="69"/>
      <c r="R195" s="69"/>
      <c r="S195" s="69"/>
      <c r="T195" s="70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4" t="s">
        <v>241</v>
      </c>
      <c r="AU195" s="14" t="s">
        <v>84</v>
      </c>
    </row>
    <row r="196" spans="1:65" s="2" customFormat="1" ht="21.75" customHeight="1">
      <c r="A196" s="32"/>
      <c r="B196" s="33"/>
      <c r="C196" s="207" t="s">
        <v>283</v>
      </c>
      <c r="D196" s="207" t="s">
        <v>236</v>
      </c>
      <c r="E196" s="208" t="s">
        <v>324</v>
      </c>
      <c r="F196" s="209" t="s">
        <v>1934</v>
      </c>
      <c r="G196" s="210" t="s">
        <v>1000</v>
      </c>
      <c r="H196" s="211">
        <v>75</v>
      </c>
      <c r="I196" s="212"/>
      <c r="J196" s="213">
        <f>ROUND(I196*H196,2)</f>
        <v>0</v>
      </c>
      <c r="K196" s="214"/>
      <c r="L196" s="35"/>
      <c r="M196" s="215" t="s">
        <v>1</v>
      </c>
      <c r="N196" s="216" t="s">
        <v>40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240</v>
      </c>
      <c r="AT196" s="219" t="s">
        <v>236</v>
      </c>
      <c r="AU196" s="219" t="s">
        <v>84</v>
      </c>
      <c r="AY196" s="14" t="s">
        <v>233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82</v>
      </c>
      <c r="BK196" s="112">
        <f>ROUND(I196*H196,2)</f>
        <v>0</v>
      </c>
      <c r="BL196" s="14" t="s">
        <v>240</v>
      </c>
      <c r="BM196" s="219" t="s">
        <v>325</v>
      </c>
    </row>
    <row r="197" spans="1:65" s="2" customFormat="1" ht="11.25">
      <c r="A197" s="32"/>
      <c r="B197" s="33"/>
      <c r="C197" s="34"/>
      <c r="D197" s="220" t="s">
        <v>241</v>
      </c>
      <c r="E197" s="34"/>
      <c r="F197" s="221" t="s">
        <v>1934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241</v>
      </c>
      <c r="AU197" s="14" t="s">
        <v>84</v>
      </c>
    </row>
    <row r="198" spans="1:65" s="12" customFormat="1" ht="22.9" customHeight="1">
      <c r="B198" s="191"/>
      <c r="C198" s="192"/>
      <c r="D198" s="193" t="s">
        <v>74</v>
      </c>
      <c r="E198" s="205" t="s">
        <v>256</v>
      </c>
      <c r="F198" s="205" t="s">
        <v>1953</v>
      </c>
      <c r="G198" s="192"/>
      <c r="H198" s="192"/>
      <c r="I198" s="195"/>
      <c r="J198" s="206">
        <f>BK198</f>
        <v>0</v>
      </c>
      <c r="K198" s="192"/>
      <c r="L198" s="197"/>
      <c r="M198" s="198"/>
      <c r="N198" s="199"/>
      <c r="O198" s="199"/>
      <c r="P198" s="200">
        <f>P199+SUM(P200:P241)+P244</f>
        <v>0</v>
      </c>
      <c r="Q198" s="199"/>
      <c r="R198" s="200">
        <f>R199+SUM(R200:R241)+R244</f>
        <v>0</v>
      </c>
      <c r="S198" s="199"/>
      <c r="T198" s="201">
        <f>T199+SUM(T200:T241)+T244</f>
        <v>0</v>
      </c>
      <c r="AR198" s="202" t="s">
        <v>82</v>
      </c>
      <c r="AT198" s="203" t="s">
        <v>74</v>
      </c>
      <c r="AU198" s="203" t="s">
        <v>82</v>
      </c>
      <c r="AY198" s="202" t="s">
        <v>233</v>
      </c>
      <c r="BK198" s="204">
        <f>BK199+SUM(BK200:BK241)+BK244</f>
        <v>0</v>
      </c>
    </row>
    <row r="199" spans="1:65" s="2" customFormat="1" ht="76.349999999999994" customHeight="1">
      <c r="A199" s="32"/>
      <c r="B199" s="33"/>
      <c r="C199" s="207" t="s">
        <v>328</v>
      </c>
      <c r="D199" s="207" t="s">
        <v>236</v>
      </c>
      <c r="E199" s="208" t="s">
        <v>329</v>
      </c>
      <c r="F199" s="209" t="s">
        <v>1954</v>
      </c>
      <c r="G199" s="210" t="s">
        <v>620</v>
      </c>
      <c r="H199" s="211">
        <v>3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40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240</v>
      </c>
      <c r="AT199" s="219" t="s">
        <v>236</v>
      </c>
      <c r="AU199" s="219" t="s">
        <v>84</v>
      </c>
      <c r="AY199" s="14" t="s">
        <v>233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82</v>
      </c>
      <c r="BK199" s="112">
        <f>ROUND(I199*H199,2)</f>
        <v>0</v>
      </c>
      <c r="BL199" s="14" t="s">
        <v>240</v>
      </c>
      <c r="BM199" s="219" t="s">
        <v>330</v>
      </c>
    </row>
    <row r="200" spans="1:65" s="2" customFormat="1" ht="48.75">
      <c r="A200" s="32"/>
      <c r="B200" s="33"/>
      <c r="C200" s="34"/>
      <c r="D200" s="220" t="s">
        <v>241</v>
      </c>
      <c r="E200" s="34"/>
      <c r="F200" s="221" t="s">
        <v>1954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241</v>
      </c>
      <c r="AU200" s="14" t="s">
        <v>84</v>
      </c>
    </row>
    <row r="201" spans="1:65" s="2" customFormat="1" ht="37.9" customHeight="1">
      <c r="A201" s="32"/>
      <c r="B201" s="33"/>
      <c r="C201" s="207" t="s">
        <v>287</v>
      </c>
      <c r="D201" s="207" t="s">
        <v>236</v>
      </c>
      <c r="E201" s="208" t="s">
        <v>331</v>
      </c>
      <c r="F201" s="209" t="s">
        <v>1955</v>
      </c>
      <c r="G201" s="210" t="s">
        <v>239</v>
      </c>
      <c r="H201" s="211">
        <v>3</v>
      </c>
      <c r="I201" s="212"/>
      <c r="J201" s="213">
        <f>ROUND(I201*H201,2)</f>
        <v>0</v>
      </c>
      <c r="K201" s="214"/>
      <c r="L201" s="35"/>
      <c r="M201" s="215" t="s">
        <v>1</v>
      </c>
      <c r="N201" s="216" t="s">
        <v>40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240</v>
      </c>
      <c r="AT201" s="219" t="s">
        <v>236</v>
      </c>
      <c r="AU201" s="219" t="s">
        <v>84</v>
      </c>
      <c r="AY201" s="14" t="s">
        <v>233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82</v>
      </c>
      <c r="BK201" s="112">
        <f>ROUND(I201*H201,2)</f>
        <v>0</v>
      </c>
      <c r="BL201" s="14" t="s">
        <v>240</v>
      </c>
      <c r="BM201" s="219" t="s">
        <v>332</v>
      </c>
    </row>
    <row r="202" spans="1:65" s="2" customFormat="1" ht="19.5">
      <c r="A202" s="32"/>
      <c r="B202" s="33"/>
      <c r="C202" s="34"/>
      <c r="D202" s="220" t="s">
        <v>241</v>
      </c>
      <c r="E202" s="34"/>
      <c r="F202" s="221" t="s">
        <v>1955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241</v>
      </c>
      <c r="AU202" s="14" t="s">
        <v>84</v>
      </c>
    </row>
    <row r="203" spans="1:65" s="2" customFormat="1" ht="37.9" customHeight="1">
      <c r="A203" s="32"/>
      <c r="B203" s="33"/>
      <c r="C203" s="207" t="s">
        <v>333</v>
      </c>
      <c r="D203" s="207" t="s">
        <v>236</v>
      </c>
      <c r="E203" s="208" t="s">
        <v>334</v>
      </c>
      <c r="F203" s="209" t="s">
        <v>1956</v>
      </c>
      <c r="G203" s="210" t="s">
        <v>239</v>
      </c>
      <c r="H203" s="211">
        <v>3</v>
      </c>
      <c r="I203" s="212"/>
      <c r="J203" s="213">
        <f>ROUND(I203*H203,2)</f>
        <v>0</v>
      </c>
      <c r="K203" s="214"/>
      <c r="L203" s="35"/>
      <c r="M203" s="215" t="s">
        <v>1</v>
      </c>
      <c r="N203" s="216" t="s">
        <v>40</v>
      </c>
      <c r="O203" s="69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9" t="s">
        <v>240</v>
      </c>
      <c r="AT203" s="219" t="s">
        <v>236</v>
      </c>
      <c r="AU203" s="219" t="s">
        <v>84</v>
      </c>
      <c r="AY203" s="14" t="s">
        <v>233</v>
      </c>
      <c r="BE203" s="112">
        <f>IF(N203="základní",J203,0)</f>
        <v>0</v>
      </c>
      <c r="BF203" s="112">
        <f>IF(N203="snížená",J203,0)</f>
        <v>0</v>
      </c>
      <c r="BG203" s="112">
        <f>IF(N203="zákl. přenesená",J203,0)</f>
        <v>0</v>
      </c>
      <c r="BH203" s="112">
        <f>IF(N203="sníž. přenesená",J203,0)</f>
        <v>0</v>
      </c>
      <c r="BI203" s="112">
        <f>IF(N203="nulová",J203,0)</f>
        <v>0</v>
      </c>
      <c r="BJ203" s="14" t="s">
        <v>82</v>
      </c>
      <c r="BK203" s="112">
        <f>ROUND(I203*H203,2)</f>
        <v>0</v>
      </c>
      <c r="BL203" s="14" t="s">
        <v>240</v>
      </c>
      <c r="BM203" s="219" t="s">
        <v>335</v>
      </c>
    </row>
    <row r="204" spans="1:65" s="2" customFormat="1" ht="19.5">
      <c r="A204" s="32"/>
      <c r="B204" s="33"/>
      <c r="C204" s="34"/>
      <c r="D204" s="220" t="s">
        <v>241</v>
      </c>
      <c r="E204" s="34"/>
      <c r="F204" s="221" t="s">
        <v>1956</v>
      </c>
      <c r="G204" s="34"/>
      <c r="H204" s="34"/>
      <c r="I204" s="176"/>
      <c r="J204" s="34"/>
      <c r="K204" s="34"/>
      <c r="L204" s="35"/>
      <c r="M204" s="222"/>
      <c r="N204" s="223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4" t="s">
        <v>241</v>
      </c>
      <c r="AU204" s="14" t="s">
        <v>84</v>
      </c>
    </row>
    <row r="205" spans="1:65" s="2" customFormat="1" ht="24.2" customHeight="1">
      <c r="A205" s="32"/>
      <c r="B205" s="33"/>
      <c r="C205" s="207" t="s">
        <v>290</v>
      </c>
      <c r="D205" s="207" t="s">
        <v>236</v>
      </c>
      <c r="E205" s="208" t="s">
        <v>336</v>
      </c>
      <c r="F205" s="209" t="s">
        <v>1957</v>
      </c>
      <c r="G205" s="210" t="s">
        <v>239</v>
      </c>
      <c r="H205" s="211">
        <v>6</v>
      </c>
      <c r="I205" s="212"/>
      <c r="J205" s="213">
        <f>ROUND(I205*H205,2)</f>
        <v>0</v>
      </c>
      <c r="K205" s="214"/>
      <c r="L205" s="35"/>
      <c r="M205" s="215" t="s">
        <v>1</v>
      </c>
      <c r="N205" s="216" t="s">
        <v>40</v>
      </c>
      <c r="O205" s="69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9" t="s">
        <v>240</v>
      </c>
      <c r="AT205" s="219" t="s">
        <v>236</v>
      </c>
      <c r="AU205" s="219" t="s">
        <v>84</v>
      </c>
      <c r="AY205" s="14" t="s">
        <v>233</v>
      </c>
      <c r="BE205" s="112">
        <f>IF(N205="základní",J205,0)</f>
        <v>0</v>
      </c>
      <c r="BF205" s="112">
        <f>IF(N205="snížená",J205,0)</f>
        <v>0</v>
      </c>
      <c r="BG205" s="112">
        <f>IF(N205="zákl. přenesená",J205,0)</f>
        <v>0</v>
      </c>
      <c r="BH205" s="112">
        <f>IF(N205="sníž. přenesená",J205,0)</f>
        <v>0</v>
      </c>
      <c r="BI205" s="112">
        <f>IF(N205="nulová",J205,0)</f>
        <v>0</v>
      </c>
      <c r="BJ205" s="14" t="s">
        <v>82</v>
      </c>
      <c r="BK205" s="112">
        <f>ROUND(I205*H205,2)</f>
        <v>0</v>
      </c>
      <c r="BL205" s="14" t="s">
        <v>240</v>
      </c>
      <c r="BM205" s="219" t="s">
        <v>337</v>
      </c>
    </row>
    <row r="206" spans="1:65" s="2" customFormat="1" ht="11.25">
      <c r="A206" s="32"/>
      <c r="B206" s="33"/>
      <c r="C206" s="34"/>
      <c r="D206" s="220" t="s">
        <v>241</v>
      </c>
      <c r="E206" s="34"/>
      <c r="F206" s="221" t="s">
        <v>1957</v>
      </c>
      <c r="G206" s="34"/>
      <c r="H206" s="34"/>
      <c r="I206" s="176"/>
      <c r="J206" s="34"/>
      <c r="K206" s="34"/>
      <c r="L206" s="35"/>
      <c r="M206" s="222"/>
      <c r="N206" s="223"/>
      <c r="O206" s="69"/>
      <c r="P206" s="69"/>
      <c r="Q206" s="69"/>
      <c r="R206" s="69"/>
      <c r="S206" s="69"/>
      <c r="T206" s="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4" t="s">
        <v>241</v>
      </c>
      <c r="AU206" s="14" t="s">
        <v>84</v>
      </c>
    </row>
    <row r="207" spans="1:65" s="2" customFormat="1" ht="44.25" customHeight="1">
      <c r="A207" s="32"/>
      <c r="B207" s="33"/>
      <c r="C207" s="207" t="s">
        <v>338</v>
      </c>
      <c r="D207" s="207" t="s">
        <v>236</v>
      </c>
      <c r="E207" s="208" t="s">
        <v>339</v>
      </c>
      <c r="F207" s="209" t="s">
        <v>1958</v>
      </c>
      <c r="G207" s="210" t="s">
        <v>620</v>
      </c>
      <c r="H207" s="211">
        <v>6</v>
      </c>
      <c r="I207" s="212"/>
      <c r="J207" s="213">
        <f>ROUND(I207*H207,2)</f>
        <v>0</v>
      </c>
      <c r="K207" s="214"/>
      <c r="L207" s="35"/>
      <c r="M207" s="215" t="s">
        <v>1</v>
      </c>
      <c r="N207" s="216" t="s">
        <v>40</v>
      </c>
      <c r="O207" s="69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9" t="s">
        <v>240</v>
      </c>
      <c r="AT207" s="219" t="s">
        <v>236</v>
      </c>
      <c r="AU207" s="219" t="s">
        <v>84</v>
      </c>
      <c r="AY207" s="14" t="s">
        <v>233</v>
      </c>
      <c r="BE207" s="112">
        <f>IF(N207="základní",J207,0)</f>
        <v>0</v>
      </c>
      <c r="BF207" s="112">
        <f>IF(N207="snížená",J207,0)</f>
        <v>0</v>
      </c>
      <c r="BG207" s="112">
        <f>IF(N207="zákl. přenesená",J207,0)</f>
        <v>0</v>
      </c>
      <c r="BH207" s="112">
        <f>IF(N207="sníž. přenesená",J207,0)</f>
        <v>0</v>
      </c>
      <c r="BI207" s="112">
        <f>IF(N207="nulová",J207,0)</f>
        <v>0</v>
      </c>
      <c r="BJ207" s="14" t="s">
        <v>82</v>
      </c>
      <c r="BK207" s="112">
        <f>ROUND(I207*H207,2)</f>
        <v>0</v>
      </c>
      <c r="BL207" s="14" t="s">
        <v>240</v>
      </c>
      <c r="BM207" s="219" t="s">
        <v>340</v>
      </c>
    </row>
    <row r="208" spans="1:65" s="2" customFormat="1" ht="29.25">
      <c r="A208" s="32"/>
      <c r="B208" s="33"/>
      <c r="C208" s="34"/>
      <c r="D208" s="220" t="s">
        <v>241</v>
      </c>
      <c r="E208" s="34"/>
      <c r="F208" s="221" t="s">
        <v>1958</v>
      </c>
      <c r="G208" s="34"/>
      <c r="H208" s="34"/>
      <c r="I208" s="176"/>
      <c r="J208" s="34"/>
      <c r="K208" s="34"/>
      <c r="L208" s="35"/>
      <c r="M208" s="222"/>
      <c r="N208" s="223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4" t="s">
        <v>241</v>
      </c>
      <c r="AU208" s="14" t="s">
        <v>84</v>
      </c>
    </row>
    <row r="209" spans="1:65" s="2" customFormat="1" ht="49.15" customHeight="1">
      <c r="A209" s="32"/>
      <c r="B209" s="33"/>
      <c r="C209" s="207" t="s">
        <v>292</v>
      </c>
      <c r="D209" s="207" t="s">
        <v>236</v>
      </c>
      <c r="E209" s="208" t="s">
        <v>345</v>
      </c>
      <c r="F209" s="209" t="s">
        <v>1959</v>
      </c>
      <c r="G209" s="210" t="s">
        <v>239</v>
      </c>
      <c r="H209" s="211">
        <v>12</v>
      </c>
      <c r="I209" s="212"/>
      <c r="J209" s="213">
        <f>ROUND(I209*H209,2)</f>
        <v>0</v>
      </c>
      <c r="K209" s="214"/>
      <c r="L209" s="35"/>
      <c r="M209" s="215" t="s">
        <v>1</v>
      </c>
      <c r="N209" s="216" t="s">
        <v>40</v>
      </c>
      <c r="O209" s="69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9" t="s">
        <v>240</v>
      </c>
      <c r="AT209" s="219" t="s">
        <v>236</v>
      </c>
      <c r="AU209" s="219" t="s">
        <v>84</v>
      </c>
      <c r="AY209" s="14" t="s">
        <v>233</v>
      </c>
      <c r="BE209" s="112">
        <f>IF(N209="základní",J209,0)</f>
        <v>0</v>
      </c>
      <c r="BF209" s="112">
        <f>IF(N209="snížená",J209,0)</f>
        <v>0</v>
      </c>
      <c r="BG209" s="112">
        <f>IF(N209="zákl. přenesená",J209,0)</f>
        <v>0</v>
      </c>
      <c r="BH209" s="112">
        <f>IF(N209="sníž. přenesená",J209,0)</f>
        <v>0</v>
      </c>
      <c r="BI209" s="112">
        <f>IF(N209="nulová",J209,0)</f>
        <v>0</v>
      </c>
      <c r="BJ209" s="14" t="s">
        <v>82</v>
      </c>
      <c r="BK209" s="112">
        <f>ROUND(I209*H209,2)</f>
        <v>0</v>
      </c>
      <c r="BL209" s="14" t="s">
        <v>240</v>
      </c>
      <c r="BM209" s="219" t="s">
        <v>347</v>
      </c>
    </row>
    <row r="210" spans="1:65" s="2" customFormat="1" ht="29.25">
      <c r="A210" s="32"/>
      <c r="B210" s="33"/>
      <c r="C210" s="34"/>
      <c r="D210" s="220" t="s">
        <v>241</v>
      </c>
      <c r="E210" s="34"/>
      <c r="F210" s="221" t="s">
        <v>1959</v>
      </c>
      <c r="G210" s="34"/>
      <c r="H210" s="34"/>
      <c r="I210" s="176"/>
      <c r="J210" s="34"/>
      <c r="K210" s="34"/>
      <c r="L210" s="35"/>
      <c r="M210" s="222"/>
      <c r="N210" s="223"/>
      <c r="O210" s="69"/>
      <c r="P210" s="69"/>
      <c r="Q210" s="69"/>
      <c r="R210" s="69"/>
      <c r="S210" s="69"/>
      <c r="T210" s="70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4" t="s">
        <v>241</v>
      </c>
      <c r="AU210" s="14" t="s">
        <v>84</v>
      </c>
    </row>
    <row r="211" spans="1:65" s="2" customFormat="1" ht="24.2" customHeight="1">
      <c r="A211" s="32"/>
      <c r="B211" s="33"/>
      <c r="C211" s="207" t="s">
        <v>348</v>
      </c>
      <c r="D211" s="207" t="s">
        <v>236</v>
      </c>
      <c r="E211" s="208" t="s">
        <v>349</v>
      </c>
      <c r="F211" s="209" t="s">
        <v>1960</v>
      </c>
      <c r="G211" s="210" t="s">
        <v>239</v>
      </c>
      <c r="H211" s="211">
        <v>15</v>
      </c>
      <c r="I211" s="212"/>
      <c r="J211" s="213">
        <f>ROUND(I211*H211,2)</f>
        <v>0</v>
      </c>
      <c r="K211" s="214"/>
      <c r="L211" s="35"/>
      <c r="M211" s="215" t="s">
        <v>1</v>
      </c>
      <c r="N211" s="216" t="s">
        <v>40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240</v>
      </c>
      <c r="AT211" s="219" t="s">
        <v>236</v>
      </c>
      <c r="AU211" s="219" t="s">
        <v>84</v>
      </c>
      <c r="AY211" s="14" t="s">
        <v>233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82</v>
      </c>
      <c r="BK211" s="112">
        <f>ROUND(I211*H211,2)</f>
        <v>0</v>
      </c>
      <c r="BL211" s="14" t="s">
        <v>240</v>
      </c>
      <c r="BM211" s="219" t="s">
        <v>351</v>
      </c>
    </row>
    <row r="212" spans="1:65" s="2" customFormat="1" ht="19.5">
      <c r="A212" s="32"/>
      <c r="B212" s="33"/>
      <c r="C212" s="34"/>
      <c r="D212" s="220" t="s">
        <v>241</v>
      </c>
      <c r="E212" s="34"/>
      <c r="F212" s="221" t="s">
        <v>1960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241</v>
      </c>
      <c r="AU212" s="14" t="s">
        <v>84</v>
      </c>
    </row>
    <row r="213" spans="1:65" s="2" customFormat="1" ht="49.15" customHeight="1">
      <c r="A213" s="32"/>
      <c r="B213" s="33"/>
      <c r="C213" s="207" t="s">
        <v>295</v>
      </c>
      <c r="D213" s="207" t="s">
        <v>236</v>
      </c>
      <c r="E213" s="208" t="s">
        <v>352</v>
      </c>
      <c r="F213" s="209" t="s">
        <v>1961</v>
      </c>
      <c r="G213" s="210" t="s">
        <v>239</v>
      </c>
      <c r="H213" s="211">
        <v>12</v>
      </c>
      <c r="I213" s="212"/>
      <c r="J213" s="213">
        <f>ROUND(I213*H213,2)</f>
        <v>0</v>
      </c>
      <c r="K213" s="214"/>
      <c r="L213" s="35"/>
      <c r="M213" s="215" t="s">
        <v>1</v>
      </c>
      <c r="N213" s="216" t="s">
        <v>40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240</v>
      </c>
      <c r="AT213" s="219" t="s">
        <v>236</v>
      </c>
      <c r="AU213" s="219" t="s">
        <v>84</v>
      </c>
      <c r="AY213" s="14" t="s">
        <v>233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82</v>
      </c>
      <c r="BK213" s="112">
        <f>ROUND(I213*H213,2)</f>
        <v>0</v>
      </c>
      <c r="BL213" s="14" t="s">
        <v>240</v>
      </c>
      <c r="BM213" s="219" t="s">
        <v>354</v>
      </c>
    </row>
    <row r="214" spans="1:65" s="2" customFormat="1" ht="29.25">
      <c r="A214" s="32"/>
      <c r="B214" s="33"/>
      <c r="C214" s="34"/>
      <c r="D214" s="220" t="s">
        <v>241</v>
      </c>
      <c r="E214" s="34"/>
      <c r="F214" s="221" t="s">
        <v>1961</v>
      </c>
      <c r="G214" s="34"/>
      <c r="H214" s="34"/>
      <c r="I214" s="176"/>
      <c r="J214" s="34"/>
      <c r="K214" s="34"/>
      <c r="L214" s="35"/>
      <c r="M214" s="222"/>
      <c r="N214" s="223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241</v>
      </c>
      <c r="AU214" s="14" t="s">
        <v>84</v>
      </c>
    </row>
    <row r="215" spans="1:65" s="2" customFormat="1" ht="24.2" customHeight="1">
      <c r="A215" s="32"/>
      <c r="B215" s="33"/>
      <c r="C215" s="207" t="s">
        <v>355</v>
      </c>
      <c r="D215" s="207" t="s">
        <v>236</v>
      </c>
      <c r="E215" s="208" t="s">
        <v>356</v>
      </c>
      <c r="F215" s="209" t="s">
        <v>1962</v>
      </c>
      <c r="G215" s="210" t="s">
        <v>239</v>
      </c>
      <c r="H215" s="211">
        <v>15</v>
      </c>
      <c r="I215" s="212"/>
      <c r="J215" s="213">
        <f>ROUND(I215*H215,2)</f>
        <v>0</v>
      </c>
      <c r="K215" s="214"/>
      <c r="L215" s="35"/>
      <c r="M215" s="215" t="s">
        <v>1</v>
      </c>
      <c r="N215" s="216" t="s">
        <v>40</v>
      </c>
      <c r="O215" s="69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9" t="s">
        <v>240</v>
      </c>
      <c r="AT215" s="219" t="s">
        <v>236</v>
      </c>
      <c r="AU215" s="219" t="s">
        <v>84</v>
      </c>
      <c r="AY215" s="14" t="s">
        <v>233</v>
      </c>
      <c r="BE215" s="112">
        <f>IF(N215="základní",J215,0)</f>
        <v>0</v>
      </c>
      <c r="BF215" s="112">
        <f>IF(N215="snížená",J215,0)</f>
        <v>0</v>
      </c>
      <c r="BG215" s="112">
        <f>IF(N215="zákl. přenesená",J215,0)</f>
        <v>0</v>
      </c>
      <c r="BH215" s="112">
        <f>IF(N215="sníž. přenesená",J215,0)</f>
        <v>0</v>
      </c>
      <c r="BI215" s="112">
        <f>IF(N215="nulová",J215,0)</f>
        <v>0</v>
      </c>
      <c r="BJ215" s="14" t="s">
        <v>82</v>
      </c>
      <c r="BK215" s="112">
        <f>ROUND(I215*H215,2)</f>
        <v>0</v>
      </c>
      <c r="BL215" s="14" t="s">
        <v>240</v>
      </c>
      <c r="BM215" s="219" t="s">
        <v>359</v>
      </c>
    </row>
    <row r="216" spans="1:65" s="2" customFormat="1" ht="19.5">
      <c r="A216" s="32"/>
      <c r="B216" s="33"/>
      <c r="C216" s="34"/>
      <c r="D216" s="220" t="s">
        <v>241</v>
      </c>
      <c r="E216" s="34"/>
      <c r="F216" s="221" t="s">
        <v>1962</v>
      </c>
      <c r="G216" s="34"/>
      <c r="H216" s="34"/>
      <c r="I216" s="176"/>
      <c r="J216" s="34"/>
      <c r="K216" s="34"/>
      <c r="L216" s="35"/>
      <c r="M216" s="222"/>
      <c r="N216" s="223"/>
      <c r="O216" s="69"/>
      <c r="P216" s="69"/>
      <c r="Q216" s="69"/>
      <c r="R216" s="69"/>
      <c r="S216" s="69"/>
      <c r="T216" s="70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4" t="s">
        <v>241</v>
      </c>
      <c r="AU216" s="14" t="s">
        <v>84</v>
      </c>
    </row>
    <row r="217" spans="1:65" s="2" customFormat="1" ht="24.2" customHeight="1">
      <c r="A217" s="32"/>
      <c r="B217" s="33"/>
      <c r="C217" s="207" t="s">
        <v>297</v>
      </c>
      <c r="D217" s="207" t="s">
        <v>236</v>
      </c>
      <c r="E217" s="208" t="s">
        <v>362</v>
      </c>
      <c r="F217" s="209" t="s">
        <v>1963</v>
      </c>
      <c r="G217" s="210" t="s">
        <v>239</v>
      </c>
      <c r="H217" s="211">
        <v>6</v>
      </c>
      <c r="I217" s="212"/>
      <c r="J217" s="213">
        <f>ROUND(I217*H217,2)</f>
        <v>0</v>
      </c>
      <c r="K217" s="214"/>
      <c r="L217" s="35"/>
      <c r="M217" s="215" t="s">
        <v>1</v>
      </c>
      <c r="N217" s="216" t="s">
        <v>40</v>
      </c>
      <c r="O217" s="69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9" t="s">
        <v>240</v>
      </c>
      <c r="AT217" s="219" t="s">
        <v>236</v>
      </c>
      <c r="AU217" s="219" t="s">
        <v>84</v>
      </c>
      <c r="AY217" s="14" t="s">
        <v>233</v>
      </c>
      <c r="BE217" s="112">
        <f>IF(N217="základní",J217,0)</f>
        <v>0</v>
      </c>
      <c r="BF217" s="112">
        <f>IF(N217="snížená",J217,0)</f>
        <v>0</v>
      </c>
      <c r="BG217" s="112">
        <f>IF(N217="zákl. přenesená",J217,0)</f>
        <v>0</v>
      </c>
      <c r="BH217" s="112">
        <f>IF(N217="sníž. přenesená",J217,0)</f>
        <v>0</v>
      </c>
      <c r="BI217" s="112">
        <f>IF(N217="nulová",J217,0)</f>
        <v>0</v>
      </c>
      <c r="BJ217" s="14" t="s">
        <v>82</v>
      </c>
      <c r="BK217" s="112">
        <f>ROUND(I217*H217,2)</f>
        <v>0</v>
      </c>
      <c r="BL217" s="14" t="s">
        <v>240</v>
      </c>
      <c r="BM217" s="219" t="s">
        <v>363</v>
      </c>
    </row>
    <row r="218" spans="1:65" s="2" customFormat="1" ht="19.5">
      <c r="A218" s="32"/>
      <c r="B218" s="33"/>
      <c r="C218" s="34"/>
      <c r="D218" s="220" t="s">
        <v>241</v>
      </c>
      <c r="E218" s="34"/>
      <c r="F218" s="221" t="s">
        <v>1963</v>
      </c>
      <c r="G218" s="34"/>
      <c r="H218" s="34"/>
      <c r="I218" s="176"/>
      <c r="J218" s="34"/>
      <c r="K218" s="34"/>
      <c r="L218" s="35"/>
      <c r="M218" s="222"/>
      <c r="N218" s="223"/>
      <c r="O218" s="69"/>
      <c r="P218" s="69"/>
      <c r="Q218" s="69"/>
      <c r="R218" s="69"/>
      <c r="S218" s="69"/>
      <c r="T218" s="70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4" t="s">
        <v>241</v>
      </c>
      <c r="AU218" s="14" t="s">
        <v>84</v>
      </c>
    </row>
    <row r="219" spans="1:65" s="2" customFormat="1" ht="24.2" customHeight="1">
      <c r="A219" s="32"/>
      <c r="B219" s="33"/>
      <c r="C219" s="207" t="s">
        <v>364</v>
      </c>
      <c r="D219" s="207" t="s">
        <v>236</v>
      </c>
      <c r="E219" s="208" t="s">
        <v>365</v>
      </c>
      <c r="F219" s="209" t="s">
        <v>1964</v>
      </c>
      <c r="G219" s="210" t="s">
        <v>239</v>
      </c>
      <c r="H219" s="211">
        <v>6</v>
      </c>
      <c r="I219" s="212"/>
      <c r="J219" s="213">
        <f>ROUND(I219*H219,2)</f>
        <v>0</v>
      </c>
      <c r="K219" s="214"/>
      <c r="L219" s="35"/>
      <c r="M219" s="215" t="s">
        <v>1</v>
      </c>
      <c r="N219" s="216" t="s">
        <v>40</v>
      </c>
      <c r="O219" s="69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9" t="s">
        <v>240</v>
      </c>
      <c r="AT219" s="219" t="s">
        <v>236</v>
      </c>
      <c r="AU219" s="219" t="s">
        <v>84</v>
      </c>
      <c r="AY219" s="14" t="s">
        <v>233</v>
      </c>
      <c r="BE219" s="112">
        <f>IF(N219="základní",J219,0)</f>
        <v>0</v>
      </c>
      <c r="BF219" s="112">
        <f>IF(N219="snížená",J219,0)</f>
        <v>0</v>
      </c>
      <c r="BG219" s="112">
        <f>IF(N219="zákl. přenesená",J219,0)</f>
        <v>0</v>
      </c>
      <c r="BH219" s="112">
        <f>IF(N219="sníž. přenesená",J219,0)</f>
        <v>0</v>
      </c>
      <c r="BI219" s="112">
        <f>IF(N219="nulová",J219,0)</f>
        <v>0</v>
      </c>
      <c r="BJ219" s="14" t="s">
        <v>82</v>
      </c>
      <c r="BK219" s="112">
        <f>ROUND(I219*H219,2)</f>
        <v>0</v>
      </c>
      <c r="BL219" s="14" t="s">
        <v>240</v>
      </c>
      <c r="BM219" s="219" t="s">
        <v>366</v>
      </c>
    </row>
    <row r="220" spans="1:65" s="2" customFormat="1" ht="19.5">
      <c r="A220" s="32"/>
      <c r="B220" s="33"/>
      <c r="C220" s="34"/>
      <c r="D220" s="220" t="s">
        <v>241</v>
      </c>
      <c r="E220" s="34"/>
      <c r="F220" s="221" t="s">
        <v>1964</v>
      </c>
      <c r="G220" s="34"/>
      <c r="H220" s="34"/>
      <c r="I220" s="176"/>
      <c r="J220" s="34"/>
      <c r="K220" s="34"/>
      <c r="L220" s="35"/>
      <c r="M220" s="222"/>
      <c r="N220" s="223"/>
      <c r="O220" s="69"/>
      <c r="P220" s="69"/>
      <c r="Q220" s="69"/>
      <c r="R220" s="69"/>
      <c r="S220" s="69"/>
      <c r="T220" s="70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4" t="s">
        <v>241</v>
      </c>
      <c r="AU220" s="14" t="s">
        <v>84</v>
      </c>
    </row>
    <row r="221" spans="1:65" s="2" customFormat="1" ht="24.2" customHeight="1">
      <c r="A221" s="32"/>
      <c r="B221" s="33"/>
      <c r="C221" s="207" t="s">
        <v>301</v>
      </c>
      <c r="D221" s="207" t="s">
        <v>236</v>
      </c>
      <c r="E221" s="208" t="s">
        <v>367</v>
      </c>
      <c r="F221" s="209" t="s">
        <v>1965</v>
      </c>
      <c r="G221" s="210" t="s">
        <v>239</v>
      </c>
      <c r="H221" s="211">
        <v>9</v>
      </c>
      <c r="I221" s="212"/>
      <c r="J221" s="213">
        <f>ROUND(I221*H221,2)</f>
        <v>0</v>
      </c>
      <c r="K221" s="214"/>
      <c r="L221" s="35"/>
      <c r="M221" s="215" t="s">
        <v>1</v>
      </c>
      <c r="N221" s="216" t="s">
        <v>40</v>
      </c>
      <c r="O221" s="69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9" t="s">
        <v>240</v>
      </c>
      <c r="AT221" s="219" t="s">
        <v>236</v>
      </c>
      <c r="AU221" s="219" t="s">
        <v>84</v>
      </c>
      <c r="AY221" s="14" t="s">
        <v>233</v>
      </c>
      <c r="BE221" s="112">
        <f>IF(N221="základní",J221,0)</f>
        <v>0</v>
      </c>
      <c r="BF221" s="112">
        <f>IF(N221="snížená",J221,0)</f>
        <v>0</v>
      </c>
      <c r="BG221" s="112">
        <f>IF(N221="zákl. přenesená",J221,0)</f>
        <v>0</v>
      </c>
      <c r="BH221" s="112">
        <f>IF(N221="sníž. přenesená",J221,0)</f>
        <v>0</v>
      </c>
      <c r="BI221" s="112">
        <f>IF(N221="nulová",J221,0)</f>
        <v>0</v>
      </c>
      <c r="BJ221" s="14" t="s">
        <v>82</v>
      </c>
      <c r="BK221" s="112">
        <f>ROUND(I221*H221,2)</f>
        <v>0</v>
      </c>
      <c r="BL221" s="14" t="s">
        <v>240</v>
      </c>
      <c r="BM221" s="219" t="s">
        <v>368</v>
      </c>
    </row>
    <row r="222" spans="1:65" s="2" customFormat="1" ht="19.5">
      <c r="A222" s="32"/>
      <c r="B222" s="33"/>
      <c r="C222" s="34"/>
      <c r="D222" s="220" t="s">
        <v>241</v>
      </c>
      <c r="E222" s="34"/>
      <c r="F222" s="221" t="s">
        <v>1965</v>
      </c>
      <c r="G222" s="34"/>
      <c r="H222" s="34"/>
      <c r="I222" s="176"/>
      <c r="J222" s="34"/>
      <c r="K222" s="34"/>
      <c r="L222" s="35"/>
      <c r="M222" s="222"/>
      <c r="N222" s="223"/>
      <c r="O222" s="69"/>
      <c r="P222" s="69"/>
      <c r="Q222" s="69"/>
      <c r="R222" s="69"/>
      <c r="S222" s="69"/>
      <c r="T222" s="70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4" t="s">
        <v>241</v>
      </c>
      <c r="AU222" s="14" t="s">
        <v>84</v>
      </c>
    </row>
    <row r="223" spans="1:65" s="2" customFormat="1" ht="24.2" customHeight="1">
      <c r="A223" s="32"/>
      <c r="B223" s="33"/>
      <c r="C223" s="207" t="s">
        <v>369</v>
      </c>
      <c r="D223" s="207" t="s">
        <v>236</v>
      </c>
      <c r="E223" s="208" t="s">
        <v>370</v>
      </c>
      <c r="F223" s="209" t="s">
        <v>1966</v>
      </c>
      <c r="G223" s="210" t="s">
        <v>239</v>
      </c>
      <c r="H223" s="211">
        <v>12</v>
      </c>
      <c r="I223" s="212"/>
      <c r="J223" s="213">
        <f>ROUND(I223*H223,2)</f>
        <v>0</v>
      </c>
      <c r="K223" s="214"/>
      <c r="L223" s="35"/>
      <c r="M223" s="215" t="s">
        <v>1</v>
      </c>
      <c r="N223" s="216" t="s">
        <v>40</v>
      </c>
      <c r="O223" s="69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9" t="s">
        <v>240</v>
      </c>
      <c r="AT223" s="219" t="s">
        <v>236</v>
      </c>
      <c r="AU223" s="219" t="s">
        <v>84</v>
      </c>
      <c r="AY223" s="14" t="s">
        <v>233</v>
      </c>
      <c r="BE223" s="112">
        <f>IF(N223="základní",J223,0)</f>
        <v>0</v>
      </c>
      <c r="BF223" s="112">
        <f>IF(N223="snížená",J223,0)</f>
        <v>0</v>
      </c>
      <c r="BG223" s="112">
        <f>IF(N223="zákl. přenesená",J223,0)</f>
        <v>0</v>
      </c>
      <c r="BH223" s="112">
        <f>IF(N223="sníž. přenesená",J223,0)</f>
        <v>0</v>
      </c>
      <c r="BI223" s="112">
        <f>IF(N223="nulová",J223,0)</f>
        <v>0</v>
      </c>
      <c r="BJ223" s="14" t="s">
        <v>82</v>
      </c>
      <c r="BK223" s="112">
        <f>ROUND(I223*H223,2)</f>
        <v>0</v>
      </c>
      <c r="BL223" s="14" t="s">
        <v>240</v>
      </c>
      <c r="BM223" s="219" t="s">
        <v>371</v>
      </c>
    </row>
    <row r="224" spans="1:65" s="2" customFormat="1" ht="19.5">
      <c r="A224" s="32"/>
      <c r="B224" s="33"/>
      <c r="C224" s="34"/>
      <c r="D224" s="220" t="s">
        <v>241</v>
      </c>
      <c r="E224" s="34"/>
      <c r="F224" s="221" t="s">
        <v>1966</v>
      </c>
      <c r="G224" s="34"/>
      <c r="H224" s="34"/>
      <c r="I224" s="176"/>
      <c r="J224" s="34"/>
      <c r="K224" s="34"/>
      <c r="L224" s="35"/>
      <c r="M224" s="222"/>
      <c r="N224" s="223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4" t="s">
        <v>241</v>
      </c>
      <c r="AU224" s="14" t="s">
        <v>84</v>
      </c>
    </row>
    <row r="225" spans="1:65" s="2" customFormat="1" ht="37.9" customHeight="1">
      <c r="A225" s="32"/>
      <c r="B225" s="33"/>
      <c r="C225" s="207" t="s">
        <v>303</v>
      </c>
      <c r="D225" s="207" t="s">
        <v>236</v>
      </c>
      <c r="E225" s="208" t="s">
        <v>374</v>
      </c>
      <c r="F225" s="209" t="s">
        <v>1930</v>
      </c>
      <c r="G225" s="210" t="s">
        <v>1901</v>
      </c>
      <c r="H225" s="211">
        <v>22</v>
      </c>
      <c r="I225" s="212"/>
      <c r="J225" s="213">
        <f>ROUND(I225*H225,2)</f>
        <v>0</v>
      </c>
      <c r="K225" s="214"/>
      <c r="L225" s="35"/>
      <c r="M225" s="215" t="s">
        <v>1</v>
      </c>
      <c r="N225" s="216" t="s">
        <v>40</v>
      </c>
      <c r="O225" s="69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9" t="s">
        <v>240</v>
      </c>
      <c r="AT225" s="219" t="s">
        <v>236</v>
      </c>
      <c r="AU225" s="219" t="s">
        <v>84</v>
      </c>
      <c r="AY225" s="14" t="s">
        <v>233</v>
      </c>
      <c r="BE225" s="112">
        <f>IF(N225="základní",J225,0)</f>
        <v>0</v>
      </c>
      <c r="BF225" s="112">
        <f>IF(N225="snížená",J225,0)</f>
        <v>0</v>
      </c>
      <c r="BG225" s="112">
        <f>IF(N225="zákl. přenesená",J225,0)</f>
        <v>0</v>
      </c>
      <c r="BH225" s="112">
        <f>IF(N225="sníž. přenesená",J225,0)</f>
        <v>0</v>
      </c>
      <c r="BI225" s="112">
        <f>IF(N225="nulová",J225,0)</f>
        <v>0</v>
      </c>
      <c r="BJ225" s="14" t="s">
        <v>82</v>
      </c>
      <c r="BK225" s="112">
        <f>ROUND(I225*H225,2)</f>
        <v>0</v>
      </c>
      <c r="BL225" s="14" t="s">
        <v>240</v>
      </c>
      <c r="BM225" s="219" t="s">
        <v>375</v>
      </c>
    </row>
    <row r="226" spans="1:65" s="2" customFormat="1" ht="19.5">
      <c r="A226" s="32"/>
      <c r="B226" s="33"/>
      <c r="C226" s="34"/>
      <c r="D226" s="220" t="s">
        <v>241</v>
      </c>
      <c r="E226" s="34"/>
      <c r="F226" s="221" t="s">
        <v>1930</v>
      </c>
      <c r="G226" s="34"/>
      <c r="H226" s="34"/>
      <c r="I226" s="176"/>
      <c r="J226" s="34"/>
      <c r="K226" s="34"/>
      <c r="L226" s="35"/>
      <c r="M226" s="222"/>
      <c r="N226" s="223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4" t="s">
        <v>241</v>
      </c>
      <c r="AU226" s="14" t="s">
        <v>84</v>
      </c>
    </row>
    <row r="227" spans="1:65" s="2" customFormat="1" ht="37.9" customHeight="1">
      <c r="A227" s="32"/>
      <c r="B227" s="33"/>
      <c r="C227" s="207" t="s">
        <v>376</v>
      </c>
      <c r="D227" s="207" t="s">
        <v>236</v>
      </c>
      <c r="E227" s="208" t="s">
        <v>377</v>
      </c>
      <c r="F227" s="209" t="s">
        <v>1967</v>
      </c>
      <c r="G227" s="210" t="s">
        <v>1901</v>
      </c>
      <c r="H227" s="211">
        <v>134</v>
      </c>
      <c r="I227" s="212"/>
      <c r="J227" s="213">
        <f>ROUND(I227*H227,2)</f>
        <v>0</v>
      </c>
      <c r="K227" s="214"/>
      <c r="L227" s="35"/>
      <c r="M227" s="215" t="s">
        <v>1</v>
      </c>
      <c r="N227" s="216" t="s">
        <v>40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240</v>
      </c>
      <c r="AT227" s="219" t="s">
        <v>236</v>
      </c>
      <c r="AU227" s="219" t="s">
        <v>84</v>
      </c>
      <c r="AY227" s="14" t="s">
        <v>233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82</v>
      </c>
      <c r="BK227" s="112">
        <f>ROUND(I227*H227,2)</f>
        <v>0</v>
      </c>
      <c r="BL227" s="14" t="s">
        <v>240</v>
      </c>
      <c r="BM227" s="219" t="s">
        <v>378</v>
      </c>
    </row>
    <row r="228" spans="1:65" s="2" customFormat="1" ht="19.5">
      <c r="A228" s="32"/>
      <c r="B228" s="33"/>
      <c r="C228" s="34"/>
      <c r="D228" s="220" t="s">
        <v>241</v>
      </c>
      <c r="E228" s="34"/>
      <c r="F228" s="221" t="s">
        <v>1967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241</v>
      </c>
      <c r="AU228" s="14" t="s">
        <v>84</v>
      </c>
    </row>
    <row r="229" spans="1:65" s="2" customFormat="1" ht="24.2" customHeight="1">
      <c r="A229" s="32"/>
      <c r="B229" s="33"/>
      <c r="C229" s="207" t="s">
        <v>306</v>
      </c>
      <c r="D229" s="207" t="s">
        <v>236</v>
      </c>
      <c r="E229" s="208" t="s">
        <v>379</v>
      </c>
      <c r="F229" s="209" t="s">
        <v>1968</v>
      </c>
      <c r="G229" s="210" t="s">
        <v>1901</v>
      </c>
      <c r="H229" s="211">
        <v>120</v>
      </c>
      <c r="I229" s="212"/>
      <c r="J229" s="213">
        <f>ROUND(I229*H229,2)</f>
        <v>0</v>
      </c>
      <c r="K229" s="214"/>
      <c r="L229" s="35"/>
      <c r="M229" s="215" t="s">
        <v>1</v>
      </c>
      <c r="N229" s="216" t="s">
        <v>40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240</v>
      </c>
      <c r="AT229" s="219" t="s">
        <v>236</v>
      </c>
      <c r="AU229" s="219" t="s">
        <v>84</v>
      </c>
      <c r="AY229" s="14" t="s">
        <v>233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82</v>
      </c>
      <c r="BK229" s="112">
        <f>ROUND(I229*H229,2)</f>
        <v>0</v>
      </c>
      <c r="BL229" s="14" t="s">
        <v>240</v>
      </c>
      <c r="BM229" s="219" t="s">
        <v>380</v>
      </c>
    </row>
    <row r="230" spans="1:65" s="2" customFormat="1" ht="19.5">
      <c r="A230" s="32"/>
      <c r="B230" s="33"/>
      <c r="C230" s="34"/>
      <c r="D230" s="220" t="s">
        <v>241</v>
      </c>
      <c r="E230" s="34"/>
      <c r="F230" s="221" t="s">
        <v>1968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241</v>
      </c>
      <c r="AU230" s="14" t="s">
        <v>84</v>
      </c>
    </row>
    <row r="231" spans="1:65" s="2" customFormat="1" ht="37.9" customHeight="1">
      <c r="A231" s="32"/>
      <c r="B231" s="33"/>
      <c r="C231" s="207" t="s">
        <v>381</v>
      </c>
      <c r="D231" s="207" t="s">
        <v>236</v>
      </c>
      <c r="E231" s="208" t="s">
        <v>382</v>
      </c>
      <c r="F231" s="209" t="s">
        <v>1932</v>
      </c>
      <c r="G231" s="210" t="s">
        <v>1901</v>
      </c>
      <c r="H231" s="211">
        <v>15</v>
      </c>
      <c r="I231" s="212"/>
      <c r="J231" s="213">
        <f>ROUND(I231*H231,2)</f>
        <v>0</v>
      </c>
      <c r="K231" s="214"/>
      <c r="L231" s="35"/>
      <c r="M231" s="215" t="s">
        <v>1</v>
      </c>
      <c r="N231" s="216" t="s">
        <v>40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240</v>
      </c>
      <c r="AT231" s="219" t="s">
        <v>236</v>
      </c>
      <c r="AU231" s="219" t="s">
        <v>84</v>
      </c>
      <c r="AY231" s="14" t="s">
        <v>233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82</v>
      </c>
      <c r="BK231" s="112">
        <f>ROUND(I231*H231,2)</f>
        <v>0</v>
      </c>
      <c r="BL231" s="14" t="s">
        <v>240</v>
      </c>
      <c r="BM231" s="219" t="s">
        <v>383</v>
      </c>
    </row>
    <row r="232" spans="1:65" s="2" customFormat="1" ht="19.5">
      <c r="A232" s="32"/>
      <c r="B232" s="33"/>
      <c r="C232" s="34"/>
      <c r="D232" s="220" t="s">
        <v>241</v>
      </c>
      <c r="E232" s="34"/>
      <c r="F232" s="221" t="s">
        <v>1932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241</v>
      </c>
      <c r="AU232" s="14" t="s">
        <v>84</v>
      </c>
    </row>
    <row r="233" spans="1:65" s="2" customFormat="1" ht="24.2" customHeight="1">
      <c r="A233" s="32"/>
      <c r="B233" s="33"/>
      <c r="C233" s="207" t="s">
        <v>308</v>
      </c>
      <c r="D233" s="207" t="s">
        <v>236</v>
      </c>
      <c r="E233" s="208" t="s">
        <v>386</v>
      </c>
      <c r="F233" s="209" t="s">
        <v>1969</v>
      </c>
      <c r="G233" s="210" t="s">
        <v>1901</v>
      </c>
      <c r="H233" s="211">
        <v>9</v>
      </c>
      <c r="I233" s="212"/>
      <c r="J233" s="213">
        <f>ROUND(I233*H233,2)</f>
        <v>0</v>
      </c>
      <c r="K233" s="214"/>
      <c r="L233" s="35"/>
      <c r="M233" s="215" t="s">
        <v>1</v>
      </c>
      <c r="N233" s="216" t="s">
        <v>40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240</v>
      </c>
      <c r="AT233" s="219" t="s">
        <v>236</v>
      </c>
      <c r="AU233" s="219" t="s">
        <v>84</v>
      </c>
      <c r="AY233" s="14" t="s">
        <v>233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82</v>
      </c>
      <c r="BK233" s="112">
        <f>ROUND(I233*H233,2)</f>
        <v>0</v>
      </c>
      <c r="BL233" s="14" t="s">
        <v>240</v>
      </c>
      <c r="BM233" s="219" t="s">
        <v>387</v>
      </c>
    </row>
    <row r="234" spans="1:65" s="2" customFormat="1" ht="11.25">
      <c r="A234" s="32"/>
      <c r="B234" s="33"/>
      <c r="C234" s="34"/>
      <c r="D234" s="220" t="s">
        <v>241</v>
      </c>
      <c r="E234" s="34"/>
      <c r="F234" s="221" t="s">
        <v>1969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241</v>
      </c>
      <c r="AU234" s="14" t="s">
        <v>84</v>
      </c>
    </row>
    <row r="235" spans="1:65" s="2" customFormat="1" ht="24.2" customHeight="1">
      <c r="A235" s="32"/>
      <c r="B235" s="33"/>
      <c r="C235" s="207" t="s">
        <v>388</v>
      </c>
      <c r="D235" s="207" t="s">
        <v>236</v>
      </c>
      <c r="E235" s="208" t="s">
        <v>389</v>
      </c>
      <c r="F235" s="209" t="s">
        <v>1970</v>
      </c>
      <c r="G235" s="210" t="s">
        <v>1901</v>
      </c>
      <c r="H235" s="211">
        <v>6</v>
      </c>
      <c r="I235" s="212"/>
      <c r="J235" s="213">
        <f>ROUND(I235*H235,2)</f>
        <v>0</v>
      </c>
      <c r="K235" s="214"/>
      <c r="L235" s="35"/>
      <c r="M235" s="215" t="s">
        <v>1</v>
      </c>
      <c r="N235" s="216" t="s">
        <v>40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240</v>
      </c>
      <c r="AT235" s="219" t="s">
        <v>236</v>
      </c>
      <c r="AU235" s="219" t="s">
        <v>84</v>
      </c>
      <c r="AY235" s="14" t="s">
        <v>233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82</v>
      </c>
      <c r="BK235" s="112">
        <f>ROUND(I235*H235,2)</f>
        <v>0</v>
      </c>
      <c r="BL235" s="14" t="s">
        <v>240</v>
      </c>
      <c r="BM235" s="219" t="s">
        <v>390</v>
      </c>
    </row>
    <row r="236" spans="1:65" s="2" customFormat="1" ht="19.5">
      <c r="A236" s="32"/>
      <c r="B236" s="33"/>
      <c r="C236" s="34"/>
      <c r="D236" s="220" t="s">
        <v>241</v>
      </c>
      <c r="E236" s="34"/>
      <c r="F236" s="221" t="s">
        <v>1970</v>
      </c>
      <c r="G236" s="34"/>
      <c r="H236" s="34"/>
      <c r="I236" s="176"/>
      <c r="J236" s="34"/>
      <c r="K236" s="34"/>
      <c r="L236" s="35"/>
      <c r="M236" s="222"/>
      <c r="N236" s="223"/>
      <c r="O236" s="69"/>
      <c r="P236" s="69"/>
      <c r="Q236" s="69"/>
      <c r="R236" s="69"/>
      <c r="S236" s="69"/>
      <c r="T236" s="70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241</v>
      </c>
      <c r="AU236" s="14" t="s">
        <v>84</v>
      </c>
    </row>
    <row r="237" spans="1:65" s="2" customFormat="1" ht="24.2" customHeight="1">
      <c r="A237" s="32"/>
      <c r="B237" s="33"/>
      <c r="C237" s="207" t="s">
        <v>311</v>
      </c>
      <c r="D237" s="207" t="s">
        <v>236</v>
      </c>
      <c r="E237" s="208" t="s">
        <v>391</v>
      </c>
      <c r="F237" s="209" t="s">
        <v>1971</v>
      </c>
      <c r="G237" s="210" t="s">
        <v>813</v>
      </c>
      <c r="H237" s="211">
        <v>20</v>
      </c>
      <c r="I237" s="212"/>
      <c r="J237" s="213">
        <f>ROUND(I237*H237,2)</f>
        <v>0</v>
      </c>
      <c r="K237" s="214"/>
      <c r="L237" s="35"/>
      <c r="M237" s="215" t="s">
        <v>1</v>
      </c>
      <c r="N237" s="216" t="s">
        <v>40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240</v>
      </c>
      <c r="AT237" s="219" t="s">
        <v>236</v>
      </c>
      <c r="AU237" s="219" t="s">
        <v>84</v>
      </c>
      <c r="AY237" s="14" t="s">
        <v>233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82</v>
      </c>
      <c r="BK237" s="112">
        <f>ROUND(I237*H237,2)</f>
        <v>0</v>
      </c>
      <c r="BL237" s="14" t="s">
        <v>240</v>
      </c>
      <c r="BM237" s="219" t="s">
        <v>392</v>
      </c>
    </row>
    <row r="238" spans="1:65" s="2" customFormat="1" ht="19.5">
      <c r="A238" s="32"/>
      <c r="B238" s="33"/>
      <c r="C238" s="34"/>
      <c r="D238" s="220" t="s">
        <v>241</v>
      </c>
      <c r="E238" s="34"/>
      <c r="F238" s="221" t="s">
        <v>1971</v>
      </c>
      <c r="G238" s="34"/>
      <c r="H238" s="34"/>
      <c r="I238" s="176"/>
      <c r="J238" s="34"/>
      <c r="K238" s="34"/>
      <c r="L238" s="35"/>
      <c r="M238" s="222"/>
      <c r="N238" s="223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241</v>
      </c>
      <c r="AU238" s="14" t="s">
        <v>84</v>
      </c>
    </row>
    <row r="239" spans="1:65" s="2" customFormat="1" ht="21.75" customHeight="1">
      <c r="A239" s="32"/>
      <c r="B239" s="33"/>
      <c r="C239" s="207" t="s">
        <v>393</v>
      </c>
      <c r="D239" s="207" t="s">
        <v>236</v>
      </c>
      <c r="E239" s="208" t="s">
        <v>394</v>
      </c>
      <c r="F239" s="209" t="s">
        <v>1934</v>
      </c>
      <c r="G239" s="210" t="s">
        <v>1000</v>
      </c>
      <c r="H239" s="211">
        <v>300</v>
      </c>
      <c r="I239" s="212"/>
      <c r="J239" s="213">
        <f>ROUND(I239*H239,2)</f>
        <v>0</v>
      </c>
      <c r="K239" s="214"/>
      <c r="L239" s="35"/>
      <c r="M239" s="215" t="s">
        <v>1</v>
      </c>
      <c r="N239" s="216" t="s">
        <v>40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240</v>
      </c>
      <c r="AT239" s="219" t="s">
        <v>236</v>
      </c>
      <c r="AU239" s="219" t="s">
        <v>84</v>
      </c>
      <c r="AY239" s="14" t="s">
        <v>233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82</v>
      </c>
      <c r="BK239" s="112">
        <f>ROUND(I239*H239,2)</f>
        <v>0</v>
      </c>
      <c r="BL239" s="14" t="s">
        <v>240</v>
      </c>
      <c r="BM239" s="219" t="s">
        <v>395</v>
      </c>
    </row>
    <row r="240" spans="1:65" s="2" customFormat="1" ht="11.25">
      <c r="A240" s="32"/>
      <c r="B240" s="33"/>
      <c r="C240" s="34"/>
      <c r="D240" s="220" t="s">
        <v>241</v>
      </c>
      <c r="E240" s="34"/>
      <c r="F240" s="221" t="s">
        <v>1934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241</v>
      </c>
      <c r="AU240" s="14" t="s">
        <v>84</v>
      </c>
    </row>
    <row r="241" spans="1:65" s="12" customFormat="1" ht="20.85" customHeight="1">
      <c r="B241" s="191"/>
      <c r="C241" s="192"/>
      <c r="D241" s="193" t="s">
        <v>74</v>
      </c>
      <c r="E241" s="205" t="s">
        <v>1972</v>
      </c>
      <c r="F241" s="205" t="s">
        <v>1973</v>
      </c>
      <c r="G241" s="192"/>
      <c r="H241" s="192"/>
      <c r="I241" s="195"/>
      <c r="J241" s="206">
        <f>BK241</f>
        <v>0</v>
      </c>
      <c r="K241" s="192"/>
      <c r="L241" s="197"/>
      <c r="M241" s="198"/>
      <c r="N241" s="199"/>
      <c r="O241" s="199"/>
      <c r="P241" s="200">
        <f>SUM(P242:P243)</f>
        <v>0</v>
      </c>
      <c r="Q241" s="199"/>
      <c r="R241" s="200">
        <f>SUM(R242:R243)</f>
        <v>0</v>
      </c>
      <c r="S241" s="199"/>
      <c r="T241" s="201">
        <f>SUM(T242:T243)</f>
        <v>0</v>
      </c>
      <c r="AR241" s="202" t="s">
        <v>82</v>
      </c>
      <c r="AT241" s="203" t="s">
        <v>74</v>
      </c>
      <c r="AU241" s="203" t="s">
        <v>84</v>
      </c>
      <c r="AY241" s="202" t="s">
        <v>233</v>
      </c>
      <c r="BK241" s="204">
        <f>SUM(BK242:BK243)</f>
        <v>0</v>
      </c>
    </row>
    <row r="242" spans="1:65" s="2" customFormat="1" ht="44.25" customHeight="1">
      <c r="A242" s="32"/>
      <c r="B242" s="33"/>
      <c r="C242" s="207" t="s">
        <v>315</v>
      </c>
      <c r="D242" s="207" t="s">
        <v>236</v>
      </c>
      <c r="E242" s="208" t="s">
        <v>398</v>
      </c>
      <c r="F242" s="209" t="s">
        <v>1974</v>
      </c>
      <c r="G242" s="210" t="s">
        <v>620</v>
      </c>
      <c r="H242" s="211">
        <v>1</v>
      </c>
      <c r="I242" s="212"/>
      <c r="J242" s="213">
        <f>ROUND(I242*H242,2)</f>
        <v>0</v>
      </c>
      <c r="K242" s="214"/>
      <c r="L242" s="35"/>
      <c r="M242" s="215" t="s">
        <v>1</v>
      </c>
      <c r="N242" s="216" t="s">
        <v>40</v>
      </c>
      <c r="O242" s="69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9" t="s">
        <v>240</v>
      </c>
      <c r="AT242" s="219" t="s">
        <v>236</v>
      </c>
      <c r="AU242" s="219" t="s">
        <v>245</v>
      </c>
      <c r="AY242" s="14" t="s">
        <v>233</v>
      </c>
      <c r="BE242" s="112">
        <f>IF(N242="základní",J242,0)</f>
        <v>0</v>
      </c>
      <c r="BF242" s="112">
        <f>IF(N242="snížená",J242,0)</f>
        <v>0</v>
      </c>
      <c r="BG242" s="112">
        <f>IF(N242="zákl. přenesená",J242,0)</f>
        <v>0</v>
      </c>
      <c r="BH242" s="112">
        <f>IF(N242="sníž. přenesená",J242,0)</f>
        <v>0</v>
      </c>
      <c r="BI242" s="112">
        <f>IF(N242="nulová",J242,0)</f>
        <v>0</v>
      </c>
      <c r="BJ242" s="14" t="s">
        <v>82</v>
      </c>
      <c r="BK242" s="112">
        <f>ROUND(I242*H242,2)</f>
        <v>0</v>
      </c>
      <c r="BL242" s="14" t="s">
        <v>240</v>
      </c>
      <c r="BM242" s="219" t="s">
        <v>399</v>
      </c>
    </row>
    <row r="243" spans="1:65" s="2" customFormat="1" ht="29.25">
      <c r="A243" s="32"/>
      <c r="B243" s="33"/>
      <c r="C243" s="34"/>
      <c r="D243" s="220" t="s">
        <v>241</v>
      </c>
      <c r="E243" s="34"/>
      <c r="F243" s="221" t="s">
        <v>1974</v>
      </c>
      <c r="G243" s="34"/>
      <c r="H243" s="34"/>
      <c r="I243" s="176"/>
      <c r="J243" s="34"/>
      <c r="K243" s="34"/>
      <c r="L243" s="35"/>
      <c r="M243" s="222"/>
      <c r="N243" s="223"/>
      <c r="O243" s="69"/>
      <c r="P243" s="69"/>
      <c r="Q243" s="69"/>
      <c r="R243" s="69"/>
      <c r="S243" s="69"/>
      <c r="T243" s="70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4" t="s">
        <v>241</v>
      </c>
      <c r="AU243" s="14" t="s">
        <v>245</v>
      </c>
    </row>
    <row r="244" spans="1:65" s="12" customFormat="1" ht="20.85" customHeight="1">
      <c r="B244" s="191"/>
      <c r="C244" s="192"/>
      <c r="D244" s="193" t="s">
        <v>74</v>
      </c>
      <c r="E244" s="205" t="s">
        <v>1975</v>
      </c>
      <c r="F244" s="205" t="s">
        <v>1976</v>
      </c>
      <c r="G244" s="192"/>
      <c r="H244" s="192"/>
      <c r="I244" s="195"/>
      <c r="J244" s="206">
        <f>BK244</f>
        <v>0</v>
      </c>
      <c r="K244" s="192"/>
      <c r="L244" s="197"/>
      <c r="M244" s="198"/>
      <c r="N244" s="199"/>
      <c r="O244" s="199"/>
      <c r="P244" s="200">
        <f>SUM(P245:P256)</f>
        <v>0</v>
      </c>
      <c r="Q244" s="199"/>
      <c r="R244" s="200">
        <f>SUM(R245:R256)</f>
        <v>0</v>
      </c>
      <c r="S244" s="199"/>
      <c r="T244" s="201">
        <f>SUM(T245:T256)</f>
        <v>0</v>
      </c>
      <c r="AR244" s="202" t="s">
        <v>82</v>
      </c>
      <c r="AT244" s="203" t="s">
        <v>74</v>
      </c>
      <c r="AU244" s="203" t="s">
        <v>84</v>
      </c>
      <c r="AY244" s="202" t="s">
        <v>233</v>
      </c>
      <c r="BK244" s="204">
        <f>SUM(BK245:BK256)</f>
        <v>0</v>
      </c>
    </row>
    <row r="245" spans="1:65" s="2" customFormat="1" ht="16.5" customHeight="1">
      <c r="A245" s="32"/>
      <c r="B245" s="33"/>
      <c r="C245" s="207" t="s">
        <v>400</v>
      </c>
      <c r="D245" s="207" t="s">
        <v>236</v>
      </c>
      <c r="E245" s="208" t="s">
        <v>401</v>
      </c>
      <c r="F245" s="209" t="s">
        <v>1910</v>
      </c>
      <c r="G245" s="210" t="s">
        <v>620</v>
      </c>
      <c r="H245" s="211">
        <v>1</v>
      </c>
      <c r="I245" s="212"/>
      <c r="J245" s="213">
        <f>ROUND(I245*H245,2)</f>
        <v>0</v>
      </c>
      <c r="K245" s="214"/>
      <c r="L245" s="35"/>
      <c r="M245" s="215" t="s">
        <v>1</v>
      </c>
      <c r="N245" s="216" t="s">
        <v>40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240</v>
      </c>
      <c r="AT245" s="219" t="s">
        <v>236</v>
      </c>
      <c r="AU245" s="219" t="s">
        <v>245</v>
      </c>
      <c r="AY245" s="14" t="s">
        <v>233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82</v>
      </c>
      <c r="BK245" s="112">
        <f>ROUND(I245*H245,2)</f>
        <v>0</v>
      </c>
      <c r="BL245" s="14" t="s">
        <v>240</v>
      </c>
      <c r="BM245" s="219" t="s">
        <v>402</v>
      </c>
    </row>
    <row r="246" spans="1:65" s="2" customFormat="1" ht="11.25">
      <c r="A246" s="32"/>
      <c r="B246" s="33"/>
      <c r="C246" s="34"/>
      <c r="D246" s="220" t="s">
        <v>241</v>
      </c>
      <c r="E246" s="34"/>
      <c r="F246" s="221" t="s">
        <v>1910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241</v>
      </c>
      <c r="AU246" s="14" t="s">
        <v>245</v>
      </c>
    </row>
    <row r="247" spans="1:65" s="2" customFormat="1" ht="16.5" customHeight="1">
      <c r="A247" s="32"/>
      <c r="B247" s="33"/>
      <c r="C247" s="207" t="s">
        <v>318</v>
      </c>
      <c r="D247" s="207" t="s">
        <v>236</v>
      </c>
      <c r="E247" s="208" t="s">
        <v>403</v>
      </c>
      <c r="F247" s="209" t="s">
        <v>1911</v>
      </c>
      <c r="G247" s="210" t="s">
        <v>620</v>
      </c>
      <c r="H247" s="211">
        <v>1</v>
      </c>
      <c r="I247" s="212"/>
      <c r="J247" s="213">
        <f>ROUND(I247*H247,2)</f>
        <v>0</v>
      </c>
      <c r="K247" s="214"/>
      <c r="L247" s="35"/>
      <c r="M247" s="215" t="s">
        <v>1</v>
      </c>
      <c r="N247" s="216" t="s">
        <v>40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240</v>
      </c>
      <c r="AT247" s="219" t="s">
        <v>236</v>
      </c>
      <c r="AU247" s="219" t="s">
        <v>245</v>
      </c>
      <c r="AY247" s="14" t="s">
        <v>233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82</v>
      </c>
      <c r="BK247" s="112">
        <f>ROUND(I247*H247,2)</f>
        <v>0</v>
      </c>
      <c r="BL247" s="14" t="s">
        <v>240</v>
      </c>
      <c r="BM247" s="219" t="s">
        <v>404</v>
      </c>
    </row>
    <row r="248" spans="1:65" s="2" customFormat="1" ht="11.25">
      <c r="A248" s="32"/>
      <c r="B248" s="33"/>
      <c r="C248" s="34"/>
      <c r="D248" s="220" t="s">
        <v>241</v>
      </c>
      <c r="E248" s="34"/>
      <c r="F248" s="221" t="s">
        <v>1911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241</v>
      </c>
      <c r="AU248" s="14" t="s">
        <v>245</v>
      </c>
    </row>
    <row r="249" spans="1:65" s="2" customFormat="1" ht="16.5" customHeight="1">
      <c r="A249" s="32"/>
      <c r="B249" s="33"/>
      <c r="C249" s="207" t="s">
        <v>405</v>
      </c>
      <c r="D249" s="207" t="s">
        <v>236</v>
      </c>
      <c r="E249" s="208" t="s">
        <v>406</v>
      </c>
      <c r="F249" s="209" t="s">
        <v>1912</v>
      </c>
      <c r="G249" s="210" t="s">
        <v>620</v>
      </c>
      <c r="H249" s="211">
        <v>1</v>
      </c>
      <c r="I249" s="212"/>
      <c r="J249" s="213">
        <f>ROUND(I249*H249,2)</f>
        <v>0</v>
      </c>
      <c r="K249" s="214"/>
      <c r="L249" s="35"/>
      <c r="M249" s="215" t="s">
        <v>1</v>
      </c>
      <c r="N249" s="216" t="s">
        <v>40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240</v>
      </c>
      <c r="AT249" s="219" t="s">
        <v>236</v>
      </c>
      <c r="AU249" s="219" t="s">
        <v>245</v>
      </c>
      <c r="AY249" s="14" t="s">
        <v>233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82</v>
      </c>
      <c r="BK249" s="112">
        <f>ROUND(I249*H249,2)</f>
        <v>0</v>
      </c>
      <c r="BL249" s="14" t="s">
        <v>240</v>
      </c>
      <c r="BM249" s="219" t="s">
        <v>407</v>
      </c>
    </row>
    <row r="250" spans="1:65" s="2" customFormat="1" ht="11.25">
      <c r="A250" s="32"/>
      <c r="B250" s="33"/>
      <c r="C250" s="34"/>
      <c r="D250" s="220" t="s">
        <v>241</v>
      </c>
      <c r="E250" s="34"/>
      <c r="F250" s="221" t="s">
        <v>1912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241</v>
      </c>
      <c r="AU250" s="14" t="s">
        <v>245</v>
      </c>
    </row>
    <row r="251" spans="1:65" s="2" customFormat="1" ht="24.2" customHeight="1">
      <c r="A251" s="32"/>
      <c r="B251" s="33"/>
      <c r="C251" s="207" t="s">
        <v>320</v>
      </c>
      <c r="D251" s="207" t="s">
        <v>236</v>
      </c>
      <c r="E251" s="208" t="s">
        <v>410</v>
      </c>
      <c r="F251" s="209" t="s">
        <v>1913</v>
      </c>
      <c r="G251" s="210" t="s">
        <v>620</v>
      </c>
      <c r="H251" s="211">
        <v>1</v>
      </c>
      <c r="I251" s="212"/>
      <c r="J251" s="213">
        <f>ROUND(I251*H251,2)</f>
        <v>0</v>
      </c>
      <c r="K251" s="214"/>
      <c r="L251" s="35"/>
      <c r="M251" s="215" t="s">
        <v>1</v>
      </c>
      <c r="N251" s="216" t="s">
        <v>40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240</v>
      </c>
      <c r="AT251" s="219" t="s">
        <v>236</v>
      </c>
      <c r="AU251" s="219" t="s">
        <v>245</v>
      </c>
      <c r="AY251" s="14" t="s">
        <v>233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82</v>
      </c>
      <c r="BK251" s="112">
        <f>ROUND(I251*H251,2)</f>
        <v>0</v>
      </c>
      <c r="BL251" s="14" t="s">
        <v>240</v>
      </c>
      <c r="BM251" s="219" t="s">
        <v>411</v>
      </c>
    </row>
    <row r="252" spans="1:65" s="2" customFormat="1" ht="19.5">
      <c r="A252" s="32"/>
      <c r="B252" s="33"/>
      <c r="C252" s="34"/>
      <c r="D252" s="220" t="s">
        <v>241</v>
      </c>
      <c r="E252" s="34"/>
      <c r="F252" s="221" t="s">
        <v>1913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241</v>
      </c>
      <c r="AU252" s="14" t="s">
        <v>245</v>
      </c>
    </row>
    <row r="253" spans="1:65" s="2" customFormat="1" ht="16.5" customHeight="1">
      <c r="A253" s="32"/>
      <c r="B253" s="33"/>
      <c r="C253" s="207" t="s">
        <v>412</v>
      </c>
      <c r="D253" s="207" t="s">
        <v>236</v>
      </c>
      <c r="E253" s="208" t="s">
        <v>413</v>
      </c>
      <c r="F253" s="209" t="s">
        <v>1914</v>
      </c>
      <c r="G253" s="210" t="s">
        <v>620</v>
      </c>
      <c r="H253" s="211">
        <v>1</v>
      </c>
      <c r="I253" s="212"/>
      <c r="J253" s="213">
        <f>ROUND(I253*H253,2)</f>
        <v>0</v>
      </c>
      <c r="K253" s="214"/>
      <c r="L253" s="35"/>
      <c r="M253" s="215" t="s">
        <v>1</v>
      </c>
      <c r="N253" s="216" t="s">
        <v>40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240</v>
      </c>
      <c r="AT253" s="219" t="s">
        <v>236</v>
      </c>
      <c r="AU253" s="219" t="s">
        <v>245</v>
      </c>
      <c r="AY253" s="14" t="s">
        <v>233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82</v>
      </c>
      <c r="BK253" s="112">
        <f>ROUND(I253*H253,2)</f>
        <v>0</v>
      </c>
      <c r="BL253" s="14" t="s">
        <v>240</v>
      </c>
      <c r="BM253" s="219" t="s">
        <v>414</v>
      </c>
    </row>
    <row r="254" spans="1:65" s="2" customFormat="1" ht="11.25">
      <c r="A254" s="32"/>
      <c r="B254" s="33"/>
      <c r="C254" s="34"/>
      <c r="D254" s="220" t="s">
        <v>241</v>
      </c>
      <c r="E254" s="34"/>
      <c r="F254" s="221" t="s">
        <v>1914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241</v>
      </c>
      <c r="AU254" s="14" t="s">
        <v>245</v>
      </c>
    </row>
    <row r="255" spans="1:65" s="2" customFormat="1" ht="21.75" customHeight="1">
      <c r="A255" s="32"/>
      <c r="B255" s="33"/>
      <c r="C255" s="207" t="s">
        <v>323</v>
      </c>
      <c r="D255" s="207" t="s">
        <v>236</v>
      </c>
      <c r="E255" s="208" t="s">
        <v>415</v>
      </c>
      <c r="F255" s="209" t="s">
        <v>1915</v>
      </c>
      <c r="G255" s="210" t="s">
        <v>620</v>
      </c>
      <c r="H255" s="211">
        <v>1</v>
      </c>
      <c r="I255" s="212"/>
      <c r="J255" s="213">
        <f>ROUND(I255*H255,2)</f>
        <v>0</v>
      </c>
      <c r="K255" s="214"/>
      <c r="L255" s="35"/>
      <c r="M255" s="215" t="s">
        <v>1</v>
      </c>
      <c r="N255" s="216" t="s">
        <v>40</v>
      </c>
      <c r="O255" s="6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9" t="s">
        <v>240</v>
      </c>
      <c r="AT255" s="219" t="s">
        <v>236</v>
      </c>
      <c r="AU255" s="219" t="s">
        <v>245</v>
      </c>
      <c r="AY255" s="14" t="s">
        <v>233</v>
      </c>
      <c r="BE255" s="112">
        <f>IF(N255="základní",J255,0)</f>
        <v>0</v>
      </c>
      <c r="BF255" s="112">
        <f>IF(N255="snížená",J255,0)</f>
        <v>0</v>
      </c>
      <c r="BG255" s="112">
        <f>IF(N255="zákl. přenesená",J255,0)</f>
        <v>0</v>
      </c>
      <c r="BH255" s="112">
        <f>IF(N255="sníž. přenesená",J255,0)</f>
        <v>0</v>
      </c>
      <c r="BI255" s="112">
        <f>IF(N255="nulová",J255,0)</f>
        <v>0</v>
      </c>
      <c r="BJ255" s="14" t="s">
        <v>82</v>
      </c>
      <c r="BK255" s="112">
        <f>ROUND(I255*H255,2)</f>
        <v>0</v>
      </c>
      <c r="BL255" s="14" t="s">
        <v>240</v>
      </c>
      <c r="BM255" s="219" t="s">
        <v>416</v>
      </c>
    </row>
    <row r="256" spans="1:65" s="2" customFormat="1" ht="11.25">
      <c r="A256" s="32"/>
      <c r="B256" s="33"/>
      <c r="C256" s="34"/>
      <c r="D256" s="220" t="s">
        <v>241</v>
      </c>
      <c r="E256" s="34"/>
      <c r="F256" s="221" t="s">
        <v>1915</v>
      </c>
      <c r="G256" s="34"/>
      <c r="H256" s="34"/>
      <c r="I256" s="176"/>
      <c r="J256" s="34"/>
      <c r="K256" s="34"/>
      <c r="L256" s="35"/>
      <c r="M256" s="224"/>
      <c r="N256" s="225"/>
      <c r="O256" s="226"/>
      <c r="P256" s="226"/>
      <c r="Q256" s="226"/>
      <c r="R256" s="226"/>
      <c r="S256" s="226"/>
      <c r="T256" s="227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4" t="s">
        <v>241</v>
      </c>
      <c r="AU256" s="14" t="s">
        <v>245</v>
      </c>
    </row>
    <row r="257" spans="1:31" s="2" customFormat="1" ht="6.95" customHeight="1">
      <c r="A257" s="32"/>
      <c r="B257" s="52"/>
      <c r="C257" s="53"/>
      <c r="D257" s="53"/>
      <c r="E257" s="53"/>
      <c r="F257" s="53"/>
      <c r="G257" s="53"/>
      <c r="H257" s="53"/>
      <c r="I257" s="53"/>
      <c r="J257" s="53"/>
      <c r="K257" s="53"/>
      <c r="L257" s="35"/>
      <c r="M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</row>
  </sheetData>
  <sheetProtection algorithmName="SHA-512" hashValue="Dq5WJhISNlWyyTY3ZuOMq0yKvvVpIsoPqNp4cINEnMRPmEb2KNfj1am7KniMIZ3xiJk52tprGmQFcTZDRSwgbA==" saltValue="lw0IamxIKcu4nqU2s5vf8kx3TjnMBhUjQedw+awVM2dQMV3B/Id4Hh904oE8SEQ5iys9KjZbEcwSs/c3C5zIdQ==" spinCount="100000" sheet="1" objects="1" scenarios="1" formatColumns="0" formatRows="0" autoFilter="0"/>
  <autoFilter ref="C131:K256" xr:uid="{00000000-0009-0000-0000-000010000000}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2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128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1977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J110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ROUND((SUM(BE110:BE117) + SUM(BE137:BE236)),  2)</f>
        <v>0</v>
      </c>
      <c r="G35" s="32"/>
      <c r="H35" s="32"/>
      <c r="I35" s="137">
        <v>0.21</v>
      </c>
      <c r="J35" s="136">
        <f>ROUND(((SUM(BE110:BE117) + SUM(BE137:BE236))*I35),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ROUND((SUM(BF110:BF117) + SUM(BF137:BF236)),  2)</f>
        <v>0</v>
      </c>
      <c r="G36" s="32"/>
      <c r="H36" s="32"/>
      <c r="I36" s="137">
        <v>0.12</v>
      </c>
      <c r="J36" s="136">
        <f>ROUND(((SUM(BF110:BF117) + SUM(BF137:BF236))*I36),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ROUND((SUM(BG110:BG117) + SUM(BG137:BG236)),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ROUND((SUM(BH110:BH117) + SUM(BH137:BH236)),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ROUND((SUM(BI110:BI117) + SUM(BI137:BI236)),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 xml:space="preserve">SO 06 D.1.4.3 -  Elektroinstalace a MaR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J137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65" s="9" customFormat="1" ht="24.95" customHeight="1">
      <c r="B97" s="159"/>
      <c r="C97" s="160"/>
      <c r="D97" s="161" t="s">
        <v>1978</v>
      </c>
      <c r="E97" s="162"/>
      <c r="F97" s="162"/>
      <c r="G97" s="162"/>
      <c r="H97" s="162"/>
      <c r="I97" s="162"/>
      <c r="J97" s="163">
        <f>J138</f>
        <v>0</v>
      </c>
      <c r="K97" s="160"/>
      <c r="L97" s="164"/>
    </row>
    <row r="98" spans="1:65" s="9" customFormat="1" ht="24.95" customHeight="1">
      <c r="B98" s="159"/>
      <c r="C98" s="160"/>
      <c r="D98" s="161" t="s">
        <v>1979</v>
      </c>
      <c r="E98" s="162"/>
      <c r="F98" s="162"/>
      <c r="G98" s="162"/>
      <c r="H98" s="162"/>
      <c r="I98" s="162"/>
      <c r="J98" s="163">
        <f>J141</f>
        <v>0</v>
      </c>
      <c r="K98" s="160"/>
      <c r="L98" s="164"/>
    </row>
    <row r="99" spans="1:65" s="9" customFormat="1" ht="24.95" customHeight="1">
      <c r="B99" s="159"/>
      <c r="C99" s="160"/>
      <c r="D99" s="161" t="s">
        <v>1980</v>
      </c>
      <c r="E99" s="162"/>
      <c r="F99" s="162"/>
      <c r="G99" s="162"/>
      <c r="H99" s="162"/>
      <c r="I99" s="162"/>
      <c r="J99" s="163">
        <f>J144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1981</v>
      </c>
      <c r="E100" s="162"/>
      <c r="F100" s="162"/>
      <c r="G100" s="162"/>
      <c r="H100" s="162"/>
      <c r="I100" s="162"/>
      <c r="J100" s="163">
        <f>J153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1982</v>
      </c>
      <c r="E101" s="162"/>
      <c r="F101" s="162"/>
      <c r="G101" s="162"/>
      <c r="H101" s="162"/>
      <c r="I101" s="162"/>
      <c r="J101" s="163">
        <f>J162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1983</v>
      </c>
      <c r="E102" s="162"/>
      <c r="F102" s="162"/>
      <c r="G102" s="162"/>
      <c r="H102" s="162"/>
      <c r="I102" s="162"/>
      <c r="J102" s="163">
        <f>J171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1984</v>
      </c>
      <c r="E103" s="162"/>
      <c r="F103" s="162"/>
      <c r="G103" s="162"/>
      <c r="H103" s="162"/>
      <c r="I103" s="162"/>
      <c r="J103" s="163">
        <f>J180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1985</v>
      </c>
      <c r="E104" s="162"/>
      <c r="F104" s="162"/>
      <c r="G104" s="162"/>
      <c r="H104" s="162"/>
      <c r="I104" s="162"/>
      <c r="J104" s="163">
        <f>J185</f>
        <v>0</v>
      </c>
      <c r="K104" s="160"/>
      <c r="L104" s="164"/>
    </row>
    <row r="105" spans="1:65" s="9" customFormat="1" ht="24.95" customHeight="1">
      <c r="B105" s="159"/>
      <c r="C105" s="160"/>
      <c r="D105" s="161" t="s">
        <v>1986</v>
      </c>
      <c r="E105" s="162"/>
      <c r="F105" s="162"/>
      <c r="G105" s="162"/>
      <c r="H105" s="162"/>
      <c r="I105" s="162"/>
      <c r="J105" s="163">
        <f>J198</f>
        <v>0</v>
      </c>
      <c r="K105" s="160"/>
      <c r="L105" s="164"/>
    </row>
    <row r="106" spans="1:65" s="9" customFormat="1" ht="24.95" customHeight="1">
      <c r="B106" s="159"/>
      <c r="C106" s="160"/>
      <c r="D106" s="161" t="s">
        <v>1986</v>
      </c>
      <c r="E106" s="162"/>
      <c r="F106" s="162"/>
      <c r="G106" s="162"/>
      <c r="H106" s="162"/>
      <c r="I106" s="162"/>
      <c r="J106" s="163">
        <f>J213</f>
        <v>0</v>
      </c>
      <c r="K106" s="160"/>
      <c r="L106" s="164"/>
    </row>
    <row r="107" spans="1:65" s="9" customFormat="1" ht="24.95" customHeight="1">
      <c r="B107" s="159"/>
      <c r="C107" s="160"/>
      <c r="D107" s="161" t="s">
        <v>1183</v>
      </c>
      <c r="E107" s="162"/>
      <c r="F107" s="162"/>
      <c r="G107" s="162"/>
      <c r="H107" s="162"/>
      <c r="I107" s="162"/>
      <c r="J107" s="163">
        <f>J226</f>
        <v>0</v>
      </c>
      <c r="K107" s="160"/>
      <c r="L107" s="164"/>
    </row>
    <row r="108" spans="1:65" s="2" customFormat="1" ht="21.7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29.25" customHeight="1">
      <c r="A110" s="32"/>
      <c r="B110" s="33"/>
      <c r="C110" s="158" t="s">
        <v>209</v>
      </c>
      <c r="D110" s="34"/>
      <c r="E110" s="34"/>
      <c r="F110" s="34"/>
      <c r="G110" s="34"/>
      <c r="H110" s="34"/>
      <c r="I110" s="34"/>
      <c r="J110" s="171">
        <f>ROUND(J111 + J112 + J113 + J114 + J115 + J116,2)</f>
        <v>0</v>
      </c>
      <c r="K110" s="34"/>
      <c r="L110" s="49"/>
      <c r="N110" s="172" t="s">
        <v>39</v>
      </c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18" customHeight="1">
      <c r="A111" s="32"/>
      <c r="B111" s="33"/>
      <c r="C111" s="34"/>
      <c r="D111" s="248" t="s">
        <v>210</v>
      </c>
      <c r="E111" s="247"/>
      <c r="F111" s="247"/>
      <c r="G111" s="34"/>
      <c r="H111" s="34"/>
      <c r="I111" s="34"/>
      <c r="J111" s="108">
        <v>0</v>
      </c>
      <c r="K111" s="34"/>
      <c r="L111" s="173"/>
      <c r="M111" s="174"/>
      <c r="N111" s="175" t="s">
        <v>40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211</v>
      </c>
      <c r="AZ111" s="174"/>
      <c r="BA111" s="174"/>
      <c r="BB111" s="174"/>
      <c r="BC111" s="174"/>
      <c r="BD111" s="174"/>
      <c r="BE111" s="178">
        <f t="shared" ref="BE111:BE116" si="0">IF(N111="základní",J111,0)</f>
        <v>0</v>
      </c>
      <c r="BF111" s="178">
        <f t="shared" ref="BF111:BF116" si="1">IF(N111="snížená",J111,0)</f>
        <v>0</v>
      </c>
      <c r="BG111" s="178">
        <f t="shared" ref="BG111:BG116" si="2">IF(N111="zákl. přenesená",J111,0)</f>
        <v>0</v>
      </c>
      <c r="BH111" s="178">
        <f t="shared" ref="BH111:BH116" si="3">IF(N111="sníž. přenesená",J111,0)</f>
        <v>0</v>
      </c>
      <c r="BI111" s="178">
        <f t="shared" ref="BI111:BI116" si="4">IF(N111="nulová",J111,0)</f>
        <v>0</v>
      </c>
      <c r="BJ111" s="177" t="s">
        <v>82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8" t="s">
        <v>212</v>
      </c>
      <c r="E112" s="247"/>
      <c r="F112" s="247"/>
      <c r="G112" s="34"/>
      <c r="H112" s="34"/>
      <c r="I112" s="34"/>
      <c r="J112" s="108">
        <v>0</v>
      </c>
      <c r="K112" s="34"/>
      <c r="L112" s="173"/>
      <c r="M112" s="174"/>
      <c r="N112" s="175" t="s">
        <v>40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211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82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8" t="s">
        <v>213</v>
      </c>
      <c r="E113" s="247"/>
      <c r="F113" s="247"/>
      <c r="G113" s="34"/>
      <c r="H113" s="34"/>
      <c r="I113" s="34"/>
      <c r="J113" s="108">
        <v>0</v>
      </c>
      <c r="K113" s="34"/>
      <c r="L113" s="173"/>
      <c r="M113" s="174"/>
      <c r="N113" s="175" t="s">
        <v>40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211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82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8" t="s">
        <v>214</v>
      </c>
      <c r="E114" s="247"/>
      <c r="F114" s="247"/>
      <c r="G114" s="34"/>
      <c r="H114" s="34"/>
      <c r="I114" s="34"/>
      <c r="J114" s="108">
        <v>0</v>
      </c>
      <c r="K114" s="34"/>
      <c r="L114" s="173"/>
      <c r="M114" s="174"/>
      <c r="N114" s="175" t="s">
        <v>40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211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82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248" t="s">
        <v>215</v>
      </c>
      <c r="E115" s="247"/>
      <c r="F115" s="247"/>
      <c r="G115" s="34"/>
      <c r="H115" s="34"/>
      <c r="I115" s="34"/>
      <c r="J115" s="108">
        <v>0</v>
      </c>
      <c r="K115" s="34"/>
      <c r="L115" s="173"/>
      <c r="M115" s="174"/>
      <c r="N115" s="175" t="s">
        <v>40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211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82</v>
      </c>
      <c r="BK115" s="174"/>
      <c r="BL115" s="174"/>
      <c r="BM115" s="174"/>
    </row>
    <row r="116" spans="1:65" s="2" customFormat="1" ht="18" customHeight="1">
      <c r="A116" s="32"/>
      <c r="B116" s="33"/>
      <c r="C116" s="34"/>
      <c r="D116" s="107" t="s">
        <v>216</v>
      </c>
      <c r="E116" s="34"/>
      <c r="F116" s="34"/>
      <c r="G116" s="34"/>
      <c r="H116" s="34"/>
      <c r="I116" s="34"/>
      <c r="J116" s="108">
        <f>ROUND(J30*T116,2)</f>
        <v>0</v>
      </c>
      <c r="K116" s="34"/>
      <c r="L116" s="173"/>
      <c r="M116" s="174"/>
      <c r="N116" s="175" t="s">
        <v>40</v>
      </c>
      <c r="O116" s="174"/>
      <c r="P116" s="174"/>
      <c r="Q116" s="174"/>
      <c r="R116" s="174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7" t="s">
        <v>217</v>
      </c>
      <c r="AZ116" s="174"/>
      <c r="BA116" s="174"/>
      <c r="BB116" s="174"/>
      <c r="BC116" s="174"/>
      <c r="BD116" s="174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82</v>
      </c>
      <c r="BK116" s="174"/>
      <c r="BL116" s="174"/>
      <c r="BM116" s="174"/>
    </row>
    <row r="117" spans="1:65" s="2" customFormat="1" ht="11.25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9.25" customHeight="1">
      <c r="A118" s="32"/>
      <c r="B118" s="33"/>
      <c r="C118" s="116" t="s">
        <v>151</v>
      </c>
      <c r="D118" s="117"/>
      <c r="E118" s="117"/>
      <c r="F118" s="117"/>
      <c r="G118" s="117"/>
      <c r="H118" s="117"/>
      <c r="I118" s="117"/>
      <c r="J118" s="118">
        <f>ROUND(J96+J110,2)</f>
        <v>0</v>
      </c>
      <c r="K118" s="117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52"/>
      <c r="C119" s="53"/>
      <c r="D119" s="53"/>
      <c r="E119" s="53"/>
      <c r="F119" s="53"/>
      <c r="G119" s="53"/>
      <c r="H119" s="53"/>
      <c r="I119" s="53"/>
      <c r="J119" s="53"/>
      <c r="K119" s="53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3" spans="1:65" s="2" customFormat="1" ht="6.95" customHeight="1">
      <c r="A123" s="32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24.95" customHeight="1">
      <c r="A124" s="32"/>
      <c r="B124" s="33"/>
      <c r="C124" s="20" t="s">
        <v>218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2" customHeight="1">
      <c r="A126" s="32"/>
      <c r="B126" s="33"/>
      <c r="C126" s="26" t="s">
        <v>16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26.25" customHeight="1">
      <c r="A127" s="32"/>
      <c r="B127" s="33"/>
      <c r="C127" s="34"/>
      <c r="D127" s="34"/>
      <c r="E127" s="294" t="str">
        <f>E7</f>
        <v>Snížení energetické náročnosti budov v areálu Slezské nemocnice Opava využitím OZE a KVET  u hlavních budov V,N</v>
      </c>
      <c r="F127" s="295"/>
      <c r="G127" s="295"/>
      <c r="H127" s="295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>
      <c r="A128" s="32"/>
      <c r="B128" s="33"/>
      <c r="C128" s="26" t="s">
        <v>153</v>
      </c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6.5" customHeight="1">
      <c r="A129" s="32"/>
      <c r="B129" s="33"/>
      <c r="C129" s="34"/>
      <c r="D129" s="34"/>
      <c r="E129" s="249" t="str">
        <f>E9</f>
        <v xml:space="preserve">SO 06 D.1.4.3 -  Elektroinstalace a MaR   </v>
      </c>
      <c r="F129" s="296"/>
      <c r="G129" s="296"/>
      <c r="H129" s="296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6" t="s">
        <v>20</v>
      </c>
      <c r="D131" s="34"/>
      <c r="E131" s="34"/>
      <c r="F131" s="24" t="str">
        <f>F12</f>
        <v xml:space="preserve"> </v>
      </c>
      <c r="G131" s="34"/>
      <c r="H131" s="34"/>
      <c r="I131" s="26" t="s">
        <v>22</v>
      </c>
      <c r="J131" s="64" t="str">
        <f>IF(J12="","",J12)</f>
        <v>10. 3. 2025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6" t="s">
        <v>24</v>
      </c>
      <c r="D133" s="34"/>
      <c r="E133" s="34"/>
      <c r="F133" s="24" t="str">
        <f>E15</f>
        <v xml:space="preserve"> </v>
      </c>
      <c r="G133" s="34"/>
      <c r="H133" s="34"/>
      <c r="I133" s="26" t="s">
        <v>29</v>
      </c>
      <c r="J133" s="29" t="str">
        <f>E21</f>
        <v xml:space="preserve"> 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6" t="s">
        <v>27</v>
      </c>
      <c r="D134" s="34"/>
      <c r="E134" s="34"/>
      <c r="F134" s="24" t="str">
        <f>IF(E18="","",E18)</f>
        <v>Vyplň údaj</v>
      </c>
      <c r="G134" s="34"/>
      <c r="H134" s="34"/>
      <c r="I134" s="26" t="s">
        <v>31</v>
      </c>
      <c r="J134" s="29" t="str">
        <f>E24</f>
        <v xml:space="preserve"> </v>
      </c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0.35" customHeight="1">
      <c r="A135" s="32"/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11" customFormat="1" ht="29.25" customHeight="1">
      <c r="A136" s="179"/>
      <c r="B136" s="180"/>
      <c r="C136" s="181" t="s">
        <v>219</v>
      </c>
      <c r="D136" s="182" t="s">
        <v>60</v>
      </c>
      <c r="E136" s="182" t="s">
        <v>56</v>
      </c>
      <c r="F136" s="182" t="s">
        <v>57</v>
      </c>
      <c r="G136" s="182" t="s">
        <v>220</v>
      </c>
      <c r="H136" s="182" t="s">
        <v>221</v>
      </c>
      <c r="I136" s="182" t="s">
        <v>222</v>
      </c>
      <c r="J136" s="183" t="s">
        <v>158</v>
      </c>
      <c r="K136" s="184" t="s">
        <v>223</v>
      </c>
      <c r="L136" s="185"/>
      <c r="M136" s="73" t="s">
        <v>1</v>
      </c>
      <c r="N136" s="74" t="s">
        <v>39</v>
      </c>
      <c r="O136" s="74" t="s">
        <v>224</v>
      </c>
      <c r="P136" s="74" t="s">
        <v>225</v>
      </c>
      <c r="Q136" s="74" t="s">
        <v>226</v>
      </c>
      <c r="R136" s="74" t="s">
        <v>227</v>
      </c>
      <c r="S136" s="74" t="s">
        <v>228</v>
      </c>
      <c r="T136" s="75" t="s">
        <v>229</v>
      </c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</row>
    <row r="137" spans="1:65" s="2" customFormat="1" ht="22.9" customHeight="1">
      <c r="A137" s="32"/>
      <c r="B137" s="33"/>
      <c r="C137" s="80" t="s">
        <v>230</v>
      </c>
      <c r="D137" s="34"/>
      <c r="E137" s="34"/>
      <c r="F137" s="34"/>
      <c r="G137" s="34"/>
      <c r="H137" s="34"/>
      <c r="I137" s="34"/>
      <c r="J137" s="186">
        <f>BK137</f>
        <v>0</v>
      </c>
      <c r="K137" s="34"/>
      <c r="L137" s="35"/>
      <c r="M137" s="76"/>
      <c r="N137" s="187"/>
      <c r="O137" s="77"/>
      <c r="P137" s="188">
        <f>P138+P141+P144+P153+P162+P171+P180+P185+P198+P213+P226</f>
        <v>0</v>
      </c>
      <c r="Q137" s="77"/>
      <c r="R137" s="188">
        <f>R138+R141+R144+R153+R162+R171+R180+R185+R198+R213+R226</f>
        <v>0</v>
      </c>
      <c r="S137" s="77"/>
      <c r="T137" s="189">
        <f>T138+T141+T144+T153+T162+T171+T180+T185+T198+T213+T226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74</v>
      </c>
      <c r="AU137" s="14" t="s">
        <v>160</v>
      </c>
      <c r="BK137" s="190">
        <f>BK138+BK141+BK144+BK153+BK162+BK171+BK180+BK185+BK198+BK213+BK226</f>
        <v>0</v>
      </c>
    </row>
    <row r="138" spans="1:65" s="12" customFormat="1" ht="25.9" customHeight="1">
      <c r="B138" s="191"/>
      <c r="C138" s="192"/>
      <c r="D138" s="193" t="s">
        <v>74</v>
      </c>
      <c r="E138" s="194" t="s">
        <v>231</v>
      </c>
      <c r="F138" s="194" t="s">
        <v>1987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SUM(P139:P140)</f>
        <v>0</v>
      </c>
      <c r="Q138" s="199"/>
      <c r="R138" s="200">
        <f>SUM(R139:R140)</f>
        <v>0</v>
      </c>
      <c r="S138" s="199"/>
      <c r="T138" s="201">
        <f>SUM(T139:T140)</f>
        <v>0</v>
      </c>
      <c r="AR138" s="202" t="s">
        <v>82</v>
      </c>
      <c r="AT138" s="203" t="s">
        <v>74</v>
      </c>
      <c r="AU138" s="203" t="s">
        <v>75</v>
      </c>
      <c r="AY138" s="202" t="s">
        <v>233</v>
      </c>
      <c r="BK138" s="204">
        <f>SUM(BK139:BK140)</f>
        <v>0</v>
      </c>
    </row>
    <row r="139" spans="1:65" s="2" customFormat="1" ht="37.9" customHeight="1">
      <c r="A139" s="32"/>
      <c r="B139" s="33"/>
      <c r="C139" s="207" t="s">
        <v>82</v>
      </c>
      <c r="D139" s="207" t="s">
        <v>236</v>
      </c>
      <c r="E139" s="208" t="s">
        <v>237</v>
      </c>
      <c r="F139" s="209" t="s">
        <v>1988</v>
      </c>
      <c r="G139" s="210" t="s">
        <v>239</v>
      </c>
      <c r="H139" s="211">
        <v>0</v>
      </c>
      <c r="I139" s="212"/>
      <c r="J139" s="213">
        <f>ROUND(I139*H139,2)</f>
        <v>0</v>
      </c>
      <c r="K139" s="214"/>
      <c r="L139" s="35"/>
      <c r="M139" s="215" t="s">
        <v>1</v>
      </c>
      <c r="N139" s="216" t="s">
        <v>40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240</v>
      </c>
      <c r="AT139" s="219" t="s">
        <v>236</v>
      </c>
      <c r="AU139" s="219" t="s">
        <v>82</v>
      </c>
      <c r="AY139" s="14" t="s">
        <v>233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82</v>
      </c>
      <c r="BK139" s="112">
        <f>ROUND(I139*H139,2)</f>
        <v>0</v>
      </c>
      <c r="BL139" s="14" t="s">
        <v>240</v>
      </c>
      <c r="BM139" s="219" t="s">
        <v>84</v>
      </c>
    </row>
    <row r="140" spans="1:65" s="2" customFormat="1" ht="29.25">
      <c r="A140" s="32"/>
      <c r="B140" s="33"/>
      <c r="C140" s="34"/>
      <c r="D140" s="220" t="s">
        <v>241</v>
      </c>
      <c r="E140" s="34"/>
      <c r="F140" s="221" t="s">
        <v>1988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241</v>
      </c>
      <c r="AU140" s="14" t="s">
        <v>82</v>
      </c>
    </row>
    <row r="141" spans="1:65" s="12" customFormat="1" ht="25.9" customHeight="1">
      <c r="B141" s="191"/>
      <c r="C141" s="192"/>
      <c r="D141" s="193" t="s">
        <v>74</v>
      </c>
      <c r="E141" s="194" t="s">
        <v>234</v>
      </c>
      <c r="F141" s="194" t="s">
        <v>1989</v>
      </c>
      <c r="G141" s="192"/>
      <c r="H141" s="192"/>
      <c r="I141" s="195"/>
      <c r="J141" s="196">
        <f>BK141</f>
        <v>0</v>
      </c>
      <c r="K141" s="192"/>
      <c r="L141" s="197"/>
      <c r="M141" s="198"/>
      <c r="N141" s="199"/>
      <c r="O141" s="199"/>
      <c r="P141" s="200">
        <f>SUM(P142:P143)</f>
        <v>0</v>
      </c>
      <c r="Q141" s="199"/>
      <c r="R141" s="200">
        <f>SUM(R142:R143)</f>
        <v>0</v>
      </c>
      <c r="S141" s="199"/>
      <c r="T141" s="201">
        <f>SUM(T142:T143)</f>
        <v>0</v>
      </c>
      <c r="AR141" s="202" t="s">
        <v>82</v>
      </c>
      <c r="AT141" s="203" t="s">
        <v>74</v>
      </c>
      <c r="AU141" s="203" t="s">
        <v>75</v>
      </c>
      <c r="AY141" s="202" t="s">
        <v>233</v>
      </c>
      <c r="BK141" s="204">
        <f>SUM(BK142:BK143)</f>
        <v>0</v>
      </c>
    </row>
    <row r="142" spans="1:65" s="2" customFormat="1" ht="37.9" customHeight="1">
      <c r="A142" s="32"/>
      <c r="B142" s="33"/>
      <c r="C142" s="207" t="s">
        <v>84</v>
      </c>
      <c r="D142" s="207" t="s">
        <v>236</v>
      </c>
      <c r="E142" s="208" t="s">
        <v>242</v>
      </c>
      <c r="F142" s="209" t="s">
        <v>1990</v>
      </c>
      <c r="G142" s="210" t="s">
        <v>239</v>
      </c>
      <c r="H142" s="211">
        <v>0</v>
      </c>
      <c r="I142" s="212"/>
      <c r="J142" s="213">
        <f>ROUND(I142*H142,2)</f>
        <v>0</v>
      </c>
      <c r="K142" s="214"/>
      <c r="L142" s="35"/>
      <c r="M142" s="215" t="s">
        <v>1</v>
      </c>
      <c r="N142" s="216" t="s">
        <v>40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240</v>
      </c>
      <c r="AT142" s="219" t="s">
        <v>236</v>
      </c>
      <c r="AU142" s="219" t="s">
        <v>82</v>
      </c>
      <c r="AY142" s="14" t="s">
        <v>233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82</v>
      </c>
      <c r="BK142" s="112">
        <f>ROUND(I142*H142,2)</f>
        <v>0</v>
      </c>
      <c r="BL142" s="14" t="s">
        <v>240</v>
      </c>
      <c r="BM142" s="219" t="s">
        <v>240</v>
      </c>
    </row>
    <row r="143" spans="1:65" s="2" customFormat="1" ht="29.25">
      <c r="A143" s="32"/>
      <c r="B143" s="33"/>
      <c r="C143" s="34"/>
      <c r="D143" s="220" t="s">
        <v>241</v>
      </c>
      <c r="E143" s="34"/>
      <c r="F143" s="221" t="s">
        <v>1990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241</v>
      </c>
      <c r="AU143" s="14" t="s">
        <v>82</v>
      </c>
    </row>
    <row r="144" spans="1:65" s="12" customFormat="1" ht="25.9" customHeight="1">
      <c r="B144" s="191"/>
      <c r="C144" s="192"/>
      <c r="D144" s="193" t="s">
        <v>74</v>
      </c>
      <c r="E144" s="194" t="s">
        <v>256</v>
      </c>
      <c r="F144" s="194" t="s">
        <v>1991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SUM(P145:P152)</f>
        <v>0</v>
      </c>
      <c r="Q144" s="199"/>
      <c r="R144" s="200">
        <f>SUM(R145:R152)</f>
        <v>0</v>
      </c>
      <c r="S144" s="199"/>
      <c r="T144" s="201">
        <f>SUM(T145:T152)</f>
        <v>0</v>
      </c>
      <c r="AR144" s="202" t="s">
        <v>82</v>
      </c>
      <c r="AT144" s="203" t="s">
        <v>74</v>
      </c>
      <c r="AU144" s="203" t="s">
        <v>75</v>
      </c>
      <c r="AY144" s="202" t="s">
        <v>233</v>
      </c>
      <c r="BK144" s="204">
        <f>SUM(BK145:BK152)</f>
        <v>0</v>
      </c>
    </row>
    <row r="145" spans="1:65" s="2" customFormat="1" ht="24.2" customHeight="1">
      <c r="A145" s="32"/>
      <c r="B145" s="33"/>
      <c r="C145" s="207" t="s">
        <v>245</v>
      </c>
      <c r="D145" s="207" t="s">
        <v>236</v>
      </c>
      <c r="E145" s="208" t="s">
        <v>246</v>
      </c>
      <c r="F145" s="209" t="s">
        <v>1992</v>
      </c>
      <c r="G145" s="210" t="s">
        <v>239</v>
      </c>
      <c r="H145" s="211">
        <v>2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40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240</v>
      </c>
      <c r="AT145" s="219" t="s">
        <v>236</v>
      </c>
      <c r="AU145" s="219" t="s">
        <v>82</v>
      </c>
      <c r="AY145" s="14" t="s">
        <v>233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82</v>
      </c>
      <c r="BK145" s="112">
        <f>ROUND(I145*H145,2)</f>
        <v>0</v>
      </c>
      <c r="BL145" s="14" t="s">
        <v>240</v>
      </c>
      <c r="BM145" s="219" t="s">
        <v>248</v>
      </c>
    </row>
    <row r="146" spans="1:65" s="2" customFormat="1" ht="19.5">
      <c r="A146" s="32"/>
      <c r="B146" s="33"/>
      <c r="C146" s="34"/>
      <c r="D146" s="220" t="s">
        <v>241</v>
      </c>
      <c r="E146" s="34"/>
      <c r="F146" s="221" t="s">
        <v>1992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241</v>
      </c>
      <c r="AU146" s="14" t="s">
        <v>82</v>
      </c>
    </row>
    <row r="147" spans="1:65" s="2" customFormat="1" ht="33" customHeight="1">
      <c r="A147" s="32"/>
      <c r="B147" s="33"/>
      <c r="C147" s="228" t="s">
        <v>240</v>
      </c>
      <c r="D147" s="228" t="s">
        <v>973</v>
      </c>
      <c r="E147" s="229" t="s">
        <v>249</v>
      </c>
      <c r="F147" s="230" t="s">
        <v>1993</v>
      </c>
      <c r="G147" s="231" t="s">
        <v>239</v>
      </c>
      <c r="H147" s="232">
        <v>2</v>
      </c>
      <c r="I147" s="233"/>
      <c r="J147" s="234">
        <f>ROUND(I147*H147,2)</f>
        <v>0</v>
      </c>
      <c r="K147" s="235"/>
      <c r="L147" s="236"/>
      <c r="M147" s="237" t="s">
        <v>1</v>
      </c>
      <c r="N147" s="238" t="s">
        <v>40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251</v>
      </c>
      <c r="AT147" s="219" t="s">
        <v>973</v>
      </c>
      <c r="AU147" s="219" t="s">
        <v>82</v>
      </c>
      <c r="AY147" s="14" t="s">
        <v>233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82</v>
      </c>
      <c r="BK147" s="112">
        <f>ROUND(I147*H147,2)</f>
        <v>0</v>
      </c>
      <c r="BL147" s="14" t="s">
        <v>240</v>
      </c>
      <c r="BM147" s="219" t="s">
        <v>251</v>
      </c>
    </row>
    <row r="148" spans="1:65" s="2" customFormat="1" ht="19.5">
      <c r="A148" s="32"/>
      <c r="B148" s="33"/>
      <c r="C148" s="34"/>
      <c r="D148" s="220" t="s">
        <v>241</v>
      </c>
      <c r="E148" s="34"/>
      <c r="F148" s="221" t="s">
        <v>1993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241</v>
      </c>
      <c r="AU148" s="14" t="s">
        <v>82</v>
      </c>
    </row>
    <row r="149" spans="1:65" s="2" customFormat="1" ht="24.2" customHeight="1">
      <c r="A149" s="32"/>
      <c r="B149" s="33"/>
      <c r="C149" s="207" t="s">
        <v>252</v>
      </c>
      <c r="D149" s="207" t="s">
        <v>236</v>
      </c>
      <c r="E149" s="208" t="s">
        <v>253</v>
      </c>
      <c r="F149" s="209" t="s">
        <v>1994</v>
      </c>
      <c r="G149" s="210" t="s">
        <v>239</v>
      </c>
      <c r="H149" s="211">
        <v>2</v>
      </c>
      <c r="I149" s="212"/>
      <c r="J149" s="213">
        <f>ROUND(I149*H149,2)</f>
        <v>0</v>
      </c>
      <c r="K149" s="214"/>
      <c r="L149" s="35"/>
      <c r="M149" s="215" t="s">
        <v>1</v>
      </c>
      <c r="N149" s="216" t="s">
        <v>40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240</v>
      </c>
      <c r="AT149" s="219" t="s">
        <v>236</v>
      </c>
      <c r="AU149" s="219" t="s">
        <v>82</v>
      </c>
      <c r="AY149" s="14" t="s">
        <v>233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82</v>
      </c>
      <c r="BK149" s="112">
        <f>ROUND(I149*H149,2)</f>
        <v>0</v>
      </c>
      <c r="BL149" s="14" t="s">
        <v>240</v>
      </c>
      <c r="BM149" s="219" t="s">
        <v>255</v>
      </c>
    </row>
    <row r="150" spans="1:65" s="2" customFormat="1" ht="19.5">
      <c r="A150" s="32"/>
      <c r="B150" s="33"/>
      <c r="C150" s="34"/>
      <c r="D150" s="220" t="s">
        <v>241</v>
      </c>
      <c r="E150" s="34"/>
      <c r="F150" s="221" t="s">
        <v>1994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241</v>
      </c>
      <c r="AU150" s="14" t="s">
        <v>82</v>
      </c>
    </row>
    <row r="151" spans="1:65" s="2" customFormat="1" ht="33" customHeight="1">
      <c r="A151" s="32"/>
      <c r="B151" s="33"/>
      <c r="C151" s="228" t="s">
        <v>248</v>
      </c>
      <c r="D151" s="228" t="s">
        <v>973</v>
      </c>
      <c r="E151" s="229" t="s">
        <v>258</v>
      </c>
      <c r="F151" s="230" t="s">
        <v>1995</v>
      </c>
      <c r="G151" s="231" t="s">
        <v>239</v>
      </c>
      <c r="H151" s="232">
        <v>2</v>
      </c>
      <c r="I151" s="233"/>
      <c r="J151" s="234">
        <f>ROUND(I151*H151,2)</f>
        <v>0</v>
      </c>
      <c r="K151" s="235"/>
      <c r="L151" s="236"/>
      <c r="M151" s="237" t="s">
        <v>1</v>
      </c>
      <c r="N151" s="238" t="s">
        <v>40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251</v>
      </c>
      <c r="AT151" s="219" t="s">
        <v>973</v>
      </c>
      <c r="AU151" s="219" t="s">
        <v>82</v>
      </c>
      <c r="AY151" s="14" t="s">
        <v>233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82</v>
      </c>
      <c r="BK151" s="112">
        <f>ROUND(I151*H151,2)</f>
        <v>0</v>
      </c>
      <c r="BL151" s="14" t="s">
        <v>240</v>
      </c>
      <c r="BM151" s="219" t="s">
        <v>8</v>
      </c>
    </row>
    <row r="152" spans="1:65" s="2" customFormat="1" ht="19.5">
      <c r="A152" s="32"/>
      <c r="B152" s="33"/>
      <c r="C152" s="34"/>
      <c r="D152" s="220" t="s">
        <v>241</v>
      </c>
      <c r="E152" s="34"/>
      <c r="F152" s="221" t="s">
        <v>1995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241</v>
      </c>
      <c r="AU152" s="14" t="s">
        <v>82</v>
      </c>
    </row>
    <row r="153" spans="1:65" s="12" customFormat="1" ht="25.9" customHeight="1">
      <c r="B153" s="191"/>
      <c r="C153" s="192"/>
      <c r="D153" s="193" t="s">
        <v>74</v>
      </c>
      <c r="E153" s="194" t="s">
        <v>269</v>
      </c>
      <c r="F153" s="194" t="s">
        <v>1996</v>
      </c>
      <c r="G153" s="192"/>
      <c r="H153" s="192"/>
      <c r="I153" s="195"/>
      <c r="J153" s="196">
        <f>BK153</f>
        <v>0</v>
      </c>
      <c r="K153" s="192"/>
      <c r="L153" s="197"/>
      <c r="M153" s="198"/>
      <c r="N153" s="199"/>
      <c r="O153" s="199"/>
      <c r="P153" s="200">
        <f>SUM(P154:P161)</f>
        <v>0</v>
      </c>
      <c r="Q153" s="199"/>
      <c r="R153" s="200">
        <f>SUM(R154:R161)</f>
        <v>0</v>
      </c>
      <c r="S153" s="199"/>
      <c r="T153" s="201">
        <f>SUM(T154:T161)</f>
        <v>0</v>
      </c>
      <c r="AR153" s="202" t="s">
        <v>82</v>
      </c>
      <c r="AT153" s="203" t="s">
        <v>74</v>
      </c>
      <c r="AU153" s="203" t="s">
        <v>75</v>
      </c>
      <c r="AY153" s="202" t="s">
        <v>233</v>
      </c>
      <c r="BK153" s="204">
        <f>SUM(BK154:BK161)</f>
        <v>0</v>
      </c>
    </row>
    <row r="154" spans="1:65" s="2" customFormat="1" ht="24.2" customHeight="1">
      <c r="A154" s="32"/>
      <c r="B154" s="33"/>
      <c r="C154" s="207" t="s">
        <v>259</v>
      </c>
      <c r="D154" s="207" t="s">
        <v>236</v>
      </c>
      <c r="E154" s="208" t="s">
        <v>260</v>
      </c>
      <c r="F154" s="209" t="s">
        <v>1997</v>
      </c>
      <c r="G154" s="210" t="s">
        <v>239</v>
      </c>
      <c r="H154" s="211">
        <v>1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40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240</v>
      </c>
      <c r="AT154" s="219" t="s">
        <v>236</v>
      </c>
      <c r="AU154" s="219" t="s">
        <v>82</v>
      </c>
      <c r="AY154" s="14" t="s">
        <v>233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82</v>
      </c>
      <c r="BK154" s="112">
        <f>ROUND(I154*H154,2)</f>
        <v>0</v>
      </c>
      <c r="BL154" s="14" t="s">
        <v>240</v>
      </c>
      <c r="BM154" s="219" t="s">
        <v>261</v>
      </c>
    </row>
    <row r="155" spans="1:65" s="2" customFormat="1" ht="19.5">
      <c r="A155" s="32"/>
      <c r="B155" s="33"/>
      <c r="C155" s="34"/>
      <c r="D155" s="220" t="s">
        <v>241</v>
      </c>
      <c r="E155" s="34"/>
      <c r="F155" s="221" t="s">
        <v>1997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241</v>
      </c>
      <c r="AU155" s="14" t="s">
        <v>82</v>
      </c>
    </row>
    <row r="156" spans="1:65" s="2" customFormat="1" ht="33" customHeight="1">
      <c r="A156" s="32"/>
      <c r="B156" s="33"/>
      <c r="C156" s="228" t="s">
        <v>251</v>
      </c>
      <c r="D156" s="228" t="s">
        <v>973</v>
      </c>
      <c r="E156" s="229" t="s">
        <v>262</v>
      </c>
      <c r="F156" s="230" t="s">
        <v>1998</v>
      </c>
      <c r="G156" s="231" t="s">
        <v>239</v>
      </c>
      <c r="H156" s="232">
        <v>1</v>
      </c>
      <c r="I156" s="233"/>
      <c r="J156" s="234">
        <f>ROUND(I156*H156,2)</f>
        <v>0</v>
      </c>
      <c r="K156" s="235"/>
      <c r="L156" s="236"/>
      <c r="M156" s="237" t="s">
        <v>1</v>
      </c>
      <c r="N156" s="238" t="s">
        <v>40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251</v>
      </c>
      <c r="AT156" s="219" t="s">
        <v>973</v>
      </c>
      <c r="AU156" s="219" t="s">
        <v>82</v>
      </c>
      <c r="AY156" s="14" t="s">
        <v>233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82</v>
      </c>
      <c r="BK156" s="112">
        <f>ROUND(I156*H156,2)</f>
        <v>0</v>
      </c>
      <c r="BL156" s="14" t="s">
        <v>240</v>
      </c>
      <c r="BM156" s="219" t="s">
        <v>263</v>
      </c>
    </row>
    <row r="157" spans="1:65" s="2" customFormat="1" ht="19.5">
      <c r="A157" s="32"/>
      <c r="B157" s="33"/>
      <c r="C157" s="34"/>
      <c r="D157" s="220" t="s">
        <v>241</v>
      </c>
      <c r="E157" s="34"/>
      <c r="F157" s="221" t="s">
        <v>1998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241</v>
      </c>
      <c r="AU157" s="14" t="s">
        <v>82</v>
      </c>
    </row>
    <row r="158" spans="1:65" s="2" customFormat="1" ht="24.2" customHeight="1">
      <c r="A158" s="32"/>
      <c r="B158" s="33"/>
      <c r="C158" s="207" t="s">
        <v>264</v>
      </c>
      <c r="D158" s="207" t="s">
        <v>236</v>
      </c>
      <c r="E158" s="208" t="s">
        <v>265</v>
      </c>
      <c r="F158" s="209" t="s">
        <v>1994</v>
      </c>
      <c r="G158" s="210" t="s">
        <v>239</v>
      </c>
      <c r="H158" s="211">
        <v>1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40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240</v>
      </c>
      <c r="AT158" s="219" t="s">
        <v>236</v>
      </c>
      <c r="AU158" s="219" t="s">
        <v>82</v>
      </c>
      <c r="AY158" s="14" t="s">
        <v>233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82</v>
      </c>
      <c r="BK158" s="112">
        <f>ROUND(I158*H158,2)</f>
        <v>0</v>
      </c>
      <c r="BL158" s="14" t="s">
        <v>240</v>
      </c>
      <c r="BM158" s="219" t="s">
        <v>266</v>
      </c>
    </row>
    <row r="159" spans="1:65" s="2" customFormat="1" ht="19.5">
      <c r="A159" s="32"/>
      <c r="B159" s="33"/>
      <c r="C159" s="34"/>
      <c r="D159" s="220" t="s">
        <v>241</v>
      </c>
      <c r="E159" s="34"/>
      <c r="F159" s="221" t="s">
        <v>1994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241</v>
      </c>
      <c r="AU159" s="14" t="s">
        <v>82</v>
      </c>
    </row>
    <row r="160" spans="1:65" s="2" customFormat="1" ht="33" customHeight="1">
      <c r="A160" s="32"/>
      <c r="B160" s="33"/>
      <c r="C160" s="228" t="s">
        <v>255</v>
      </c>
      <c r="D160" s="228" t="s">
        <v>973</v>
      </c>
      <c r="E160" s="229" t="s">
        <v>267</v>
      </c>
      <c r="F160" s="230" t="s">
        <v>1999</v>
      </c>
      <c r="G160" s="231" t="s">
        <v>239</v>
      </c>
      <c r="H160" s="232">
        <v>1</v>
      </c>
      <c r="I160" s="233"/>
      <c r="J160" s="234">
        <f>ROUND(I160*H160,2)</f>
        <v>0</v>
      </c>
      <c r="K160" s="235"/>
      <c r="L160" s="236"/>
      <c r="M160" s="237" t="s">
        <v>1</v>
      </c>
      <c r="N160" s="238" t="s">
        <v>40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251</v>
      </c>
      <c r="AT160" s="219" t="s">
        <v>973</v>
      </c>
      <c r="AU160" s="219" t="s">
        <v>82</v>
      </c>
      <c r="AY160" s="14" t="s">
        <v>233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82</v>
      </c>
      <c r="BK160" s="112">
        <f>ROUND(I160*H160,2)</f>
        <v>0</v>
      </c>
      <c r="BL160" s="14" t="s">
        <v>240</v>
      </c>
      <c r="BM160" s="219" t="s">
        <v>268</v>
      </c>
    </row>
    <row r="161" spans="1:65" s="2" customFormat="1" ht="19.5">
      <c r="A161" s="32"/>
      <c r="B161" s="33"/>
      <c r="C161" s="34"/>
      <c r="D161" s="220" t="s">
        <v>241</v>
      </c>
      <c r="E161" s="34"/>
      <c r="F161" s="221" t="s">
        <v>1999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241</v>
      </c>
      <c r="AU161" s="14" t="s">
        <v>82</v>
      </c>
    </row>
    <row r="162" spans="1:65" s="12" customFormat="1" ht="25.9" customHeight="1">
      <c r="B162" s="191"/>
      <c r="C162" s="192"/>
      <c r="D162" s="193" t="s">
        <v>74</v>
      </c>
      <c r="E162" s="194" t="s">
        <v>284</v>
      </c>
      <c r="F162" s="194" t="s">
        <v>2000</v>
      </c>
      <c r="G162" s="192"/>
      <c r="H162" s="192"/>
      <c r="I162" s="195"/>
      <c r="J162" s="196">
        <f>BK162</f>
        <v>0</v>
      </c>
      <c r="K162" s="192"/>
      <c r="L162" s="197"/>
      <c r="M162" s="198"/>
      <c r="N162" s="199"/>
      <c r="O162" s="199"/>
      <c r="P162" s="200">
        <f>SUM(P163:P170)</f>
        <v>0</v>
      </c>
      <c r="Q162" s="199"/>
      <c r="R162" s="200">
        <f>SUM(R163:R170)</f>
        <v>0</v>
      </c>
      <c r="S162" s="199"/>
      <c r="T162" s="201">
        <f>SUM(T163:T170)</f>
        <v>0</v>
      </c>
      <c r="AR162" s="202" t="s">
        <v>82</v>
      </c>
      <c r="AT162" s="203" t="s">
        <v>74</v>
      </c>
      <c r="AU162" s="203" t="s">
        <v>75</v>
      </c>
      <c r="AY162" s="202" t="s">
        <v>233</v>
      </c>
      <c r="BK162" s="204">
        <f>SUM(BK163:BK170)</f>
        <v>0</v>
      </c>
    </row>
    <row r="163" spans="1:65" s="2" customFormat="1" ht="24.2" customHeight="1">
      <c r="A163" s="32"/>
      <c r="B163" s="33"/>
      <c r="C163" s="207" t="s">
        <v>271</v>
      </c>
      <c r="D163" s="207" t="s">
        <v>236</v>
      </c>
      <c r="E163" s="208" t="s">
        <v>272</v>
      </c>
      <c r="F163" s="209" t="s">
        <v>1997</v>
      </c>
      <c r="G163" s="210" t="s">
        <v>239</v>
      </c>
      <c r="H163" s="211">
        <v>1</v>
      </c>
      <c r="I163" s="212"/>
      <c r="J163" s="213">
        <f>ROUND(I163*H163,2)</f>
        <v>0</v>
      </c>
      <c r="K163" s="214"/>
      <c r="L163" s="35"/>
      <c r="M163" s="215" t="s">
        <v>1</v>
      </c>
      <c r="N163" s="216" t="s">
        <v>40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240</v>
      </c>
      <c r="AT163" s="219" t="s">
        <v>236</v>
      </c>
      <c r="AU163" s="219" t="s">
        <v>82</v>
      </c>
      <c r="AY163" s="14" t="s">
        <v>233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82</v>
      </c>
      <c r="BK163" s="112">
        <f>ROUND(I163*H163,2)</f>
        <v>0</v>
      </c>
      <c r="BL163" s="14" t="s">
        <v>240</v>
      </c>
      <c r="BM163" s="219" t="s">
        <v>273</v>
      </c>
    </row>
    <row r="164" spans="1:65" s="2" customFormat="1" ht="19.5">
      <c r="A164" s="32"/>
      <c r="B164" s="33"/>
      <c r="C164" s="34"/>
      <c r="D164" s="220" t="s">
        <v>241</v>
      </c>
      <c r="E164" s="34"/>
      <c r="F164" s="221" t="s">
        <v>1997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241</v>
      </c>
      <c r="AU164" s="14" t="s">
        <v>82</v>
      </c>
    </row>
    <row r="165" spans="1:65" s="2" customFormat="1" ht="33" customHeight="1">
      <c r="A165" s="32"/>
      <c r="B165" s="33"/>
      <c r="C165" s="228" t="s">
        <v>8</v>
      </c>
      <c r="D165" s="228" t="s">
        <v>973</v>
      </c>
      <c r="E165" s="229" t="s">
        <v>274</v>
      </c>
      <c r="F165" s="230" t="s">
        <v>1998</v>
      </c>
      <c r="G165" s="231" t="s">
        <v>239</v>
      </c>
      <c r="H165" s="232">
        <v>1</v>
      </c>
      <c r="I165" s="233"/>
      <c r="J165" s="234">
        <f>ROUND(I165*H165,2)</f>
        <v>0</v>
      </c>
      <c r="K165" s="235"/>
      <c r="L165" s="236"/>
      <c r="M165" s="237" t="s">
        <v>1</v>
      </c>
      <c r="N165" s="238" t="s">
        <v>40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251</v>
      </c>
      <c r="AT165" s="219" t="s">
        <v>973</v>
      </c>
      <c r="AU165" s="219" t="s">
        <v>82</v>
      </c>
      <c r="AY165" s="14" t="s">
        <v>233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82</v>
      </c>
      <c r="BK165" s="112">
        <f>ROUND(I165*H165,2)</f>
        <v>0</v>
      </c>
      <c r="BL165" s="14" t="s">
        <v>240</v>
      </c>
      <c r="BM165" s="219" t="s">
        <v>275</v>
      </c>
    </row>
    <row r="166" spans="1:65" s="2" customFormat="1" ht="19.5">
      <c r="A166" s="32"/>
      <c r="B166" s="33"/>
      <c r="C166" s="34"/>
      <c r="D166" s="220" t="s">
        <v>241</v>
      </c>
      <c r="E166" s="34"/>
      <c r="F166" s="221" t="s">
        <v>1998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241</v>
      </c>
      <c r="AU166" s="14" t="s">
        <v>82</v>
      </c>
    </row>
    <row r="167" spans="1:65" s="2" customFormat="1" ht="24.2" customHeight="1">
      <c r="A167" s="32"/>
      <c r="B167" s="33"/>
      <c r="C167" s="207" t="s">
        <v>276</v>
      </c>
      <c r="D167" s="207" t="s">
        <v>236</v>
      </c>
      <c r="E167" s="208" t="s">
        <v>277</v>
      </c>
      <c r="F167" s="209" t="s">
        <v>1994</v>
      </c>
      <c r="G167" s="210" t="s">
        <v>239</v>
      </c>
      <c r="H167" s="211">
        <v>1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40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240</v>
      </c>
      <c r="AT167" s="219" t="s">
        <v>236</v>
      </c>
      <c r="AU167" s="219" t="s">
        <v>82</v>
      </c>
      <c r="AY167" s="14" t="s">
        <v>233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82</v>
      </c>
      <c r="BK167" s="112">
        <f>ROUND(I167*H167,2)</f>
        <v>0</v>
      </c>
      <c r="BL167" s="14" t="s">
        <v>240</v>
      </c>
      <c r="BM167" s="219" t="s">
        <v>278</v>
      </c>
    </row>
    <row r="168" spans="1:65" s="2" customFormat="1" ht="19.5">
      <c r="A168" s="32"/>
      <c r="B168" s="33"/>
      <c r="C168" s="34"/>
      <c r="D168" s="220" t="s">
        <v>241</v>
      </c>
      <c r="E168" s="34"/>
      <c r="F168" s="221" t="s">
        <v>1994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241</v>
      </c>
      <c r="AU168" s="14" t="s">
        <v>82</v>
      </c>
    </row>
    <row r="169" spans="1:65" s="2" customFormat="1" ht="33" customHeight="1">
      <c r="A169" s="32"/>
      <c r="B169" s="33"/>
      <c r="C169" s="228" t="s">
        <v>261</v>
      </c>
      <c r="D169" s="228" t="s">
        <v>973</v>
      </c>
      <c r="E169" s="229" t="s">
        <v>279</v>
      </c>
      <c r="F169" s="230" t="s">
        <v>1999</v>
      </c>
      <c r="G169" s="231" t="s">
        <v>239</v>
      </c>
      <c r="H169" s="232">
        <v>1</v>
      </c>
      <c r="I169" s="233"/>
      <c r="J169" s="234">
        <f>ROUND(I169*H169,2)</f>
        <v>0</v>
      </c>
      <c r="K169" s="235"/>
      <c r="L169" s="236"/>
      <c r="M169" s="237" t="s">
        <v>1</v>
      </c>
      <c r="N169" s="238" t="s">
        <v>40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251</v>
      </c>
      <c r="AT169" s="219" t="s">
        <v>973</v>
      </c>
      <c r="AU169" s="219" t="s">
        <v>82</v>
      </c>
      <c r="AY169" s="14" t="s">
        <v>233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82</v>
      </c>
      <c r="BK169" s="112">
        <f>ROUND(I169*H169,2)</f>
        <v>0</v>
      </c>
      <c r="BL169" s="14" t="s">
        <v>240</v>
      </c>
      <c r="BM169" s="219" t="s">
        <v>280</v>
      </c>
    </row>
    <row r="170" spans="1:65" s="2" customFormat="1" ht="19.5">
      <c r="A170" s="32"/>
      <c r="B170" s="33"/>
      <c r="C170" s="34"/>
      <c r="D170" s="220" t="s">
        <v>241</v>
      </c>
      <c r="E170" s="34"/>
      <c r="F170" s="221" t="s">
        <v>1999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241</v>
      </c>
      <c r="AU170" s="14" t="s">
        <v>82</v>
      </c>
    </row>
    <row r="171" spans="1:65" s="12" customFormat="1" ht="25.9" customHeight="1">
      <c r="B171" s="191"/>
      <c r="C171" s="192"/>
      <c r="D171" s="193" t="s">
        <v>74</v>
      </c>
      <c r="E171" s="194" t="s">
        <v>298</v>
      </c>
      <c r="F171" s="194" t="s">
        <v>2001</v>
      </c>
      <c r="G171" s="192"/>
      <c r="H171" s="192"/>
      <c r="I171" s="195"/>
      <c r="J171" s="196">
        <f>BK171</f>
        <v>0</v>
      </c>
      <c r="K171" s="192"/>
      <c r="L171" s="197"/>
      <c r="M171" s="198"/>
      <c r="N171" s="199"/>
      <c r="O171" s="199"/>
      <c r="P171" s="200">
        <f>SUM(P172:P179)</f>
        <v>0</v>
      </c>
      <c r="Q171" s="199"/>
      <c r="R171" s="200">
        <f>SUM(R172:R179)</f>
        <v>0</v>
      </c>
      <c r="S171" s="199"/>
      <c r="T171" s="201">
        <f>SUM(T172:T179)</f>
        <v>0</v>
      </c>
      <c r="AR171" s="202" t="s">
        <v>82</v>
      </c>
      <c r="AT171" s="203" t="s">
        <v>74</v>
      </c>
      <c r="AU171" s="203" t="s">
        <v>75</v>
      </c>
      <c r="AY171" s="202" t="s">
        <v>233</v>
      </c>
      <c r="BK171" s="204">
        <f>SUM(BK172:BK179)</f>
        <v>0</v>
      </c>
    </row>
    <row r="172" spans="1:65" s="2" customFormat="1" ht="24.2" customHeight="1">
      <c r="A172" s="32"/>
      <c r="B172" s="33"/>
      <c r="C172" s="207" t="s">
        <v>281</v>
      </c>
      <c r="D172" s="207" t="s">
        <v>236</v>
      </c>
      <c r="E172" s="208" t="s">
        <v>282</v>
      </c>
      <c r="F172" s="209" t="s">
        <v>1997</v>
      </c>
      <c r="G172" s="210" t="s">
        <v>239</v>
      </c>
      <c r="H172" s="211">
        <v>1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40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240</v>
      </c>
      <c r="AT172" s="219" t="s">
        <v>236</v>
      </c>
      <c r="AU172" s="219" t="s">
        <v>82</v>
      </c>
      <c r="AY172" s="14" t="s">
        <v>233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82</v>
      </c>
      <c r="BK172" s="112">
        <f>ROUND(I172*H172,2)</f>
        <v>0</v>
      </c>
      <c r="BL172" s="14" t="s">
        <v>240</v>
      </c>
      <c r="BM172" s="219" t="s">
        <v>283</v>
      </c>
    </row>
    <row r="173" spans="1:65" s="2" customFormat="1" ht="19.5">
      <c r="A173" s="32"/>
      <c r="B173" s="33"/>
      <c r="C173" s="34"/>
      <c r="D173" s="220" t="s">
        <v>241</v>
      </c>
      <c r="E173" s="34"/>
      <c r="F173" s="221" t="s">
        <v>1997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241</v>
      </c>
      <c r="AU173" s="14" t="s">
        <v>82</v>
      </c>
    </row>
    <row r="174" spans="1:65" s="2" customFormat="1" ht="33" customHeight="1">
      <c r="A174" s="32"/>
      <c r="B174" s="33"/>
      <c r="C174" s="228" t="s">
        <v>263</v>
      </c>
      <c r="D174" s="228" t="s">
        <v>973</v>
      </c>
      <c r="E174" s="229" t="s">
        <v>286</v>
      </c>
      <c r="F174" s="230" t="s">
        <v>1998</v>
      </c>
      <c r="G174" s="231" t="s">
        <v>239</v>
      </c>
      <c r="H174" s="232">
        <v>1</v>
      </c>
      <c r="I174" s="233"/>
      <c r="J174" s="234">
        <f>ROUND(I174*H174,2)</f>
        <v>0</v>
      </c>
      <c r="K174" s="235"/>
      <c r="L174" s="236"/>
      <c r="M174" s="237" t="s">
        <v>1</v>
      </c>
      <c r="N174" s="238" t="s">
        <v>40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251</v>
      </c>
      <c r="AT174" s="219" t="s">
        <v>973</v>
      </c>
      <c r="AU174" s="219" t="s">
        <v>82</v>
      </c>
      <c r="AY174" s="14" t="s">
        <v>233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82</v>
      </c>
      <c r="BK174" s="112">
        <f>ROUND(I174*H174,2)</f>
        <v>0</v>
      </c>
      <c r="BL174" s="14" t="s">
        <v>240</v>
      </c>
      <c r="BM174" s="219" t="s">
        <v>287</v>
      </c>
    </row>
    <row r="175" spans="1:65" s="2" customFormat="1" ht="19.5">
      <c r="A175" s="32"/>
      <c r="B175" s="33"/>
      <c r="C175" s="34"/>
      <c r="D175" s="220" t="s">
        <v>241</v>
      </c>
      <c r="E175" s="34"/>
      <c r="F175" s="221" t="s">
        <v>1998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241</v>
      </c>
      <c r="AU175" s="14" t="s">
        <v>82</v>
      </c>
    </row>
    <row r="176" spans="1:65" s="2" customFormat="1" ht="24.2" customHeight="1">
      <c r="A176" s="32"/>
      <c r="B176" s="33"/>
      <c r="C176" s="207" t="s">
        <v>288</v>
      </c>
      <c r="D176" s="207" t="s">
        <v>236</v>
      </c>
      <c r="E176" s="208" t="s">
        <v>289</v>
      </c>
      <c r="F176" s="209" t="s">
        <v>1994</v>
      </c>
      <c r="G176" s="210" t="s">
        <v>239</v>
      </c>
      <c r="H176" s="211">
        <v>1</v>
      </c>
      <c r="I176" s="212"/>
      <c r="J176" s="213">
        <f>ROUND(I176*H176,2)</f>
        <v>0</v>
      </c>
      <c r="K176" s="214"/>
      <c r="L176" s="35"/>
      <c r="M176" s="215" t="s">
        <v>1</v>
      </c>
      <c r="N176" s="216" t="s">
        <v>40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240</v>
      </c>
      <c r="AT176" s="219" t="s">
        <v>236</v>
      </c>
      <c r="AU176" s="219" t="s">
        <v>82</v>
      </c>
      <c r="AY176" s="14" t="s">
        <v>233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82</v>
      </c>
      <c r="BK176" s="112">
        <f>ROUND(I176*H176,2)</f>
        <v>0</v>
      </c>
      <c r="BL176" s="14" t="s">
        <v>240</v>
      </c>
      <c r="BM176" s="219" t="s">
        <v>290</v>
      </c>
    </row>
    <row r="177" spans="1:65" s="2" customFormat="1" ht="19.5">
      <c r="A177" s="32"/>
      <c r="B177" s="33"/>
      <c r="C177" s="34"/>
      <c r="D177" s="220" t="s">
        <v>241</v>
      </c>
      <c r="E177" s="34"/>
      <c r="F177" s="221" t="s">
        <v>1994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241</v>
      </c>
      <c r="AU177" s="14" t="s">
        <v>82</v>
      </c>
    </row>
    <row r="178" spans="1:65" s="2" customFormat="1" ht="33" customHeight="1">
      <c r="A178" s="32"/>
      <c r="B178" s="33"/>
      <c r="C178" s="228" t="s">
        <v>266</v>
      </c>
      <c r="D178" s="228" t="s">
        <v>973</v>
      </c>
      <c r="E178" s="229" t="s">
        <v>291</v>
      </c>
      <c r="F178" s="230" t="s">
        <v>1999</v>
      </c>
      <c r="G178" s="231" t="s">
        <v>239</v>
      </c>
      <c r="H178" s="232">
        <v>1</v>
      </c>
      <c r="I178" s="233"/>
      <c r="J178" s="234">
        <f>ROUND(I178*H178,2)</f>
        <v>0</v>
      </c>
      <c r="K178" s="235"/>
      <c r="L178" s="236"/>
      <c r="M178" s="237" t="s">
        <v>1</v>
      </c>
      <c r="N178" s="238" t="s">
        <v>40</v>
      </c>
      <c r="O178" s="69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9" t="s">
        <v>251</v>
      </c>
      <c r="AT178" s="219" t="s">
        <v>973</v>
      </c>
      <c r="AU178" s="219" t="s">
        <v>82</v>
      </c>
      <c r="AY178" s="14" t="s">
        <v>233</v>
      </c>
      <c r="BE178" s="112">
        <f>IF(N178="základní",J178,0)</f>
        <v>0</v>
      </c>
      <c r="BF178" s="112">
        <f>IF(N178="snížená",J178,0)</f>
        <v>0</v>
      </c>
      <c r="BG178" s="112">
        <f>IF(N178="zákl. přenesená",J178,0)</f>
        <v>0</v>
      </c>
      <c r="BH178" s="112">
        <f>IF(N178="sníž. přenesená",J178,0)</f>
        <v>0</v>
      </c>
      <c r="BI178" s="112">
        <f>IF(N178="nulová",J178,0)</f>
        <v>0</v>
      </c>
      <c r="BJ178" s="14" t="s">
        <v>82</v>
      </c>
      <c r="BK178" s="112">
        <f>ROUND(I178*H178,2)</f>
        <v>0</v>
      </c>
      <c r="BL178" s="14" t="s">
        <v>240</v>
      </c>
      <c r="BM178" s="219" t="s">
        <v>292</v>
      </c>
    </row>
    <row r="179" spans="1:65" s="2" customFormat="1" ht="19.5">
      <c r="A179" s="32"/>
      <c r="B179" s="33"/>
      <c r="C179" s="34"/>
      <c r="D179" s="220" t="s">
        <v>241</v>
      </c>
      <c r="E179" s="34"/>
      <c r="F179" s="221" t="s">
        <v>1999</v>
      </c>
      <c r="G179" s="34"/>
      <c r="H179" s="34"/>
      <c r="I179" s="176"/>
      <c r="J179" s="34"/>
      <c r="K179" s="34"/>
      <c r="L179" s="35"/>
      <c r="M179" s="222"/>
      <c r="N179" s="223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4" t="s">
        <v>241</v>
      </c>
      <c r="AU179" s="14" t="s">
        <v>82</v>
      </c>
    </row>
    <row r="180" spans="1:65" s="12" customFormat="1" ht="25.9" customHeight="1">
      <c r="B180" s="191"/>
      <c r="C180" s="192"/>
      <c r="D180" s="193" t="s">
        <v>74</v>
      </c>
      <c r="E180" s="194" t="s">
        <v>312</v>
      </c>
      <c r="F180" s="194" t="s">
        <v>2002</v>
      </c>
      <c r="G180" s="192"/>
      <c r="H180" s="192"/>
      <c r="I180" s="195"/>
      <c r="J180" s="196">
        <f>BK180</f>
        <v>0</v>
      </c>
      <c r="K180" s="192"/>
      <c r="L180" s="197"/>
      <c r="M180" s="198"/>
      <c r="N180" s="199"/>
      <c r="O180" s="199"/>
      <c r="P180" s="200">
        <f>SUM(P181:P184)</f>
        <v>0</v>
      </c>
      <c r="Q180" s="199"/>
      <c r="R180" s="200">
        <f>SUM(R181:R184)</f>
        <v>0</v>
      </c>
      <c r="S180" s="199"/>
      <c r="T180" s="201">
        <f>SUM(T181:T184)</f>
        <v>0</v>
      </c>
      <c r="AR180" s="202" t="s">
        <v>82</v>
      </c>
      <c r="AT180" s="203" t="s">
        <v>74</v>
      </c>
      <c r="AU180" s="203" t="s">
        <v>75</v>
      </c>
      <c r="AY180" s="202" t="s">
        <v>233</v>
      </c>
      <c r="BK180" s="204">
        <f>SUM(BK181:BK184)</f>
        <v>0</v>
      </c>
    </row>
    <row r="181" spans="1:65" s="2" customFormat="1" ht="24.2" customHeight="1">
      <c r="A181" s="32"/>
      <c r="B181" s="33"/>
      <c r="C181" s="207" t="s">
        <v>293</v>
      </c>
      <c r="D181" s="207" t="s">
        <v>236</v>
      </c>
      <c r="E181" s="208" t="s">
        <v>294</v>
      </c>
      <c r="F181" s="209" t="s">
        <v>2003</v>
      </c>
      <c r="G181" s="210" t="s">
        <v>239</v>
      </c>
      <c r="H181" s="211">
        <v>1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40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240</v>
      </c>
      <c r="AT181" s="219" t="s">
        <v>236</v>
      </c>
      <c r="AU181" s="219" t="s">
        <v>82</v>
      </c>
      <c r="AY181" s="14" t="s">
        <v>233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82</v>
      </c>
      <c r="BK181" s="112">
        <f>ROUND(I181*H181,2)</f>
        <v>0</v>
      </c>
      <c r="BL181" s="14" t="s">
        <v>240</v>
      </c>
      <c r="BM181" s="219" t="s">
        <v>295</v>
      </c>
    </row>
    <row r="182" spans="1:65" s="2" customFormat="1" ht="19.5">
      <c r="A182" s="32"/>
      <c r="B182" s="33"/>
      <c r="C182" s="34"/>
      <c r="D182" s="220" t="s">
        <v>241</v>
      </c>
      <c r="E182" s="34"/>
      <c r="F182" s="221" t="s">
        <v>2003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241</v>
      </c>
      <c r="AU182" s="14" t="s">
        <v>82</v>
      </c>
    </row>
    <row r="183" spans="1:65" s="2" customFormat="1" ht="33" customHeight="1">
      <c r="A183" s="32"/>
      <c r="B183" s="33"/>
      <c r="C183" s="228" t="s">
        <v>268</v>
      </c>
      <c r="D183" s="228" t="s">
        <v>973</v>
      </c>
      <c r="E183" s="229" t="s">
        <v>296</v>
      </c>
      <c r="F183" s="230" t="s">
        <v>2004</v>
      </c>
      <c r="G183" s="231" t="s">
        <v>239</v>
      </c>
      <c r="H183" s="232">
        <v>1</v>
      </c>
      <c r="I183" s="233"/>
      <c r="J183" s="234">
        <f>ROUND(I183*H183,2)</f>
        <v>0</v>
      </c>
      <c r="K183" s="235"/>
      <c r="L183" s="236"/>
      <c r="M183" s="237" t="s">
        <v>1</v>
      </c>
      <c r="N183" s="238" t="s">
        <v>40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251</v>
      </c>
      <c r="AT183" s="219" t="s">
        <v>973</v>
      </c>
      <c r="AU183" s="219" t="s">
        <v>82</v>
      </c>
      <c r="AY183" s="14" t="s">
        <v>233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82</v>
      </c>
      <c r="BK183" s="112">
        <f>ROUND(I183*H183,2)</f>
        <v>0</v>
      </c>
      <c r="BL183" s="14" t="s">
        <v>240</v>
      </c>
      <c r="BM183" s="219" t="s">
        <v>297</v>
      </c>
    </row>
    <row r="184" spans="1:65" s="2" customFormat="1" ht="19.5">
      <c r="A184" s="32"/>
      <c r="B184" s="33"/>
      <c r="C184" s="34"/>
      <c r="D184" s="220" t="s">
        <v>241</v>
      </c>
      <c r="E184" s="34"/>
      <c r="F184" s="221" t="s">
        <v>2004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241</v>
      </c>
      <c r="AU184" s="14" t="s">
        <v>82</v>
      </c>
    </row>
    <row r="185" spans="1:65" s="12" customFormat="1" ht="25.9" customHeight="1">
      <c r="B185" s="191"/>
      <c r="C185" s="192"/>
      <c r="D185" s="193" t="s">
        <v>74</v>
      </c>
      <c r="E185" s="194" t="s">
        <v>326</v>
      </c>
      <c r="F185" s="194" t="s">
        <v>2005</v>
      </c>
      <c r="G185" s="192"/>
      <c r="H185" s="192"/>
      <c r="I185" s="195"/>
      <c r="J185" s="196">
        <f>BK185</f>
        <v>0</v>
      </c>
      <c r="K185" s="192"/>
      <c r="L185" s="197"/>
      <c r="M185" s="198"/>
      <c r="N185" s="199"/>
      <c r="O185" s="199"/>
      <c r="P185" s="200">
        <f>SUM(P186:P197)</f>
        <v>0</v>
      </c>
      <c r="Q185" s="199"/>
      <c r="R185" s="200">
        <f>SUM(R186:R197)</f>
        <v>0</v>
      </c>
      <c r="S185" s="199"/>
      <c r="T185" s="201">
        <f>SUM(T186:T197)</f>
        <v>0</v>
      </c>
      <c r="AR185" s="202" t="s">
        <v>82</v>
      </c>
      <c r="AT185" s="203" t="s">
        <v>74</v>
      </c>
      <c r="AU185" s="203" t="s">
        <v>75</v>
      </c>
      <c r="AY185" s="202" t="s">
        <v>233</v>
      </c>
      <c r="BK185" s="204">
        <f>SUM(BK186:BK197)</f>
        <v>0</v>
      </c>
    </row>
    <row r="186" spans="1:65" s="2" customFormat="1" ht="24.2" customHeight="1">
      <c r="A186" s="32"/>
      <c r="B186" s="33"/>
      <c r="C186" s="207" t="s">
        <v>7</v>
      </c>
      <c r="D186" s="207" t="s">
        <v>236</v>
      </c>
      <c r="E186" s="208" t="s">
        <v>300</v>
      </c>
      <c r="F186" s="209" t="s">
        <v>2003</v>
      </c>
      <c r="G186" s="210" t="s">
        <v>239</v>
      </c>
      <c r="H186" s="211">
        <v>1</v>
      </c>
      <c r="I186" s="212"/>
      <c r="J186" s="213">
        <f>ROUND(I186*H186,2)</f>
        <v>0</v>
      </c>
      <c r="K186" s="214"/>
      <c r="L186" s="35"/>
      <c r="M186" s="215" t="s">
        <v>1</v>
      </c>
      <c r="N186" s="216" t="s">
        <v>40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240</v>
      </c>
      <c r="AT186" s="219" t="s">
        <v>236</v>
      </c>
      <c r="AU186" s="219" t="s">
        <v>82</v>
      </c>
      <c r="AY186" s="14" t="s">
        <v>233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82</v>
      </c>
      <c r="BK186" s="112">
        <f>ROUND(I186*H186,2)</f>
        <v>0</v>
      </c>
      <c r="BL186" s="14" t="s">
        <v>240</v>
      </c>
      <c r="BM186" s="219" t="s">
        <v>301</v>
      </c>
    </row>
    <row r="187" spans="1:65" s="2" customFormat="1" ht="19.5">
      <c r="A187" s="32"/>
      <c r="B187" s="33"/>
      <c r="C187" s="34"/>
      <c r="D187" s="220" t="s">
        <v>241</v>
      </c>
      <c r="E187" s="34"/>
      <c r="F187" s="221" t="s">
        <v>2003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241</v>
      </c>
      <c r="AU187" s="14" t="s">
        <v>82</v>
      </c>
    </row>
    <row r="188" spans="1:65" s="2" customFormat="1" ht="33" customHeight="1">
      <c r="A188" s="32"/>
      <c r="B188" s="33"/>
      <c r="C188" s="228" t="s">
        <v>273</v>
      </c>
      <c r="D188" s="228" t="s">
        <v>973</v>
      </c>
      <c r="E188" s="229" t="s">
        <v>302</v>
      </c>
      <c r="F188" s="230" t="s">
        <v>2004</v>
      </c>
      <c r="G188" s="231" t="s">
        <v>239</v>
      </c>
      <c r="H188" s="232">
        <v>1</v>
      </c>
      <c r="I188" s="233"/>
      <c r="J188" s="234">
        <f>ROUND(I188*H188,2)</f>
        <v>0</v>
      </c>
      <c r="K188" s="235"/>
      <c r="L188" s="236"/>
      <c r="M188" s="237" t="s">
        <v>1</v>
      </c>
      <c r="N188" s="238" t="s">
        <v>40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251</v>
      </c>
      <c r="AT188" s="219" t="s">
        <v>973</v>
      </c>
      <c r="AU188" s="219" t="s">
        <v>82</v>
      </c>
      <c r="AY188" s="14" t="s">
        <v>233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82</v>
      </c>
      <c r="BK188" s="112">
        <f>ROUND(I188*H188,2)</f>
        <v>0</v>
      </c>
      <c r="BL188" s="14" t="s">
        <v>240</v>
      </c>
      <c r="BM188" s="219" t="s">
        <v>303</v>
      </c>
    </row>
    <row r="189" spans="1:65" s="2" customFormat="1" ht="19.5">
      <c r="A189" s="32"/>
      <c r="B189" s="33"/>
      <c r="C189" s="34"/>
      <c r="D189" s="220" t="s">
        <v>241</v>
      </c>
      <c r="E189" s="34"/>
      <c r="F189" s="221" t="s">
        <v>2004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241</v>
      </c>
      <c r="AU189" s="14" t="s">
        <v>82</v>
      </c>
    </row>
    <row r="190" spans="1:65" s="2" customFormat="1" ht="24.2" customHeight="1">
      <c r="A190" s="32"/>
      <c r="B190" s="33"/>
      <c r="C190" s="207" t="s">
        <v>304</v>
      </c>
      <c r="D190" s="207" t="s">
        <v>236</v>
      </c>
      <c r="E190" s="208" t="s">
        <v>305</v>
      </c>
      <c r="F190" s="209" t="s">
        <v>1997</v>
      </c>
      <c r="G190" s="210" t="s">
        <v>239</v>
      </c>
      <c r="H190" s="211">
        <v>1</v>
      </c>
      <c r="I190" s="212"/>
      <c r="J190" s="213">
        <f>ROUND(I190*H190,2)</f>
        <v>0</v>
      </c>
      <c r="K190" s="214"/>
      <c r="L190" s="35"/>
      <c r="M190" s="215" t="s">
        <v>1</v>
      </c>
      <c r="N190" s="216" t="s">
        <v>40</v>
      </c>
      <c r="O190" s="69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9" t="s">
        <v>240</v>
      </c>
      <c r="AT190" s="219" t="s">
        <v>236</v>
      </c>
      <c r="AU190" s="219" t="s">
        <v>82</v>
      </c>
      <c r="AY190" s="14" t="s">
        <v>233</v>
      </c>
      <c r="BE190" s="112">
        <f>IF(N190="základní",J190,0)</f>
        <v>0</v>
      </c>
      <c r="BF190" s="112">
        <f>IF(N190="snížená",J190,0)</f>
        <v>0</v>
      </c>
      <c r="BG190" s="112">
        <f>IF(N190="zákl. přenesená",J190,0)</f>
        <v>0</v>
      </c>
      <c r="BH190" s="112">
        <f>IF(N190="sníž. přenesená",J190,0)</f>
        <v>0</v>
      </c>
      <c r="BI190" s="112">
        <f>IF(N190="nulová",J190,0)</f>
        <v>0</v>
      </c>
      <c r="BJ190" s="14" t="s">
        <v>82</v>
      </c>
      <c r="BK190" s="112">
        <f>ROUND(I190*H190,2)</f>
        <v>0</v>
      </c>
      <c r="BL190" s="14" t="s">
        <v>240</v>
      </c>
      <c r="BM190" s="219" t="s">
        <v>306</v>
      </c>
    </row>
    <row r="191" spans="1:65" s="2" customFormat="1" ht="19.5">
      <c r="A191" s="32"/>
      <c r="B191" s="33"/>
      <c r="C191" s="34"/>
      <c r="D191" s="220" t="s">
        <v>241</v>
      </c>
      <c r="E191" s="34"/>
      <c r="F191" s="221" t="s">
        <v>1997</v>
      </c>
      <c r="G191" s="34"/>
      <c r="H191" s="34"/>
      <c r="I191" s="176"/>
      <c r="J191" s="34"/>
      <c r="K191" s="34"/>
      <c r="L191" s="35"/>
      <c r="M191" s="222"/>
      <c r="N191" s="223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4" t="s">
        <v>241</v>
      </c>
      <c r="AU191" s="14" t="s">
        <v>82</v>
      </c>
    </row>
    <row r="192" spans="1:65" s="2" customFormat="1" ht="33" customHeight="1">
      <c r="A192" s="32"/>
      <c r="B192" s="33"/>
      <c r="C192" s="228" t="s">
        <v>275</v>
      </c>
      <c r="D192" s="228" t="s">
        <v>973</v>
      </c>
      <c r="E192" s="229" t="s">
        <v>307</v>
      </c>
      <c r="F192" s="230" t="s">
        <v>1998</v>
      </c>
      <c r="G192" s="231" t="s">
        <v>239</v>
      </c>
      <c r="H192" s="232">
        <v>1</v>
      </c>
      <c r="I192" s="233"/>
      <c r="J192" s="234">
        <f>ROUND(I192*H192,2)</f>
        <v>0</v>
      </c>
      <c r="K192" s="235"/>
      <c r="L192" s="236"/>
      <c r="M192" s="237" t="s">
        <v>1</v>
      </c>
      <c r="N192" s="238" t="s">
        <v>40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251</v>
      </c>
      <c r="AT192" s="219" t="s">
        <v>973</v>
      </c>
      <c r="AU192" s="219" t="s">
        <v>82</v>
      </c>
      <c r="AY192" s="14" t="s">
        <v>233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82</v>
      </c>
      <c r="BK192" s="112">
        <f>ROUND(I192*H192,2)</f>
        <v>0</v>
      </c>
      <c r="BL192" s="14" t="s">
        <v>240</v>
      </c>
      <c r="BM192" s="219" t="s">
        <v>308</v>
      </c>
    </row>
    <row r="193" spans="1:65" s="2" customFormat="1" ht="19.5">
      <c r="A193" s="32"/>
      <c r="B193" s="33"/>
      <c r="C193" s="34"/>
      <c r="D193" s="220" t="s">
        <v>241</v>
      </c>
      <c r="E193" s="34"/>
      <c r="F193" s="221" t="s">
        <v>1998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241</v>
      </c>
      <c r="AU193" s="14" t="s">
        <v>82</v>
      </c>
    </row>
    <row r="194" spans="1:65" s="2" customFormat="1" ht="24.2" customHeight="1">
      <c r="A194" s="32"/>
      <c r="B194" s="33"/>
      <c r="C194" s="207" t="s">
        <v>309</v>
      </c>
      <c r="D194" s="207" t="s">
        <v>236</v>
      </c>
      <c r="E194" s="208" t="s">
        <v>310</v>
      </c>
      <c r="F194" s="209" t="s">
        <v>1994</v>
      </c>
      <c r="G194" s="210" t="s">
        <v>239</v>
      </c>
      <c r="H194" s="211">
        <v>1</v>
      </c>
      <c r="I194" s="212"/>
      <c r="J194" s="213">
        <f>ROUND(I194*H194,2)</f>
        <v>0</v>
      </c>
      <c r="K194" s="214"/>
      <c r="L194" s="35"/>
      <c r="M194" s="215" t="s">
        <v>1</v>
      </c>
      <c r="N194" s="216" t="s">
        <v>40</v>
      </c>
      <c r="O194" s="69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9" t="s">
        <v>240</v>
      </c>
      <c r="AT194" s="219" t="s">
        <v>236</v>
      </c>
      <c r="AU194" s="219" t="s">
        <v>82</v>
      </c>
      <c r="AY194" s="14" t="s">
        <v>233</v>
      </c>
      <c r="BE194" s="112">
        <f>IF(N194="základní",J194,0)</f>
        <v>0</v>
      </c>
      <c r="BF194" s="112">
        <f>IF(N194="snížená",J194,0)</f>
        <v>0</v>
      </c>
      <c r="BG194" s="112">
        <f>IF(N194="zákl. přenesená",J194,0)</f>
        <v>0</v>
      </c>
      <c r="BH194" s="112">
        <f>IF(N194="sníž. přenesená",J194,0)</f>
        <v>0</v>
      </c>
      <c r="BI194" s="112">
        <f>IF(N194="nulová",J194,0)</f>
        <v>0</v>
      </c>
      <c r="BJ194" s="14" t="s">
        <v>82</v>
      </c>
      <c r="BK194" s="112">
        <f>ROUND(I194*H194,2)</f>
        <v>0</v>
      </c>
      <c r="BL194" s="14" t="s">
        <v>240</v>
      </c>
      <c r="BM194" s="219" t="s">
        <v>311</v>
      </c>
    </row>
    <row r="195" spans="1:65" s="2" customFormat="1" ht="19.5">
      <c r="A195" s="32"/>
      <c r="B195" s="33"/>
      <c r="C195" s="34"/>
      <c r="D195" s="220" t="s">
        <v>241</v>
      </c>
      <c r="E195" s="34"/>
      <c r="F195" s="221" t="s">
        <v>1994</v>
      </c>
      <c r="G195" s="34"/>
      <c r="H195" s="34"/>
      <c r="I195" s="176"/>
      <c r="J195" s="34"/>
      <c r="K195" s="34"/>
      <c r="L195" s="35"/>
      <c r="M195" s="222"/>
      <c r="N195" s="223"/>
      <c r="O195" s="69"/>
      <c r="P195" s="69"/>
      <c r="Q195" s="69"/>
      <c r="R195" s="69"/>
      <c r="S195" s="69"/>
      <c r="T195" s="70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4" t="s">
        <v>241</v>
      </c>
      <c r="AU195" s="14" t="s">
        <v>82</v>
      </c>
    </row>
    <row r="196" spans="1:65" s="2" customFormat="1" ht="33" customHeight="1">
      <c r="A196" s="32"/>
      <c r="B196" s="33"/>
      <c r="C196" s="228" t="s">
        <v>278</v>
      </c>
      <c r="D196" s="228" t="s">
        <v>973</v>
      </c>
      <c r="E196" s="229" t="s">
        <v>314</v>
      </c>
      <c r="F196" s="230" t="s">
        <v>1999</v>
      </c>
      <c r="G196" s="231" t="s">
        <v>239</v>
      </c>
      <c r="H196" s="232">
        <v>1</v>
      </c>
      <c r="I196" s="233"/>
      <c r="J196" s="234">
        <f>ROUND(I196*H196,2)</f>
        <v>0</v>
      </c>
      <c r="K196" s="235"/>
      <c r="L196" s="236"/>
      <c r="M196" s="237" t="s">
        <v>1</v>
      </c>
      <c r="N196" s="238" t="s">
        <v>40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251</v>
      </c>
      <c r="AT196" s="219" t="s">
        <v>973</v>
      </c>
      <c r="AU196" s="219" t="s">
        <v>82</v>
      </c>
      <c r="AY196" s="14" t="s">
        <v>233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82</v>
      </c>
      <c r="BK196" s="112">
        <f>ROUND(I196*H196,2)</f>
        <v>0</v>
      </c>
      <c r="BL196" s="14" t="s">
        <v>240</v>
      </c>
      <c r="BM196" s="219" t="s">
        <v>315</v>
      </c>
    </row>
    <row r="197" spans="1:65" s="2" customFormat="1" ht="19.5">
      <c r="A197" s="32"/>
      <c r="B197" s="33"/>
      <c r="C197" s="34"/>
      <c r="D197" s="220" t="s">
        <v>241</v>
      </c>
      <c r="E197" s="34"/>
      <c r="F197" s="221" t="s">
        <v>1999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241</v>
      </c>
      <c r="AU197" s="14" t="s">
        <v>82</v>
      </c>
    </row>
    <row r="198" spans="1:65" s="12" customFormat="1" ht="25.9" customHeight="1">
      <c r="B198" s="191"/>
      <c r="C198" s="192"/>
      <c r="D198" s="193" t="s">
        <v>74</v>
      </c>
      <c r="E198" s="194" t="s">
        <v>341</v>
      </c>
      <c r="F198" s="194" t="s">
        <v>1276</v>
      </c>
      <c r="G198" s="192"/>
      <c r="H198" s="192"/>
      <c r="I198" s="195"/>
      <c r="J198" s="196">
        <f>BK198</f>
        <v>0</v>
      </c>
      <c r="K198" s="192"/>
      <c r="L198" s="197"/>
      <c r="M198" s="198"/>
      <c r="N198" s="199"/>
      <c r="O198" s="199"/>
      <c r="P198" s="200">
        <f>SUM(P199:P212)</f>
        <v>0</v>
      </c>
      <c r="Q198" s="199"/>
      <c r="R198" s="200">
        <f>SUM(R199:R212)</f>
        <v>0</v>
      </c>
      <c r="S198" s="199"/>
      <c r="T198" s="201">
        <f>SUM(T199:T212)</f>
        <v>0</v>
      </c>
      <c r="AR198" s="202" t="s">
        <v>82</v>
      </c>
      <c r="AT198" s="203" t="s">
        <v>74</v>
      </c>
      <c r="AU198" s="203" t="s">
        <v>75</v>
      </c>
      <c r="AY198" s="202" t="s">
        <v>233</v>
      </c>
      <c r="BK198" s="204">
        <f>SUM(BK199:BK212)</f>
        <v>0</v>
      </c>
    </row>
    <row r="199" spans="1:65" s="2" customFormat="1" ht="16.5" customHeight="1">
      <c r="A199" s="32"/>
      <c r="B199" s="33"/>
      <c r="C199" s="228" t="s">
        <v>316</v>
      </c>
      <c r="D199" s="228" t="s">
        <v>973</v>
      </c>
      <c r="E199" s="229" t="s">
        <v>317</v>
      </c>
      <c r="F199" s="230" t="s">
        <v>2006</v>
      </c>
      <c r="G199" s="231" t="s">
        <v>244</v>
      </c>
      <c r="H199" s="232">
        <v>374</v>
      </c>
      <c r="I199" s="233"/>
      <c r="J199" s="234">
        <f>ROUND(I199*H199,2)</f>
        <v>0</v>
      </c>
      <c r="K199" s="235"/>
      <c r="L199" s="236"/>
      <c r="M199" s="237" t="s">
        <v>1</v>
      </c>
      <c r="N199" s="238" t="s">
        <v>40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251</v>
      </c>
      <c r="AT199" s="219" t="s">
        <v>973</v>
      </c>
      <c r="AU199" s="219" t="s">
        <v>82</v>
      </c>
      <c r="AY199" s="14" t="s">
        <v>233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82</v>
      </c>
      <c r="BK199" s="112">
        <f>ROUND(I199*H199,2)</f>
        <v>0</v>
      </c>
      <c r="BL199" s="14" t="s">
        <v>240</v>
      </c>
      <c r="BM199" s="219" t="s">
        <v>318</v>
      </c>
    </row>
    <row r="200" spans="1:65" s="2" customFormat="1" ht="11.25">
      <c r="A200" s="32"/>
      <c r="B200" s="33"/>
      <c r="C200" s="34"/>
      <c r="D200" s="220" t="s">
        <v>241</v>
      </c>
      <c r="E200" s="34"/>
      <c r="F200" s="221" t="s">
        <v>2006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241</v>
      </c>
      <c r="AU200" s="14" t="s">
        <v>82</v>
      </c>
    </row>
    <row r="201" spans="1:65" s="2" customFormat="1" ht="16.5" customHeight="1">
      <c r="A201" s="32"/>
      <c r="B201" s="33"/>
      <c r="C201" s="228" t="s">
        <v>280</v>
      </c>
      <c r="D201" s="228" t="s">
        <v>973</v>
      </c>
      <c r="E201" s="229" t="s">
        <v>319</v>
      </c>
      <c r="F201" s="230" t="s">
        <v>2007</v>
      </c>
      <c r="G201" s="231" t="s">
        <v>244</v>
      </c>
      <c r="H201" s="232">
        <v>62</v>
      </c>
      <c r="I201" s="233"/>
      <c r="J201" s="234">
        <f>ROUND(I201*H201,2)</f>
        <v>0</v>
      </c>
      <c r="K201" s="235"/>
      <c r="L201" s="236"/>
      <c r="M201" s="237" t="s">
        <v>1</v>
      </c>
      <c r="N201" s="238" t="s">
        <v>40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251</v>
      </c>
      <c r="AT201" s="219" t="s">
        <v>973</v>
      </c>
      <c r="AU201" s="219" t="s">
        <v>82</v>
      </c>
      <c r="AY201" s="14" t="s">
        <v>233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82</v>
      </c>
      <c r="BK201" s="112">
        <f>ROUND(I201*H201,2)</f>
        <v>0</v>
      </c>
      <c r="BL201" s="14" t="s">
        <v>240</v>
      </c>
      <c r="BM201" s="219" t="s">
        <v>320</v>
      </c>
    </row>
    <row r="202" spans="1:65" s="2" customFormat="1" ht="11.25">
      <c r="A202" s="32"/>
      <c r="B202" s="33"/>
      <c r="C202" s="34"/>
      <c r="D202" s="220" t="s">
        <v>241</v>
      </c>
      <c r="E202" s="34"/>
      <c r="F202" s="221" t="s">
        <v>2007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241</v>
      </c>
      <c r="AU202" s="14" t="s">
        <v>82</v>
      </c>
    </row>
    <row r="203" spans="1:65" s="2" customFormat="1" ht="16.5" customHeight="1">
      <c r="A203" s="32"/>
      <c r="B203" s="33"/>
      <c r="C203" s="228" t="s">
        <v>321</v>
      </c>
      <c r="D203" s="228" t="s">
        <v>973</v>
      </c>
      <c r="E203" s="229" t="s">
        <v>322</v>
      </c>
      <c r="F203" s="230" t="s">
        <v>2008</v>
      </c>
      <c r="G203" s="231" t="s">
        <v>244</v>
      </c>
      <c r="H203" s="232">
        <v>137</v>
      </c>
      <c r="I203" s="233"/>
      <c r="J203" s="234">
        <f>ROUND(I203*H203,2)</f>
        <v>0</v>
      </c>
      <c r="K203" s="235"/>
      <c r="L203" s="236"/>
      <c r="M203" s="237" t="s">
        <v>1</v>
      </c>
      <c r="N203" s="238" t="s">
        <v>40</v>
      </c>
      <c r="O203" s="69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9" t="s">
        <v>251</v>
      </c>
      <c r="AT203" s="219" t="s">
        <v>973</v>
      </c>
      <c r="AU203" s="219" t="s">
        <v>82</v>
      </c>
      <c r="AY203" s="14" t="s">
        <v>233</v>
      </c>
      <c r="BE203" s="112">
        <f>IF(N203="základní",J203,0)</f>
        <v>0</v>
      </c>
      <c r="BF203" s="112">
        <f>IF(N203="snížená",J203,0)</f>
        <v>0</v>
      </c>
      <c r="BG203" s="112">
        <f>IF(N203="zákl. přenesená",J203,0)</f>
        <v>0</v>
      </c>
      <c r="BH203" s="112">
        <f>IF(N203="sníž. přenesená",J203,0)</f>
        <v>0</v>
      </c>
      <c r="BI203" s="112">
        <f>IF(N203="nulová",J203,0)</f>
        <v>0</v>
      </c>
      <c r="BJ203" s="14" t="s">
        <v>82</v>
      </c>
      <c r="BK203" s="112">
        <f>ROUND(I203*H203,2)</f>
        <v>0</v>
      </c>
      <c r="BL203" s="14" t="s">
        <v>240</v>
      </c>
      <c r="BM203" s="219" t="s">
        <v>323</v>
      </c>
    </row>
    <row r="204" spans="1:65" s="2" customFormat="1" ht="11.25">
      <c r="A204" s="32"/>
      <c r="B204" s="33"/>
      <c r="C204" s="34"/>
      <c r="D204" s="220" t="s">
        <v>241</v>
      </c>
      <c r="E204" s="34"/>
      <c r="F204" s="221" t="s">
        <v>2008</v>
      </c>
      <c r="G204" s="34"/>
      <c r="H204" s="34"/>
      <c r="I204" s="176"/>
      <c r="J204" s="34"/>
      <c r="K204" s="34"/>
      <c r="L204" s="35"/>
      <c r="M204" s="222"/>
      <c r="N204" s="223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4" t="s">
        <v>241</v>
      </c>
      <c r="AU204" s="14" t="s">
        <v>82</v>
      </c>
    </row>
    <row r="205" spans="1:65" s="2" customFormat="1" ht="21.75" customHeight="1">
      <c r="A205" s="32"/>
      <c r="B205" s="33"/>
      <c r="C205" s="228" t="s">
        <v>283</v>
      </c>
      <c r="D205" s="228" t="s">
        <v>973</v>
      </c>
      <c r="E205" s="229" t="s">
        <v>324</v>
      </c>
      <c r="F205" s="230" t="s">
        <v>2009</v>
      </c>
      <c r="G205" s="231" t="s">
        <v>244</v>
      </c>
      <c r="H205" s="232">
        <v>842</v>
      </c>
      <c r="I205" s="233"/>
      <c r="J205" s="234">
        <f>ROUND(I205*H205,2)</f>
        <v>0</v>
      </c>
      <c r="K205" s="235"/>
      <c r="L205" s="236"/>
      <c r="M205" s="237" t="s">
        <v>1</v>
      </c>
      <c r="N205" s="238" t="s">
        <v>40</v>
      </c>
      <c r="O205" s="69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9" t="s">
        <v>251</v>
      </c>
      <c r="AT205" s="219" t="s">
        <v>973</v>
      </c>
      <c r="AU205" s="219" t="s">
        <v>82</v>
      </c>
      <c r="AY205" s="14" t="s">
        <v>233</v>
      </c>
      <c r="BE205" s="112">
        <f>IF(N205="základní",J205,0)</f>
        <v>0</v>
      </c>
      <c r="BF205" s="112">
        <f>IF(N205="snížená",J205,0)</f>
        <v>0</v>
      </c>
      <c r="BG205" s="112">
        <f>IF(N205="zákl. přenesená",J205,0)</f>
        <v>0</v>
      </c>
      <c r="BH205" s="112">
        <f>IF(N205="sníž. přenesená",J205,0)</f>
        <v>0</v>
      </c>
      <c r="BI205" s="112">
        <f>IF(N205="nulová",J205,0)</f>
        <v>0</v>
      </c>
      <c r="BJ205" s="14" t="s">
        <v>82</v>
      </c>
      <c r="BK205" s="112">
        <f>ROUND(I205*H205,2)</f>
        <v>0</v>
      </c>
      <c r="BL205" s="14" t="s">
        <v>240</v>
      </c>
      <c r="BM205" s="219" t="s">
        <v>325</v>
      </c>
    </row>
    <row r="206" spans="1:65" s="2" customFormat="1" ht="11.25">
      <c r="A206" s="32"/>
      <c r="B206" s="33"/>
      <c r="C206" s="34"/>
      <c r="D206" s="220" t="s">
        <v>241</v>
      </c>
      <c r="E206" s="34"/>
      <c r="F206" s="221" t="s">
        <v>2009</v>
      </c>
      <c r="G206" s="34"/>
      <c r="H206" s="34"/>
      <c r="I206" s="176"/>
      <c r="J206" s="34"/>
      <c r="K206" s="34"/>
      <c r="L206" s="35"/>
      <c r="M206" s="222"/>
      <c r="N206" s="223"/>
      <c r="O206" s="69"/>
      <c r="P206" s="69"/>
      <c r="Q206" s="69"/>
      <c r="R206" s="69"/>
      <c r="S206" s="69"/>
      <c r="T206" s="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4" t="s">
        <v>241</v>
      </c>
      <c r="AU206" s="14" t="s">
        <v>82</v>
      </c>
    </row>
    <row r="207" spans="1:65" s="2" customFormat="1" ht="21.75" customHeight="1">
      <c r="A207" s="32"/>
      <c r="B207" s="33"/>
      <c r="C207" s="228" t="s">
        <v>328</v>
      </c>
      <c r="D207" s="228" t="s">
        <v>973</v>
      </c>
      <c r="E207" s="229" t="s">
        <v>329</v>
      </c>
      <c r="F207" s="230" t="s">
        <v>2010</v>
      </c>
      <c r="G207" s="231" t="s">
        <v>244</v>
      </c>
      <c r="H207" s="232">
        <v>558</v>
      </c>
      <c r="I207" s="233"/>
      <c r="J207" s="234">
        <f>ROUND(I207*H207,2)</f>
        <v>0</v>
      </c>
      <c r="K207" s="235"/>
      <c r="L207" s="236"/>
      <c r="M207" s="237" t="s">
        <v>1</v>
      </c>
      <c r="N207" s="238" t="s">
        <v>40</v>
      </c>
      <c r="O207" s="69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9" t="s">
        <v>251</v>
      </c>
      <c r="AT207" s="219" t="s">
        <v>973</v>
      </c>
      <c r="AU207" s="219" t="s">
        <v>82</v>
      </c>
      <c r="AY207" s="14" t="s">
        <v>233</v>
      </c>
      <c r="BE207" s="112">
        <f>IF(N207="základní",J207,0)</f>
        <v>0</v>
      </c>
      <c r="BF207" s="112">
        <f>IF(N207="snížená",J207,0)</f>
        <v>0</v>
      </c>
      <c r="BG207" s="112">
        <f>IF(N207="zákl. přenesená",J207,0)</f>
        <v>0</v>
      </c>
      <c r="BH207" s="112">
        <f>IF(N207="sníž. přenesená",J207,0)</f>
        <v>0</v>
      </c>
      <c r="BI207" s="112">
        <f>IF(N207="nulová",J207,0)</f>
        <v>0</v>
      </c>
      <c r="BJ207" s="14" t="s">
        <v>82</v>
      </c>
      <c r="BK207" s="112">
        <f>ROUND(I207*H207,2)</f>
        <v>0</v>
      </c>
      <c r="BL207" s="14" t="s">
        <v>240</v>
      </c>
      <c r="BM207" s="219" t="s">
        <v>330</v>
      </c>
    </row>
    <row r="208" spans="1:65" s="2" customFormat="1" ht="11.25">
      <c r="A208" s="32"/>
      <c r="B208" s="33"/>
      <c r="C208" s="34"/>
      <c r="D208" s="220" t="s">
        <v>241</v>
      </c>
      <c r="E208" s="34"/>
      <c r="F208" s="221" t="s">
        <v>2010</v>
      </c>
      <c r="G208" s="34"/>
      <c r="H208" s="34"/>
      <c r="I208" s="176"/>
      <c r="J208" s="34"/>
      <c r="K208" s="34"/>
      <c r="L208" s="35"/>
      <c r="M208" s="222"/>
      <c r="N208" s="223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4" t="s">
        <v>241</v>
      </c>
      <c r="AU208" s="14" t="s">
        <v>82</v>
      </c>
    </row>
    <row r="209" spans="1:65" s="2" customFormat="1" ht="24.2" customHeight="1">
      <c r="A209" s="32"/>
      <c r="B209" s="33"/>
      <c r="C209" s="228" t="s">
        <v>287</v>
      </c>
      <c r="D209" s="228" t="s">
        <v>973</v>
      </c>
      <c r="E209" s="229" t="s">
        <v>331</v>
      </c>
      <c r="F209" s="230" t="s">
        <v>2011</v>
      </c>
      <c r="G209" s="231" t="s">
        <v>244</v>
      </c>
      <c r="H209" s="232">
        <v>499</v>
      </c>
      <c r="I209" s="233"/>
      <c r="J209" s="234">
        <f>ROUND(I209*H209,2)</f>
        <v>0</v>
      </c>
      <c r="K209" s="235"/>
      <c r="L209" s="236"/>
      <c r="M209" s="237" t="s">
        <v>1</v>
      </c>
      <c r="N209" s="238" t="s">
        <v>40</v>
      </c>
      <c r="O209" s="69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9" t="s">
        <v>251</v>
      </c>
      <c r="AT209" s="219" t="s">
        <v>973</v>
      </c>
      <c r="AU209" s="219" t="s">
        <v>82</v>
      </c>
      <c r="AY209" s="14" t="s">
        <v>233</v>
      </c>
      <c r="BE209" s="112">
        <f>IF(N209="základní",J209,0)</f>
        <v>0</v>
      </c>
      <c r="BF209" s="112">
        <f>IF(N209="snížená",J209,0)</f>
        <v>0</v>
      </c>
      <c r="BG209" s="112">
        <f>IF(N209="zákl. přenesená",J209,0)</f>
        <v>0</v>
      </c>
      <c r="BH209" s="112">
        <f>IF(N209="sníž. přenesená",J209,0)</f>
        <v>0</v>
      </c>
      <c r="BI209" s="112">
        <f>IF(N209="nulová",J209,0)</f>
        <v>0</v>
      </c>
      <c r="BJ209" s="14" t="s">
        <v>82</v>
      </c>
      <c r="BK209" s="112">
        <f>ROUND(I209*H209,2)</f>
        <v>0</v>
      </c>
      <c r="BL209" s="14" t="s">
        <v>240</v>
      </c>
      <c r="BM209" s="219" t="s">
        <v>332</v>
      </c>
    </row>
    <row r="210" spans="1:65" s="2" customFormat="1" ht="11.25">
      <c r="A210" s="32"/>
      <c r="B210" s="33"/>
      <c r="C210" s="34"/>
      <c r="D210" s="220" t="s">
        <v>241</v>
      </c>
      <c r="E210" s="34"/>
      <c r="F210" s="221" t="s">
        <v>2011</v>
      </c>
      <c r="G210" s="34"/>
      <c r="H210" s="34"/>
      <c r="I210" s="176"/>
      <c r="J210" s="34"/>
      <c r="K210" s="34"/>
      <c r="L210" s="35"/>
      <c r="M210" s="222"/>
      <c r="N210" s="223"/>
      <c r="O210" s="69"/>
      <c r="P210" s="69"/>
      <c r="Q210" s="69"/>
      <c r="R210" s="69"/>
      <c r="S210" s="69"/>
      <c r="T210" s="70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4" t="s">
        <v>241</v>
      </c>
      <c r="AU210" s="14" t="s">
        <v>82</v>
      </c>
    </row>
    <row r="211" spans="1:65" s="2" customFormat="1" ht="24.2" customHeight="1">
      <c r="A211" s="32"/>
      <c r="B211" s="33"/>
      <c r="C211" s="228" t="s">
        <v>333</v>
      </c>
      <c r="D211" s="228" t="s">
        <v>973</v>
      </c>
      <c r="E211" s="229" t="s">
        <v>334</v>
      </c>
      <c r="F211" s="230" t="s">
        <v>2012</v>
      </c>
      <c r="G211" s="231" t="s">
        <v>239</v>
      </c>
      <c r="H211" s="232">
        <v>250</v>
      </c>
      <c r="I211" s="233"/>
      <c r="J211" s="234">
        <f>ROUND(I211*H211,2)</f>
        <v>0</v>
      </c>
      <c r="K211" s="235"/>
      <c r="L211" s="236"/>
      <c r="M211" s="237" t="s">
        <v>1</v>
      </c>
      <c r="N211" s="238" t="s">
        <v>40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251</v>
      </c>
      <c r="AT211" s="219" t="s">
        <v>973</v>
      </c>
      <c r="AU211" s="219" t="s">
        <v>82</v>
      </c>
      <c r="AY211" s="14" t="s">
        <v>233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82</v>
      </c>
      <c r="BK211" s="112">
        <f>ROUND(I211*H211,2)</f>
        <v>0</v>
      </c>
      <c r="BL211" s="14" t="s">
        <v>240</v>
      </c>
      <c r="BM211" s="219" t="s">
        <v>335</v>
      </c>
    </row>
    <row r="212" spans="1:65" s="2" customFormat="1" ht="19.5">
      <c r="A212" s="32"/>
      <c r="B212" s="33"/>
      <c r="C212" s="34"/>
      <c r="D212" s="220" t="s">
        <v>241</v>
      </c>
      <c r="E212" s="34"/>
      <c r="F212" s="221" t="s">
        <v>2012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241</v>
      </c>
      <c r="AU212" s="14" t="s">
        <v>82</v>
      </c>
    </row>
    <row r="213" spans="1:65" s="12" customFormat="1" ht="25.9" customHeight="1">
      <c r="B213" s="191"/>
      <c r="C213" s="192"/>
      <c r="D213" s="193" t="s">
        <v>74</v>
      </c>
      <c r="E213" s="194" t="s">
        <v>341</v>
      </c>
      <c r="F213" s="194" t="s">
        <v>1276</v>
      </c>
      <c r="G213" s="192"/>
      <c r="H213" s="192"/>
      <c r="I213" s="195"/>
      <c r="J213" s="196">
        <f>BK213</f>
        <v>0</v>
      </c>
      <c r="K213" s="192"/>
      <c r="L213" s="197"/>
      <c r="M213" s="198"/>
      <c r="N213" s="199"/>
      <c r="O213" s="199"/>
      <c r="P213" s="200">
        <f>SUM(P214:P225)</f>
        <v>0</v>
      </c>
      <c r="Q213" s="199"/>
      <c r="R213" s="200">
        <f>SUM(R214:R225)</f>
        <v>0</v>
      </c>
      <c r="S213" s="199"/>
      <c r="T213" s="201">
        <f>SUM(T214:T225)</f>
        <v>0</v>
      </c>
      <c r="AR213" s="202" t="s">
        <v>82</v>
      </c>
      <c r="AT213" s="203" t="s">
        <v>74</v>
      </c>
      <c r="AU213" s="203" t="s">
        <v>75</v>
      </c>
      <c r="AY213" s="202" t="s">
        <v>233</v>
      </c>
      <c r="BK213" s="204">
        <f>SUM(BK214:BK225)</f>
        <v>0</v>
      </c>
    </row>
    <row r="214" spans="1:65" s="2" customFormat="1" ht="37.9" customHeight="1">
      <c r="A214" s="32"/>
      <c r="B214" s="33"/>
      <c r="C214" s="228" t="s">
        <v>290</v>
      </c>
      <c r="D214" s="228" t="s">
        <v>973</v>
      </c>
      <c r="E214" s="229" t="s">
        <v>336</v>
      </c>
      <c r="F214" s="230" t="s">
        <v>2013</v>
      </c>
      <c r="G214" s="231" t="s">
        <v>244</v>
      </c>
      <c r="H214" s="232">
        <v>150</v>
      </c>
      <c r="I214" s="233"/>
      <c r="J214" s="234">
        <f>ROUND(I214*H214,2)</f>
        <v>0</v>
      </c>
      <c r="K214" s="235"/>
      <c r="L214" s="236"/>
      <c r="M214" s="237" t="s">
        <v>1</v>
      </c>
      <c r="N214" s="238" t="s">
        <v>40</v>
      </c>
      <c r="O214" s="69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9" t="s">
        <v>251</v>
      </c>
      <c r="AT214" s="219" t="s">
        <v>973</v>
      </c>
      <c r="AU214" s="219" t="s">
        <v>82</v>
      </c>
      <c r="AY214" s="14" t="s">
        <v>233</v>
      </c>
      <c r="BE214" s="112">
        <f>IF(N214="základní",J214,0)</f>
        <v>0</v>
      </c>
      <c r="BF214" s="112">
        <f>IF(N214="snížená",J214,0)</f>
        <v>0</v>
      </c>
      <c r="BG214" s="112">
        <f>IF(N214="zákl. přenesená",J214,0)</f>
        <v>0</v>
      </c>
      <c r="BH214" s="112">
        <f>IF(N214="sníž. přenesená",J214,0)</f>
        <v>0</v>
      </c>
      <c r="BI214" s="112">
        <f>IF(N214="nulová",J214,0)</f>
        <v>0</v>
      </c>
      <c r="BJ214" s="14" t="s">
        <v>82</v>
      </c>
      <c r="BK214" s="112">
        <f>ROUND(I214*H214,2)</f>
        <v>0</v>
      </c>
      <c r="BL214" s="14" t="s">
        <v>240</v>
      </c>
      <c r="BM214" s="219" t="s">
        <v>337</v>
      </c>
    </row>
    <row r="215" spans="1:65" s="2" customFormat="1" ht="19.5">
      <c r="A215" s="32"/>
      <c r="B215" s="33"/>
      <c r="C215" s="34"/>
      <c r="D215" s="220" t="s">
        <v>241</v>
      </c>
      <c r="E215" s="34"/>
      <c r="F215" s="221" t="s">
        <v>2013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241</v>
      </c>
      <c r="AU215" s="14" t="s">
        <v>82</v>
      </c>
    </row>
    <row r="216" spans="1:65" s="2" customFormat="1" ht="37.9" customHeight="1">
      <c r="A216" s="32"/>
      <c r="B216" s="33"/>
      <c r="C216" s="228" t="s">
        <v>338</v>
      </c>
      <c r="D216" s="228" t="s">
        <v>973</v>
      </c>
      <c r="E216" s="229" t="s">
        <v>339</v>
      </c>
      <c r="F216" s="230" t="s">
        <v>2014</v>
      </c>
      <c r="G216" s="231" t="s">
        <v>244</v>
      </c>
      <c r="H216" s="232">
        <v>400</v>
      </c>
      <c r="I216" s="233"/>
      <c r="J216" s="234">
        <f>ROUND(I216*H216,2)</f>
        <v>0</v>
      </c>
      <c r="K216" s="235"/>
      <c r="L216" s="236"/>
      <c r="M216" s="237" t="s">
        <v>1</v>
      </c>
      <c r="N216" s="238" t="s">
        <v>40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251</v>
      </c>
      <c r="AT216" s="219" t="s">
        <v>973</v>
      </c>
      <c r="AU216" s="219" t="s">
        <v>82</v>
      </c>
      <c r="AY216" s="14" t="s">
        <v>233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82</v>
      </c>
      <c r="BK216" s="112">
        <f>ROUND(I216*H216,2)</f>
        <v>0</v>
      </c>
      <c r="BL216" s="14" t="s">
        <v>240</v>
      </c>
      <c r="BM216" s="219" t="s">
        <v>340</v>
      </c>
    </row>
    <row r="217" spans="1:65" s="2" customFormat="1" ht="19.5">
      <c r="A217" s="32"/>
      <c r="B217" s="33"/>
      <c r="C217" s="34"/>
      <c r="D217" s="220" t="s">
        <v>241</v>
      </c>
      <c r="E217" s="34"/>
      <c r="F217" s="221" t="s">
        <v>2014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241</v>
      </c>
      <c r="AU217" s="14" t="s">
        <v>82</v>
      </c>
    </row>
    <row r="218" spans="1:65" s="2" customFormat="1" ht="44.25" customHeight="1">
      <c r="A218" s="32"/>
      <c r="B218" s="33"/>
      <c r="C218" s="228" t="s">
        <v>292</v>
      </c>
      <c r="D218" s="228" t="s">
        <v>973</v>
      </c>
      <c r="E218" s="229" t="s">
        <v>345</v>
      </c>
      <c r="F218" s="230" t="s">
        <v>2015</v>
      </c>
      <c r="G218" s="231" t="s">
        <v>244</v>
      </c>
      <c r="H218" s="232">
        <v>100</v>
      </c>
      <c r="I218" s="233"/>
      <c r="J218" s="234">
        <f>ROUND(I218*H218,2)</f>
        <v>0</v>
      </c>
      <c r="K218" s="235"/>
      <c r="L218" s="236"/>
      <c r="M218" s="237" t="s">
        <v>1</v>
      </c>
      <c r="N218" s="238" t="s">
        <v>40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251</v>
      </c>
      <c r="AT218" s="219" t="s">
        <v>973</v>
      </c>
      <c r="AU218" s="219" t="s">
        <v>82</v>
      </c>
      <c r="AY218" s="14" t="s">
        <v>233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82</v>
      </c>
      <c r="BK218" s="112">
        <f>ROUND(I218*H218,2)</f>
        <v>0</v>
      </c>
      <c r="BL218" s="14" t="s">
        <v>240</v>
      </c>
      <c r="BM218" s="219" t="s">
        <v>347</v>
      </c>
    </row>
    <row r="219" spans="1:65" s="2" customFormat="1" ht="29.25">
      <c r="A219" s="32"/>
      <c r="B219" s="33"/>
      <c r="C219" s="34"/>
      <c r="D219" s="220" t="s">
        <v>241</v>
      </c>
      <c r="E219" s="34"/>
      <c r="F219" s="221" t="s">
        <v>2015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241</v>
      </c>
      <c r="AU219" s="14" t="s">
        <v>82</v>
      </c>
    </row>
    <row r="220" spans="1:65" s="2" customFormat="1" ht="62.65" customHeight="1">
      <c r="A220" s="32"/>
      <c r="B220" s="33"/>
      <c r="C220" s="228" t="s">
        <v>348</v>
      </c>
      <c r="D220" s="228" t="s">
        <v>973</v>
      </c>
      <c r="E220" s="229" t="s">
        <v>349</v>
      </c>
      <c r="F220" s="230" t="s">
        <v>2016</v>
      </c>
      <c r="G220" s="231" t="s">
        <v>239</v>
      </c>
      <c r="H220" s="232">
        <v>30</v>
      </c>
      <c r="I220" s="233"/>
      <c r="J220" s="234">
        <f>ROUND(I220*H220,2)</f>
        <v>0</v>
      </c>
      <c r="K220" s="235"/>
      <c r="L220" s="236"/>
      <c r="M220" s="237" t="s">
        <v>1</v>
      </c>
      <c r="N220" s="238" t="s">
        <v>40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251</v>
      </c>
      <c r="AT220" s="219" t="s">
        <v>973</v>
      </c>
      <c r="AU220" s="219" t="s">
        <v>82</v>
      </c>
      <c r="AY220" s="14" t="s">
        <v>233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82</v>
      </c>
      <c r="BK220" s="112">
        <f>ROUND(I220*H220,2)</f>
        <v>0</v>
      </c>
      <c r="BL220" s="14" t="s">
        <v>240</v>
      </c>
      <c r="BM220" s="219" t="s">
        <v>351</v>
      </c>
    </row>
    <row r="221" spans="1:65" s="2" customFormat="1" ht="39">
      <c r="A221" s="32"/>
      <c r="B221" s="33"/>
      <c r="C221" s="34"/>
      <c r="D221" s="220" t="s">
        <v>241</v>
      </c>
      <c r="E221" s="34"/>
      <c r="F221" s="221" t="s">
        <v>2016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241</v>
      </c>
      <c r="AU221" s="14" t="s">
        <v>82</v>
      </c>
    </row>
    <row r="222" spans="1:65" s="2" customFormat="1" ht="66.75" customHeight="1">
      <c r="A222" s="32"/>
      <c r="B222" s="33"/>
      <c r="C222" s="228" t="s">
        <v>295</v>
      </c>
      <c r="D222" s="228" t="s">
        <v>973</v>
      </c>
      <c r="E222" s="229" t="s">
        <v>352</v>
      </c>
      <c r="F222" s="230" t="s">
        <v>1258</v>
      </c>
      <c r="G222" s="231" t="s">
        <v>358</v>
      </c>
      <c r="H222" s="232">
        <v>2</v>
      </c>
      <c r="I222" s="233"/>
      <c r="J222" s="234">
        <f>ROUND(I222*H222,2)</f>
        <v>0</v>
      </c>
      <c r="K222" s="235"/>
      <c r="L222" s="236"/>
      <c r="M222" s="237" t="s">
        <v>1</v>
      </c>
      <c r="N222" s="238" t="s">
        <v>40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251</v>
      </c>
      <c r="AT222" s="219" t="s">
        <v>973</v>
      </c>
      <c r="AU222" s="219" t="s">
        <v>82</v>
      </c>
      <c r="AY222" s="14" t="s">
        <v>233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82</v>
      </c>
      <c r="BK222" s="112">
        <f>ROUND(I222*H222,2)</f>
        <v>0</v>
      </c>
      <c r="BL222" s="14" t="s">
        <v>240</v>
      </c>
      <c r="BM222" s="219" t="s">
        <v>354</v>
      </c>
    </row>
    <row r="223" spans="1:65" s="2" customFormat="1" ht="39">
      <c r="A223" s="32"/>
      <c r="B223" s="33"/>
      <c r="C223" s="34"/>
      <c r="D223" s="220" t="s">
        <v>241</v>
      </c>
      <c r="E223" s="34"/>
      <c r="F223" s="221" t="s">
        <v>1258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241</v>
      </c>
      <c r="AU223" s="14" t="s">
        <v>82</v>
      </c>
    </row>
    <row r="224" spans="1:65" s="2" customFormat="1" ht="24.2" customHeight="1">
      <c r="A224" s="32"/>
      <c r="B224" s="33"/>
      <c r="C224" s="228" t="s">
        <v>355</v>
      </c>
      <c r="D224" s="228" t="s">
        <v>973</v>
      </c>
      <c r="E224" s="229" t="s">
        <v>356</v>
      </c>
      <c r="F224" s="230" t="s">
        <v>1260</v>
      </c>
      <c r="G224" s="231" t="s">
        <v>239</v>
      </c>
      <c r="H224" s="232">
        <v>2</v>
      </c>
      <c r="I224" s="233"/>
      <c r="J224" s="234">
        <f>ROUND(I224*H224,2)</f>
        <v>0</v>
      </c>
      <c r="K224" s="235"/>
      <c r="L224" s="236"/>
      <c r="M224" s="237" t="s">
        <v>1</v>
      </c>
      <c r="N224" s="238" t="s">
        <v>40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251</v>
      </c>
      <c r="AT224" s="219" t="s">
        <v>973</v>
      </c>
      <c r="AU224" s="219" t="s">
        <v>82</v>
      </c>
      <c r="AY224" s="14" t="s">
        <v>233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82</v>
      </c>
      <c r="BK224" s="112">
        <f>ROUND(I224*H224,2)</f>
        <v>0</v>
      </c>
      <c r="BL224" s="14" t="s">
        <v>240</v>
      </c>
      <c r="BM224" s="219" t="s">
        <v>359</v>
      </c>
    </row>
    <row r="225" spans="1:65" s="2" customFormat="1" ht="11.25">
      <c r="A225" s="32"/>
      <c r="B225" s="33"/>
      <c r="C225" s="34"/>
      <c r="D225" s="220" t="s">
        <v>241</v>
      </c>
      <c r="E225" s="34"/>
      <c r="F225" s="221" t="s">
        <v>1260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241</v>
      </c>
      <c r="AU225" s="14" t="s">
        <v>82</v>
      </c>
    </row>
    <row r="226" spans="1:65" s="12" customFormat="1" ht="25.9" customHeight="1">
      <c r="B226" s="191"/>
      <c r="C226" s="192"/>
      <c r="D226" s="193" t="s">
        <v>74</v>
      </c>
      <c r="E226" s="194" t="s">
        <v>343</v>
      </c>
      <c r="F226" s="194" t="s">
        <v>799</v>
      </c>
      <c r="G226" s="192"/>
      <c r="H226" s="192"/>
      <c r="I226" s="195"/>
      <c r="J226" s="196">
        <f>BK226</f>
        <v>0</v>
      </c>
      <c r="K226" s="192"/>
      <c r="L226" s="197"/>
      <c r="M226" s="198"/>
      <c r="N226" s="199"/>
      <c r="O226" s="199"/>
      <c r="P226" s="200">
        <f>SUM(P227:P236)</f>
        <v>0</v>
      </c>
      <c r="Q226" s="199"/>
      <c r="R226" s="200">
        <f>SUM(R227:R236)</f>
        <v>0</v>
      </c>
      <c r="S226" s="199"/>
      <c r="T226" s="201">
        <f>SUM(T227:T236)</f>
        <v>0</v>
      </c>
      <c r="AR226" s="202" t="s">
        <v>82</v>
      </c>
      <c r="AT226" s="203" t="s">
        <v>74</v>
      </c>
      <c r="AU226" s="203" t="s">
        <v>75</v>
      </c>
      <c r="AY226" s="202" t="s">
        <v>233</v>
      </c>
      <c r="BK226" s="204">
        <f>SUM(BK227:BK236)</f>
        <v>0</v>
      </c>
    </row>
    <row r="227" spans="1:65" s="2" customFormat="1" ht="16.5" customHeight="1">
      <c r="A227" s="32"/>
      <c r="B227" s="33"/>
      <c r="C227" s="228" t="s">
        <v>297</v>
      </c>
      <c r="D227" s="228" t="s">
        <v>973</v>
      </c>
      <c r="E227" s="229" t="s">
        <v>362</v>
      </c>
      <c r="F227" s="230" t="s">
        <v>802</v>
      </c>
      <c r="G227" s="231" t="s">
        <v>358</v>
      </c>
      <c r="H227" s="232">
        <v>1</v>
      </c>
      <c r="I227" s="233"/>
      <c r="J227" s="234">
        <f>ROUND(I227*H227,2)</f>
        <v>0</v>
      </c>
      <c r="K227" s="235"/>
      <c r="L227" s="236"/>
      <c r="M227" s="237" t="s">
        <v>1</v>
      </c>
      <c r="N227" s="238" t="s">
        <v>40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251</v>
      </c>
      <c r="AT227" s="219" t="s">
        <v>973</v>
      </c>
      <c r="AU227" s="219" t="s">
        <v>82</v>
      </c>
      <c r="AY227" s="14" t="s">
        <v>233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82</v>
      </c>
      <c r="BK227" s="112">
        <f>ROUND(I227*H227,2)</f>
        <v>0</v>
      </c>
      <c r="BL227" s="14" t="s">
        <v>240</v>
      </c>
      <c r="BM227" s="219" t="s">
        <v>363</v>
      </c>
    </row>
    <row r="228" spans="1:65" s="2" customFormat="1" ht="11.25">
      <c r="A228" s="32"/>
      <c r="B228" s="33"/>
      <c r="C228" s="34"/>
      <c r="D228" s="220" t="s">
        <v>241</v>
      </c>
      <c r="E228" s="34"/>
      <c r="F228" s="221" t="s">
        <v>802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241</v>
      </c>
      <c r="AU228" s="14" t="s">
        <v>82</v>
      </c>
    </row>
    <row r="229" spans="1:65" s="2" customFormat="1" ht="49.15" customHeight="1">
      <c r="A229" s="32"/>
      <c r="B229" s="33"/>
      <c r="C229" s="228" t="s">
        <v>364</v>
      </c>
      <c r="D229" s="228" t="s">
        <v>973</v>
      </c>
      <c r="E229" s="229" t="s">
        <v>365</v>
      </c>
      <c r="F229" s="230" t="s">
        <v>1297</v>
      </c>
      <c r="G229" s="231" t="s">
        <v>1076</v>
      </c>
      <c r="H229" s="232">
        <v>1</v>
      </c>
      <c r="I229" s="233"/>
      <c r="J229" s="234">
        <f>ROUND(I229*H229,2)</f>
        <v>0</v>
      </c>
      <c r="K229" s="235"/>
      <c r="L229" s="236"/>
      <c r="M229" s="237" t="s">
        <v>1</v>
      </c>
      <c r="N229" s="238" t="s">
        <v>40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251</v>
      </c>
      <c r="AT229" s="219" t="s">
        <v>973</v>
      </c>
      <c r="AU229" s="219" t="s">
        <v>82</v>
      </c>
      <c r="AY229" s="14" t="s">
        <v>233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82</v>
      </c>
      <c r="BK229" s="112">
        <f>ROUND(I229*H229,2)</f>
        <v>0</v>
      </c>
      <c r="BL229" s="14" t="s">
        <v>240</v>
      </c>
      <c r="BM229" s="219" t="s">
        <v>366</v>
      </c>
    </row>
    <row r="230" spans="1:65" s="2" customFormat="1" ht="29.25">
      <c r="A230" s="32"/>
      <c r="B230" s="33"/>
      <c r="C230" s="34"/>
      <c r="D230" s="220" t="s">
        <v>241</v>
      </c>
      <c r="E230" s="34"/>
      <c r="F230" s="221" t="s">
        <v>1297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241</v>
      </c>
      <c r="AU230" s="14" t="s">
        <v>82</v>
      </c>
    </row>
    <row r="231" spans="1:65" s="2" customFormat="1" ht="24.2" customHeight="1">
      <c r="A231" s="32"/>
      <c r="B231" s="33"/>
      <c r="C231" s="228" t="s">
        <v>301</v>
      </c>
      <c r="D231" s="228" t="s">
        <v>973</v>
      </c>
      <c r="E231" s="229" t="s">
        <v>367</v>
      </c>
      <c r="F231" s="230" t="s">
        <v>1299</v>
      </c>
      <c r="G231" s="231" t="s">
        <v>1076</v>
      </c>
      <c r="H231" s="232">
        <v>1</v>
      </c>
      <c r="I231" s="233"/>
      <c r="J231" s="234">
        <f>ROUND(I231*H231,2)</f>
        <v>0</v>
      </c>
      <c r="K231" s="235"/>
      <c r="L231" s="236"/>
      <c r="M231" s="237" t="s">
        <v>1</v>
      </c>
      <c r="N231" s="238" t="s">
        <v>40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251</v>
      </c>
      <c r="AT231" s="219" t="s">
        <v>973</v>
      </c>
      <c r="AU231" s="219" t="s">
        <v>82</v>
      </c>
      <c r="AY231" s="14" t="s">
        <v>233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82</v>
      </c>
      <c r="BK231" s="112">
        <f>ROUND(I231*H231,2)</f>
        <v>0</v>
      </c>
      <c r="BL231" s="14" t="s">
        <v>240</v>
      </c>
      <c r="BM231" s="219" t="s">
        <v>368</v>
      </c>
    </row>
    <row r="232" spans="1:65" s="2" customFormat="1" ht="11.25">
      <c r="A232" s="32"/>
      <c r="B232" s="33"/>
      <c r="C232" s="34"/>
      <c r="D232" s="220" t="s">
        <v>241</v>
      </c>
      <c r="E232" s="34"/>
      <c r="F232" s="221" t="s">
        <v>1299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241</v>
      </c>
      <c r="AU232" s="14" t="s">
        <v>82</v>
      </c>
    </row>
    <row r="233" spans="1:65" s="2" customFormat="1" ht="37.9" customHeight="1">
      <c r="A233" s="32"/>
      <c r="B233" s="33"/>
      <c r="C233" s="228" t="s">
        <v>369</v>
      </c>
      <c r="D233" s="228" t="s">
        <v>973</v>
      </c>
      <c r="E233" s="229" t="s">
        <v>370</v>
      </c>
      <c r="F233" s="230" t="s">
        <v>805</v>
      </c>
      <c r="G233" s="231" t="s">
        <v>1076</v>
      </c>
      <c r="H233" s="232">
        <v>1</v>
      </c>
      <c r="I233" s="233"/>
      <c r="J233" s="234">
        <f>ROUND(I233*H233,2)</f>
        <v>0</v>
      </c>
      <c r="K233" s="235"/>
      <c r="L233" s="236"/>
      <c r="M233" s="237" t="s">
        <v>1</v>
      </c>
      <c r="N233" s="238" t="s">
        <v>40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251</v>
      </c>
      <c r="AT233" s="219" t="s">
        <v>973</v>
      </c>
      <c r="AU233" s="219" t="s">
        <v>82</v>
      </c>
      <c r="AY233" s="14" t="s">
        <v>233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82</v>
      </c>
      <c r="BK233" s="112">
        <f>ROUND(I233*H233,2)</f>
        <v>0</v>
      </c>
      <c r="BL233" s="14" t="s">
        <v>240</v>
      </c>
      <c r="BM233" s="219" t="s">
        <v>371</v>
      </c>
    </row>
    <row r="234" spans="1:65" s="2" customFormat="1" ht="19.5">
      <c r="A234" s="32"/>
      <c r="B234" s="33"/>
      <c r="C234" s="34"/>
      <c r="D234" s="220" t="s">
        <v>241</v>
      </c>
      <c r="E234" s="34"/>
      <c r="F234" s="221" t="s">
        <v>805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241</v>
      </c>
      <c r="AU234" s="14" t="s">
        <v>82</v>
      </c>
    </row>
    <row r="235" spans="1:65" s="2" customFormat="1" ht="24.2" customHeight="1">
      <c r="A235" s="32"/>
      <c r="B235" s="33"/>
      <c r="C235" s="228" t="s">
        <v>303</v>
      </c>
      <c r="D235" s="228" t="s">
        <v>973</v>
      </c>
      <c r="E235" s="229" t="s">
        <v>374</v>
      </c>
      <c r="F235" s="230" t="s">
        <v>809</v>
      </c>
      <c r="G235" s="231" t="s">
        <v>1076</v>
      </c>
      <c r="H235" s="232">
        <v>1</v>
      </c>
      <c r="I235" s="233"/>
      <c r="J235" s="234">
        <f>ROUND(I235*H235,2)</f>
        <v>0</v>
      </c>
      <c r="K235" s="235"/>
      <c r="L235" s="236"/>
      <c r="M235" s="237" t="s">
        <v>1</v>
      </c>
      <c r="N235" s="238" t="s">
        <v>40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251</v>
      </c>
      <c r="AT235" s="219" t="s">
        <v>973</v>
      </c>
      <c r="AU235" s="219" t="s">
        <v>82</v>
      </c>
      <c r="AY235" s="14" t="s">
        <v>233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82</v>
      </c>
      <c r="BK235" s="112">
        <f>ROUND(I235*H235,2)</f>
        <v>0</v>
      </c>
      <c r="BL235" s="14" t="s">
        <v>240</v>
      </c>
      <c r="BM235" s="219" t="s">
        <v>375</v>
      </c>
    </row>
    <row r="236" spans="1:65" s="2" customFormat="1" ht="19.5">
      <c r="A236" s="32"/>
      <c r="B236" s="33"/>
      <c r="C236" s="34"/>
      <c r="D236" s="220" t="s">
        <v>241</v>
      </c>
      <c r="E236" s="34"/>
      <c r="F236" s="221" t="s">
        <v>809</v>
      </c>
      <c r="G236" s="34"/>
      <c r="H236" s="34"/>
      <c r="I236" s="176"/>
      <c r="J236" s="34"/>
      <c r="K236" s="34"/>
      <c r="L236" s="35"/>
      <c r="M236" s="224"/>
      <c r="N236" s="225"/>
      <c r="O236" s="226"/>
      <c r="P236" s="226"/>
      <c r="Q236" s="226"/>
      <c r="R236" s="226"/>
      <c r="S236" s="226"/>
      <c r="T236" s="227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241</v>
      </c>
      <c r="AU236" s="14" t="s">
        <v>82</v>
      </c>
    </row>
    <row r="237" spans="1:65" s="2" customFormat="1" ht="6.95" customHeight="1">
      <c r="A237" s="32"/>
      <c r="B237" s="52"/>
      <c r="C237" s="53"/>
      <c r="D237" s="53"/>
      <c r="E237" s="53"/>
      <c r="F237" s="53"/>
      <c r="G237" s="53"/>
      <c r="H237" s="53"/>
      <c r="I237" s="53"/>
      <c r="J237" s="53"/>
      <c r="K237" s="53"/>
      <c r="L237" s="35"/>
      <c r="M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</row>
  </sheetData>
  <sheetProtection algorithmName="SHA-512" hashValue="898F6o8iVNzV38jWurfMmdja16Uc0LApMo49j8XEg7EC33FovoIoNPfxI0anPbuyAMpJEi3MyVpZrGVX64SRRg==" saltValue="KA/Ol66/2jzwVNWSlgzBgbPW5q0FNblkl+BrTU20fnPKk/t7MUCXr3YT/Hwb4NFq5rj+eB9n1ehNs9VP9d2m0Q==" spinCount="100000" sheet="1" objects="1" scenarios="1" formatColumns="0" formatRows="0" autoFilter="0"/>
  <autoFilter ref="C136:K236" xr:uid="{00000000-0009-0000-0000-000011000000}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131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2017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J103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ROUND((SUM(BE103:BE110) + SUM(BE130:BE174)),  2)</f>
        <v>0</v>
      </c>
      <c r="G35" s="32"/>
      <c r="H35" s="32"/>
      <c r="I35" s="137">
        <v>0.21</v>
      </c>
      <c r="J35" s="136">
        <f>ROUND(((SUM(BE103:BE110) + SUM(BE130:BE174))*I35),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ROUND((SUM(BF103:BF110) + SUM(BF130:BF174)),  2)</f>
        <v>0</v>
      </c>
      <c r="G36" s="32"/>
      <c r="H36" s="32"/>
      <c r="I36" s="137">
        <v>0.12</v>
      </c>
      <c r="J36" s="136">
        <f>ROUND(((SUM(BF103:BF110) + SUM(BF130:BF174))*I36),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ROUND((SUM(BG103:BG110) + SUM(BG130:BG174)),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ROUND((SUM(BH103:BH110) + SUM(BH130:BH174)),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ROUND((SUM(BI103:BI110) + SUM(BI130:BI174)),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 xml:space="preserve">SO 06 D.1.4.4 -   Elektrická požární signalizace pavilon N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J130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65" s="9" customFormat="1" ht="24.95" customHeight="1">
      <c r="B97" s="159"/>
      <c r="C97" s="160"/>
      <c r="D97" s="161" t="s">
        <v>2018</v>
      </c>
      <c r="E97" s="162"/>
      <c r="F97" s="162"/>
      <c r="G97" s="162"/>
      <c r="H97" s="162"/>
      <c r="I97" s="162"/>
      <c r="J97" s="163">
        <f>J131</f>
        <v>0</v>
      </c>
      <c r="K97" s="160"/>
      <c r="L97" s="164"/>
    </row>
    <row r="98" spans="1:65" s="9" customFormat="1" ht="24.95" customHeight="1">
      <c r="B98" s="159"/>
      <c r="C98" s="160"/>
      <c r="D98" s="161" t="s">
        <v>2019</v>
      </c>
      <c r="E98" s="162"/>
      <c r="F98" s="162"/>
      <c r="G98" s="162"/>
      <c r="H98" s="162"/>
      <c r="I98" s="162"/>
      <c r="J98" s="163">
        <f>J138</f>
        <v>0</v>
      </c>
      <c r="K98" s="160"/>
      <c r="L98" s="164"/>
    </row>
    <row r="99" spans="1:65" s="9" customFormat="1" ht="24.95" customHeight="1">
      <c r="B99" s="159"/>
      <c r="C99" s="160"/>
      <c r="D99" s="161" t="s">
        <v>2020</v>
      </c>
      <c r="E99" s="162"/>
      <c r="F99" s="162"/>
      <c r="G99" s="162"/>
      <c r="H99" s="162"/>
      <c r="I99" s="162"/>
      <c r="J99" s="163">
        <f>J157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2021</v>
      </c>
      <c r="E100" s="162"/>
      <c r="F100" s="162"/>
      <c r="G100" s="162"/>
      <c r="H100" s="162"/>
      <c r="I100" s="162"/>
      <c r="J100" s="163">
        <f>J172</f>
        <v>0</v>
      </c>
      <c r="K100" s="160"/>
      <c r="L100" s="164"/>
    </row>
    <row r="101" spans="1:65" s="2" customFormat="1" ht="21.75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65" s="2" customFormat="1" ht="6.9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65" s="2" customFormat="1" ht="29.25" customHeight="1">
      <c r="A103" s="32"/>
      <c r="B103" s="33"/>
      <c r="C103" s="158" t="s">
        <v>209</v>
      </c>
      <c r="D103" s="34"/>
      <c r="E103" s="34"/>
      <c r="F103" s="34"/>
      <c r="G103" s="34"/>
      <c r="H103" s="34"/>
      <c r="I103" s="34"/>
      <c r="J103" s="171">
        <f>ROUND(J104 + J105 + J106 + J107 + J108 + J109,2)</f>
        <v>0</v>
      </c>
      <c r="K103" s="34"/>
      <c r="L103" s="49"/>
      <c r="N103" s="172" t="s">
        <v>39</v>
      </c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65" s="2" customFormat="1" ht="18" customHeight="1">
      <c r="A104" s="32"/>
      <c r="B104" s="33"/>
      <c r="C104" s="34"/>
      <c r="D104" s="248" t="s">
        <v>210</v>
      </c>
      <c r="E104" s="247"/>
      <c r="F104" s="247"/>
      <c r="G104" s="34"/>
      <c r="H104" s="34"/>
      <c r="I104" s="34"/>
      <c r="J104" s="108">
        <v>0</v>
      </c>
      <c r="K104" s="34"/>
      <c r="L104" s="173"/>
      <c r="M104" s="174"/>
      <c r="N104" s="175" t="s">
        <v>40</v>
      </c>
      <c r="O104" s="174"/>
      <c r="P104" s="174"/>
      <c r="Q104" s="174"/>
      <c r="R104" s="174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7" t="s">
        <v>211</v>
      </c>
      <c r="AZ104" s="174"/>
      <c r="BA104" s="174"/>
      <c r="BB104" s="174"/>
      <c r="BC104" s="174"/>
      <c r="BD104" s="174"/>
      <c r="BE104" s="178">
        <f t="shared" ref="BE104:BE109" si="0">IF(N104="základní",J104,0)</f>
        <v>0</v>
      </c>
      <c r="BF104" s="178">
        <f t="shared" ref="BF104:BF109" si="1">IF(N104="snížená",J104,0)</f>
        <v>0</v>
      </c>
      <c r="BG104" s="178">
        <f t="shared" ref="BG104:BG109" si="2">IF(N104="zákl. přenesená",J104,0)</f>
        <v>0</v>
      </c>
      <c r="BH104" s="178">
        <f t="shared" ref="BH104:BH109" si="3">IF(N104="sníž. přenesená",J104,0)</f>
        <v>0</v>
      </c>
      <c r="BI104" s="178">
        <f t="shared" ref="BI104:BI109" si="4">IF(N104="nulová",J104,0)</f>
        <v>0</v>
      </c>
      <c r="BJ104" s="177" t="s">
        <v>82</v>
      </c>
      <c r="BK104" s="174"/>
      <c r="BL104" s="174"/>
      <c r="BM104" s="174"/>
    </row>
    <row r="105" spans="1:65" s="2" customFormat="1" ht="18" customHeight="1">
      <c r="A105" s="32"/>
      <c r="B105" s="33"/>
      <c r="C105" s="34"/>
      <c r="D105" s="248" t="s">
        <v>212</v>
      </c>
      <c r="E105" s="247"/>
      <c r="F105" s="247"/>
      <c r="G105" s="34"/>
      <c r="H105" s="34"/>
      <c r="I105" s="34"/>
      <c r="J105" s="108">
        <v>0</v>
      </c>
      <c r="K105" s="34"/>
      <c r="L105" s="173"/>
      <c r="M105" s="174"/>
      <c r="N105" s="175" t="s">
        <v>40</v>
      </c>
      <c r="O105" s="174"/>
      <c r="P105" s="174"/>
      <c r="Q105" s="174"/>
      <c r="R105" s="174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7" t="s">
        <v>211</v>
      </c>
      <c r="AZ105" s="174"/>
      <c r="BA105" s="174"/>
      <c r="BB105" s="174"/>
      <c r="BC105" s="174"/>
      <c r="BD105" s="174"/>
      <c r="BE105" s="178">
        <f t="shared" si="0"/>
        <v>0</v>
      </c>
      <c r="BF105" s="178">
        <f t="shared" si="1"/>
        <v>0</v>
      </c>
      <c r="BG105" s="178">
        <f t="shared" si="2"/>
        <v>0</v>
      </c>
      <c r="BH105" s="178">
        <f t="shared" si="3"/>
        <v>0</v>
      </c>
      <c r="BI105" s="178">
        <f t="shared" si="4"/>
        <v>0</v>
      </c>
      <c r="BJ105" s="177" t="s">
        <v>82</v>
      </c>
      <c r="BK105" s="174"/>
      <c r="BL105" s="174"/>
      <c r="BM105" s="174"/>
    </row>
    <row r="106" spans="1:65" s="2" customFormat="1" ht="18" customHeight="1">
      <c r="A106" s="32"/>
      <c r="B106" s="33"/>
      <c r="C106" s="34"/>
      <c r="D106" s="248" t="s">
        <v>213</v>
      </c>
      <c r="E106" s="247"/>
      <c r="F106" s="247"/>
      <c r="G106" s="34"/>
      <c r="H106" s="34"/>
      <c r="I106" s="34"/>
      <c r="J106" s="108">
        <v>0</v>
      </c>
      <c r="K106" s="34"/>
      <c r="L106" s="173"/>
      <c r="M106" s="174"/>
      <c r="N106" s="175" t="s">
        <v>40</v>
      </c>
      <c r="O106" s="174"/>
      <c r="P106" s="174"/>
      <c r="Q106" s="174"/>
      <c r="R106" s="174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7" t="s">
        <v>211</v>
      </c>
      <c r="AZ106" s="174"/>
      <c r="BA106" s="174"/>
      <c r="BB106" s="174"/>
      <c r="BC106" s="174"/>
      <c r="BD106" s="174"/>
      <c r="BE106" s="178">
        <f t="shared" si="0"/>
        <v>0</v>
      </c>
      <c r="BF106" s="178">
        <f t="shared" si="1"/>
        <v>0</v>
      </c>
      <c r="BG106" s="178">
        <f t="shared" si="2"/>
        <v>0</v>
      </c>
      <c r="BH106" s="178">
        <f t="shared" si="3"/>
        <v>0</v>
      </c>
      <c r="BI106" s="178">
        <f t="shared" si="4"/>
        <v>0</v>
      </c>
      <c r="BJ106" s="177" t="s">
        <v>82</v>
      </c>
      <c r="BK106" s="174"/>
      <c r="BL106" s="174"/>
      <c r="BM106" s="174"/>
    </row>
    <row r="107" spans="1:65" s="2" customFormat="1" ht="18" customHeight="1">
      <c r="A107" s="32"/>
      <c r="B107" s="33"/>
      <c r="C107" s="34"/>
      <c r="D107" s="248" t="s">
        <v>214</v>
      </c>
      <c r="E107" s="247"/>
      <c r="F107" s="247"/>
      <c r="G107" s="34"/>
      <c r="H107" s="34"/>
      <c r="I107" s="34"/>
      <c r="J107" s="108">
        <v>0</v>
      </c>
      <c r="K107" s="34"/>
      <c r="L107" s="173"/>
      <c r="M107" s="174"/>
      <c r="N107" s="175" t="s">
        <v>40</v>
      </c>
      <c r="O107" s="174"/>
      <c r="P107" s="174"/>
      <c r="Q107" s="174"/>
      <c r="R107" s="174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7" t="s">
        <v>211</v>
      </c>
      <c r="AZ107" s="174"/>
      <c r="BA107" s="174"/>
      <c r="BB107" s="174"/>
      <c r="BC107" s="174"/>
      <c r="BD107" s="174"/>
      <c r="BE107" s="178">
        <f t="shared" si="0"/>
        <v>0</v>
      </c>
      <c r="BF107" s="178">
        <f t="shared" si="1"/>
        <v>0</v>
      </c>
      <c r="BG107" s="178">
        <f t="shared" si="2"/>
        <v>0</v>
      </c>
      <c r="BH107" s="178">
        <f t="shared" si="3"/>
        <v>0</v>
      </c>
      <c r="BI107" s="178">
        <f t="shared" si="4"/>
        <v>0</v>
      </c>
      <c r="BJ107" s="177" t="s">
        <v>82</v>
      </c>
      <c r="BK107" s="174"/>
      <c r="BL107" s="174"/>
      <c r="BM107" s="174"/>
    </row>
    <row r="108" spans="1:65" s="2" customFormat="1" ht="18" customHeight="1">
      <c r="A108" s="32"/>
      <c r="B108" s="33"/>
      <c r="C108" s="34"/>
      <c r="D108" s="248" t="s">
        <v>215</v>
      </c>
      <c r="E108" s="247"/>
      <c r="F108" s="247"/>
      <c r="G108" s="34"/>
      <c r="H108" s="34"/>
      <c r="I108" s="34"/>
      <c r="J108" s="108">
        <v>0</v>
      </c>
      <c r="K108" s="34"/>
      <c r="L108" s="173"/>
      <c r="M108" s="174"/>
      <c r="N108" s="175" t="s">
        <v>40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211</v>
      </c>
      <c r="AZ108" s="174"/>
      <c r="BA108" s="174"/>
      <c r="BB108" s="174"/>
      <c r="BC108" s="174"/>
      <c r="BD108" s="174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82</v>
      </c>
      <c r="BK108" s="174"/>
      <c r="BL108" s="174"/>
      <c r="BM108" s="174"/>
    </row>
    <row r="109" spans="1:65" s="2" customFormat="1" ht="18" customHeight="1">
      <c r="A109" s="32"/>
      <c r="B109" s="33"/>
      <c r="C109" s="34"/>
      <c r="D109" s="107" t="s">
        <v>216</v>
      </c>
      <c r="E109" s="34"/>
      <c r="F109" s="34"/>
      <c r="G109" s="34"/>
      <c r="H109" s="34"/>
      <c r="I109" s="34"/>
      <c r="J109" s="108">
        <f>ROUND(J30*T109,2)</f>
        <v>0</v>
      </c>
      <c r="K109" s="34"/>
      <c r="L109" s="173"/>
      <c r="M109" s="174"/>
      <c r="N109" s="175" t="s">
        <v>40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217</v>
      </c>
      <c r="AZ109" s="174"/>
      <c r="BA109" s="174"/>
      <c r="BB109" s="174"/>
      <c r="BC109" s="174"/>
      <c r="BD109" s="174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82</v>
      </c>
      <c r="BK109" s="174"/>
      <c r="BL109" s="174"/>
      <c r="BM109" s="174"/>
    </row>
    <row r="110" spans="1:65" s="2" customFormat="1" ht="11.25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29.25" customHeight="1">
      <c r="A111" s="32"/>
      <c r="B111" s="33"/>
      <c r="C111" s="116" t="s">
        <v>151</v>
      </c>
      <c r="D111" s="117"/>
      <c r="E111" s="117"/>
      <c r="F111" s="117"/>
      <c r="G111" s="117"/>
      <c r="H111" s="117"/>
      <c r="I111" s="117"/>
      <c r="J111" s="118">
        <f>ROUND(J96+J103,2)</f>
        <v>0</v>
      </c>
      <c r="K111" s="117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65" s="2" customFormat="1" ht="6.95" customHeight="1">
      <c r="A112" s="32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>
      <c r="A116" s="32"/>
      <c r="B116" s="54"/>
      <c r="C116" s="55"/>
      <c r="D116" s="55"/>
      <c r="E116" s="55"/>
      <c r="F116" s="55"/>
      <c r="G116" s="55"/>
      <c r="H116" s="55"/>
      <c r="I116" s="55"/>
      <c r="J116" s="55"/>
      <c r="K116" s="55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0" t="s">
        <v>218</v>
      </c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6" t="s">
        <v>16</v>
      </c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6.25" customHeight="1">
      <c r="A120" s="32"/>
      <c r="B120" s="33"/>
      <c r="C120" s="34"/>
      <c r="D120" s="34"/>
      <c r="E120" s="294" t="str">
        <f>E7</f>
        <v>Snížení energetické náročnosti budov v areálu Slezské nemocnice Opava využitím OZE a KVET  u hlavních budov V,N</v>
      </c>
      <c r="F120" s="295"/>
      <c r="G120" s="295"/>
      <c r="H120" s="295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6" t="s">
        <v>153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4"/>
      <c r="D122" s="34"/>
      <c r="E122" s="249" t="str">
        <f>E9</f>
        <v xml:space="preserve">SO 06 D.1.4.4 -   Elektrická požární signalizace pavilon N   </v>
      </c>
      <c r="F122" s="296"/>
      <c r="G122" s="296"/>
      <c r="H122" s="296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6" t="s">
        <v>20</v>
      </c>
      <c r="D124" s="34"/>
      <c r="E124" s="34"/>
      <c r="F124" s="24" t="str">
        <f>F12</f>
        <v xml:space="preserve"> </v>
      </c>
      <c r="G124" s="34"/>
      <c r="H124" s="34"/>
      <c r="I124" s="26" t="s">
        <v>22</v>
      </c>
      <c r="J124" s="64" t="str">
        <f>IF(J12="","",J12)</f>
        <v>10. 3. 2025</v>
      </c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6" t="s">
        <v>24</v>
      </c>
      <c r="D126" s="34"/>
      <c r="E126" s="34"/>
      <c r="F126" s="24" t="str">
        <f>E15</f>
        <v xml:space="preserve"> </v>
      </c>
      <c r="G126" s="34"/>
      <c r="H126" s="34"/>
      <c r="I126" s="26" t="s">
        <v>29</v>
      </c>
      <c r="J126" s="29" t="str">
        <f>E21</f>
        <v xml:space="preserve"> 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6" t="s">
        <v>27</v>
      </c>
      <c r="D127" s="34"/>
      <c r="E127" s="34"/>
      <c r="F127" s="24" t="str">
        <f>IF(E18="","",E18)</f>
        <v>Vyplň údaj</v>
      </c>
      <c r="G127" s="34"/>
      <c r="H127" s="34"/>
      <c r="I127" s="26" t="s">
        <v>31</v>
      </c>
      <c r="J127" s="29" t="str">
        <f>E24</f>
        <v xml:space="preserve"> </v>
      </c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79"/>
      <c r="B129" s="180"/>
      <c r="C129" s="181" t="s">
        <v>219</v>
      </c>
      <c r="D129" s="182" t="s">
        <v>60</v>
      </c>
      <c r="E129" s="182" t="s">
        <v>56</v>
      </c>
      <c r="F129" s="182" t="s">
        <v>57</v>
      </c>
      <c r="G129" s="182" t="s">
        <v>220</v>
      </c>
      <c r="H129" s="182" t="s">
        <v>221</v>
      </c>
      <c r="I129" s="182" t="s">
        <v>222</v>
      </c>
      <c r="J129" s="183" t="s">
        <v>158</v>
      </c>
      <c r="K129" s="184" t="s">
        <v>223</v>
      </c>
      <c r="L129" s="185"/>
      <c r="M129" s="73" t="s">
        <v>1</v>
      </c>
      <c r="N129" s="74" t="s">
        <v>39</v>
      </c>
      <c r="O129" s="74" t="s">
        <v>224</v>
      </c>
      <c r="P129" s="74" t="s">
        <v>225</v>
      </c>
      <c r="Q129" s="74" t="s">
        <v>226</v>
      </c>
      <c r="R129" s="74" t="s">
        <v>227</v>
      </c>
      <c r="S129" s="74" t="s">
        <v>228</v>
      </c>
      <c r="T129" s="75" t="s">
        <v>229</v>
      </c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</row>
    <row r="130" spans="1:65" s="2" customFormat="1" ht="22.9" customHeight="1">
      <c r="A130" s="32"/>
      <c r="B130" s="33"/>
      <c r="C130" s="80" t="s">
        <v>230</v>
      </c>
      <c r="D130" s="34"/>
      <c r="E130" s="34"/>
      <c r="F130" s="34"/>
      <c r="G130" s="34"/>
      <c r="H130" s="34"/>
      <c r="I130" s="34"/>
      <c r="J130" s="186">
        <f>BK130</f>
        <v>0</v>
      </c>
      <c r="K130" s="34"/>
      <c r="L130" s="35"/>
      <c r="M130" s="76"/>
      <c r="N130" s="187"/>
      <c r="O130" s="77"/>
      <c r="P130" s="188">
        <f>P131+P138+P157+P172</f>
        <v>0</v>
      </c>
      <c r="Q130" s="77"/>
      <c r="R130" s="188">
        <f>R131+R138+R157+R172</f>
        <v>0</v>
      </c>
      <c r="S130" s="77"/>
      <c r="T130" s="189">
        <f>T131+T138+T157+T172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4" t="s">
        <v>74</v>
      </c>
      <c r="AU130" s="14" t="s">
        <v>160</v>
      </c>
      <c r="BK130" s="190">
        <f>BK131+BK138+BK157+BK172</f>
        <v>0</v>
      </c>
    </row>
    <row r="131" spans="1:65" s="12" customFormat="1" ht="25.9" customHeight="1">
      <c r="B131" s="191"/>
      <c r="C131" s="192"/>
      <c r="D131" s="193" t="s">
        <v>74</v>
      </c>
      <c r="E131" s="194" t="s">
        <v>973</v>
      </c>
      <c r="F131" s="194" t="s">
        <v>2022</v>
      </c>
      <c r="G131" s="192"/>
      <c r="H131" s="192"/>
      <c r="I131" s="195"/>
      <c r="J131" s="196">
        <f>BK131</f>
        <v>0</v>
      </c>
      <c r="K131" s="192"/>
      <c r="L131" s="197"/>
      <c r="M131" s="198"/>
      <c r="N131" s="199"/>
      <c r="O131" s="199"/>
      <c r="P131" s="200">
        <f>SUM(P132:P137)</f>
        <v>0</v>
      </c>
      <c r="Q131" s="199"/>
      <c r="R131" s="200">
        <f>SUM(R132:R137)</f>
        <v>0</v>
      </c>
      <c r="S131" s="199"/>
      <c r="T131" s="201">
        <f>SUM(T132:T137)</f>
        <v>0</v>
      </c>
      <c r="AR131" s="202" t="s">
        <v>245</v>
      </c>
      <c r="AT131" s="203" t="s">
        <v>74</v>
      </c>
      <c r="AU131" s="203" t="s">
        <v>75</v>
      </c>
      <c r="AY131" s="202" t="s">
        <v>233</v>
      </c>
      <c r="BK131" s="204">
        <f>SUM(BK132:BK137)</f>
        <v>0</v>
      </c>
    </row>
    <row r="132" spans="1:65" s="2" customFormat="1" ht="24.2" customHeight="1">
      <c r="A132" s="32"/>
      <c r="B132" s="33"/>
      <c r="C132" s="228" t="s">
        <v>82</v>
      </c>
      <c r="D132" s="228" t="s">
        <v>973</v>
      </c>
      <c r="E132" s="229" t="s">
        <v>237</v>
      </c>
      <c r="F132" s="230" t="s">
        <v>2023</v>
      </c>
      <c r="G132" s="231" t="s">
        <v>995</v>
      </c>
      <c r="H132" s="232">
        <v>1160</v>
      </c>
      <c r="I132" s="233"/>
      <c r="J132" s="234">
        <f>ROUND(I132*H132,2)</f>
        <v>0</v>
      </c>
      <c r="K132" s="235"/>
      <c r="L132" s="236"/>
      <c r="M132" s="237" t="s">
        <v>1</v>
      </c>
      <c r="N132" s="238" t="s">
        <v>40</v>
      </c>
      <c r="O132" s="69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9" t="s">
        <v>654</v>
      </c>
      <c r="AT132" s="219" t="s">
        <v>973</v>
      </c>
      <c r="AU132" s="219" t="s">
        <v>82</v>
      </c>
      <c r="AY132" s="14" t="s">
        <v>233</v>
      </c>
      <c r="BE132" s="112">
        <f>IF(N132="základní",J132,0)</f>
        <v>0</v>
      </c>
      <c r="BF132" s="112">
        <f>IF(N132="snížená",J132,0)</f>
        <v>0</v>
      </c>
      <c r="BG132" s="112">
        <f>IF(N132="zákl. přenesená",J132,0)</f>
        <v>0</v>
      </c>
      <c r="BH132" s="112">
        <f>IF(N132="sníž. přenesená",J132,0)</f>
        <v>0</v>
      </c>
      <c r="BI132" s="112">
        <f>IF(N132="nulová",J132,0)</f>
        <v>0</v>
      </c>
      <c r="BJ132" s="14" t="s">
        <v>82</v>
      </c>
      <c r="BK132" s="112">
        <f>ROUND(I132*H132,2)</f>
        <v>0</v>
      </c>
      <c r="BL132" s="14" t="s">
        <v>332</v>
      </c>
      <c r="BM132" s="219" t="s">
        <v>84</v>
      </c>
    </row>
    <row r="133" spans="1:65" s="2" customFormat="1" ht="11.25">
      <c r="A133" s="32"/>
      <c r="B133" s="33"/>
      <c r="C133" s="34"/>
      <c r="D133" s="220" t="s">
        <v>241</v>
      </c>
      <c r="E133" s="34"/>
      <c r="F133" s="221" t="s">
        <v>2023</v>
      </c>
      <c r="G133" s="34"/>
      <c r="H133" s="34"/>
      <c r="I133" s="176"/>
      <c r="J133" s="34"/>
      <c r="K133" s="34"/>
      <c r="L133" s="35"/>
      <c r="M133" s="222"/>
      <c r="N133" s="223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4" t="s">
        <v>241</v>
      </c>
      <c r="AU133" s="14" t="s">
        <v>82</v>
      </c>
    </row>
    <row r="134" spans="1:65" s="2" customFormat="1" ht="16.5" customHeight="1">
      <c r="A134" s="32"/>
      <c r="B134" s="33"/>
      <c r="C134" s="228" t="s">
        <v>84</v>
      </c>
      <c r="D134" s="228" t="s">
        <v>973</v>
      </c>
      <c r="E134" s="229" t="s">
        <v>242</v>
      </c>
      <c r="F134" s="230" t="s">
        <v>2024</v>
      </c>
      <c r="G134" s="231" t="s">
        <v>995</v>
      </c>
      <c r="H134" s="232">
        <v>1160</v>
      </c>
      <c r="I134" s="233"/>
      <c r="J134" s="234">
        <f>ROUND(I134*H134,2)</f>
        <v>0</v>
      </c>
      <c r="K134" s="235"/>
      <c r="L134" s="236"/>
      <c r="M134" s="237" t="s">
        <v>1</v>
      </c>
      <c r="N134" s="238" t="s">
        <v>40</v>
      </c>
      <c r="O134" s="69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9" t="s">
        <v>654</v>
      </c>
      <c r="AT134" s="219" t="s">
        <v>973</v>
      </c>
      <c r="AU134" s="219" t="s">
        <v>82</v>
      </c>
      <c r="AY134" s="14" t="s">
        <v>233</v>
      </c>
      <c r="BE134" s="112">
        <f>IF(N134="základní",J134,0)</f>
        <v>0</v>
      </c>
      <c r="BF134" s="112">
        <f>IF(N134="snížená",J134,0)</f>
        <v>0</v>
      </c>
      <c r="BG134" s="112">
        <f>IF(N134="zákl. přenesená",J134,0)</f>
        <v>0</v>
      </c>
      <c r="BH134" s="112">
        <f>IF(N134="sníž. přenesená",J134,0)</f>
        <v>0</v>
      </c>
      <c r="BI134" s="112">
        <f>IF(N134="nulová",J134,0)</f>
        <v>0</v>
      </c>
      <c r="BJ134" s="14" t="s">
        <v>82</v>
      </c>
      <c r="BK134" s="112">
        <f>ROUND(I134*H134,2)</f>
        <v>0</v>
      </c>
      <c r="BL134" s="14" t="s">
        <v>332</v>
      </c>
      <c r="BM134" s="219" t="s">
        <v>240</v>
      </c>
    </row>
    <row r="135" spans="1:65" s="2" customFormat="1" ht="11.25">
      <c r="A135" s="32"/>
      <c r="B135" s="33"/>
      <c r="C135" s="34"/>
      <c r="D135" s="220" t="s">
        <v>241</v>
      </c>
      <c r="E135" s="34"/>
      <c r="F135" s="221" t="s">
        <v>2024</v>
      </c>
      <c r="G135" s="34"/>
      <c r="H135" s="34"/>
      <c r="I135" s="176"/>
      <c r="J135" s="34"/>
      <c r="K135" s="34"/>
      <c r="L135" s="35"/>
      <c r="M135" s="222"/>
      <c r="N135" s="22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4" t="s">
        <v>241</v>
      </c>
      <c r="AU135" s="14" t="s">
        <v>82</v>
      </c>
    </row>
    <row r="136" spans="1:65" s="2" customFormat="1" ht="16.5" customHeight="1">
      <c r="A136" s="32"/>
      <c r="B136" s="33"/>
      <c r="C136" s="228" t="s">
        <v>245</v>
      </c>
      <c r="D136" s="228" t="s">
        <v>973</v>
      </c>
      <c r="E136" s="229" t="s">
        <v>246</v>
      </c>
      <c r="F136" s="230" t="s">
        <v>2025</v>
      </c>
      <c r="G136" s="231" t="s">
        <v>244</v>
      </c>
      <c r="H136" s="232">
        <v>350</v>
      </c>
      <c r="I136" s="233"/>
      <c r="J136" s="234">
        <f>ROUND(I136*H136,2)</f>
        <v>0</v>
      </c>
      <c r="K136" s="235"/>
      <c r="L136" s="236"/>
      <c r="M136" s="237" t="s">
        <v>1</v>
      </c>
      <c r="N136" s="238" t="s">
        <v>40</v>
      </c>
      <c r="O136" s="69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9" t="s">
        <v>654</v>
      </c>
      <c r="AT136" s="219" t="s">
        <v>973</v>
      </c>
      <c r="AU136" s="219" t="s">
        <v>82</v>
      </c>
      <c r="AY136" s="14" t="s">
        <v>233</v>
      </c>
      <c r="BE136" s="112">
        <f>IF(N136="základní",J136,0)</f>
        <v>0</v>
      </c>
      <c r="BF136" s="112">
        <f>IF(N136="snížená",J136,0)</f>
        <v>0</v>
      </c>
      <c r="BG136" s="112">
        <f>IF(N136="zákl. přenesená",J136,0)</f>
        <v>0</v>
      </c>
      <c r="BH136" s="112">
        <f>IF(N136="sníž. přenesená",J136,0)</f>
        <v>0</v>
      </c>
      <c r="BI136" s="112">
        <f>IF(N136="nulová",J136,0)</f>
        <v>0</v>
      </c>
      <c r="BJ136" s="14" t="s">
        <v>82</v>
      </c>
      <c r="BK136" s="112">
        <f>ROUND(I136*H136,2)</f>
        <v>0</v>
      </c>
      <c r="BL136" s="14" t="s">
        <v>332</v>
      </c>
      <c r="BM136" s="219" t="s">
        <v>248</v>
      </c>
    </row>
    <row r="137" spans="1:65" s="2" customFormat="1" ht="11.25">
      <c r="A137" s="32"/>
      <c r="B137" s="33"/>
      <c r="C137" s="34"/>
      <c r="D137" s="220" t="s">
        <v>241</v>
      </c>
      <c r="E137" s="34"/>
      <c r="F137" s="221" t="s">
        <v>2025</v>
      </c>
      <c r="G137" s="34"/>
      <c r="H137" s="34"/>
      <c r="I137" s="176"/>
      <c r="J137" s="34"/>
      <c r="K137" s="34"/>
      <c r="L137" s="35"/>
      <c r="M137" s="222"/>
      <c r="N137" s="22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241</v>
      </c>
      <c r="AU137" s="14" t="s">
        <v>82</v>
      </c>
    </row>
    <row r="138" spans="1:65" s="12" customFormat="1" ht="25.9" customHeight="1">
      <c r="B138" s="191"/>
      <c r="C138" s="192"/>
      <c r="D138" s="193" t="s">
        <v>74</v>
      </c>
      <c r="E138" s="194" t="s">
        <v>2026</v>
      </c>
      <c r="F138" s="194" t="s">
        <v>2027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SUM(P139:P156)</f>
        <v>0</v>
      </c>
      <c r="Q138" s="199"/>
      <c r="R138" s="200">
        <f>SUM(R139:R156)</f>
        <v>0</v>
      </c>
      <c r="S138" s="199"/>
      <c r="T138" s="201">
        <f>SUM(T139:T156)</f>
        <v>0</v>
      </c>
      <c r="AR138" s="202" t="s">
        <v>240</v>
      </c>
      <c r="AT138" s="203" t="s">
        <v>74</v>
      </c>
      <c r="AU138" s="203" t="s">
        <v>75</v>
      </c>
      <c r="AY138" s="202" t="s">
        <v>233</v>
      </c>
      <c r="BK138" s="204">
        <f>SUM(BK139:BK156)</f>
        <v>0</v>
      </c>
    </row>
    <row r="139" spans="1:65" s="2" customFormat="1" ht="21.75" customHeight="1">
      <c r="A139" s="32"/>
      <c r="B139" s="33"/>
      <c r="C139" s="228" t="s">
        <v>240</v>
      </c>
      <c r="D139" s="228" t="s">
        <v>973</v>
      </c>
      <c r="E139" s="229" t="s">
        <v>249</v>
      </c>
      <c r="F139" s="230" t="s">
        <v>2028</v>
      </c>
      <c r="G139" s="231" t="s">
        <v>995</v>
      </c>
      <c r="H139" s="232">
        <v>5</v>
      </c>
      <c r="I139" s="233"/>
      <c r="J139" s="234">
        <f>ROUND(I139*H139,2)</f>
        <v>0</v>
      </c>
      <c r="K139" s="235"/>
      <c r="L139" s="236"/>
      <c r="M139" s="237" t="s">
        <v>1</v>
      </c>
      <c r="N139" s="238" t="s">
        <v>40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1148</v>
      </c>
      <c r="AT139" s="219" t="s">
        <v>973</v>
      </c>
      <c r="AU139" s="219" t="s">
        <v>82</v>
      </c>
      <c r="AY139" s="14" t="s">
        <v>233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82</v>
      </c>
      <c r="BK139" s="112">
        <f>ROUND(I139*H139,2)</f>
        <v>0</v>
      </c>
      <c r="BL139" s="14" t="s">
        <v>1148</v>
      </c>
      <c r="BM139" s="219" t="s">
        <v>251</v>
      </c>
    </row>
    <row r="140" spans="1:65" s="2" customFormat="1" ht="11.25">
      <c r="A140" s="32"/>
      <c r="B140" s="33"/>
      <c r="C140" s="34"/>
      <c r="D140" s="220" t="s">
        <v>241</v>
      </c>
      <c r="E140" s="34"/>
      <c r="F140" s="221" t="s">
        <v>2028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241</v>
      </c>
      <c r="AU140" s="14" t="s">
        <v>82</v>
      </c>
    </row>
    <row r="141" spans="1:65" s="2" customFormat="1" ht="24.2" customHeight="1">
      <c r="A141" s="32"/>
      <c r="B141" s="33"/>
      <c r="C141" s="228" t="s">
        <v>252</v>
      </c>
      <c r="D141" s="228" t="s">
        <v>973</v>
      </c>
      <c r="E141" s="229" t="s">
        <v>253</v>
      </c>
      <c r="F141" s="230" t="s">
        <v>2029</v>
      </c>
      <c r="G141" s="231" t="s">
        <v>995</v>
      </c>
      <c r="H141" s="232">
        <v>5</v>
      </c>
      <c r="I141" s="233"/>
      <c r="J141" s="234">
        <f>ROUND(I141*H141,2)</f>
        <v>0</v>
      </c>
      <c r="K141" s="235"/>
      <c r="L141" s="236"/>
      <c r="M141" s="237" t="s">
        <v>1</v>
      </c>
      <c r="N141" s="238" t="s">
        <v>40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1148</v>
      </c>
      <c r="AT141" s="219" t="s">
        <v>973</v>
      </c>
      <c r="AU141" s="219" t="s">
        <v>82</v>
      </c>
      <c r="AY141" s="14" t="s">
        <v>233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82</v>
      </c>
      <c r="BK141" s="112">
        <f>ROUND(I141*H141,2)</f>
        <v>0</v>
      </c>
      <c r="BL141" s="14" t="s">
        <v>1148</v>
      </c>
      <c r="BM141" s="219" t="s">
        <v>255</v>
      </c>
    </row>
    <row r="142" spans="1:65" s="2" customFormat="1" ht="11.25">
      <c r="A142" s="32"/>
      <c r="B142" s="33"/>
      <c r="C142" s="34"/>
      <c r="D142" s="220" t="s">
        <v>241</v>
      </c>
      <c r="E142" s="34"/>
      <c r="F142" s="221" t="s">
        <v>2029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241</v>
      </c>
      <c r="AU142" s="14" t="s">
        <v>82</v>
      </c>
    </row>
    <row r="143" spans="1:65" s="2" customFormat="1" ht="24.2" customHeight="1">
      <c r="A143" s="32"/>
      <c r="B143" s="33"/>
      <c r="C143" s="228" t="s">
        <v>248</v>
      </c>
      <c r="D143" s="228" t="s">
        <v>973</v>
      </c>
      <c r="E143" s="229" t="s">
        <v>258</v>
      </c>
      <c r="F143" s="230" t="s">
        <v>2030</v>
      </c>
      <c r="G143" s="231" t="s">
        <v>995</v>
      </c>
      <c r="H143" s="232">
        <v>1</v>
      </c>
      <c r="I143" s="233"/>
      <c r="J143" s="234">
        <f>ROUND(I143*H143,2)</f>
        <v>0</v>
      </c>
      <c r="K143" s="235"/>
      <c r="L143" s="236"/>
      <c r="M143" s="237" t="s">
        <v>1</v>
      </c>
      <c r="N143" s="238" t="s">
        <v>40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1148</v>
      </c>
      <c r="AT143" s="219" t="s">
        <v>973</v>
      </c>
      <c r="AU143" s="219" t="s">
        <v>82</v>
      </c>
      <c r="AY143" s="14" t="s">
        <v>233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82</v>
      </c>
      <c r="BK143" s="112">
        <f>ROUND(I143*H143,2)</f>
        <v>0</v>
      </c>
      <c r="BL143" s="14" t="s">
        <v>1148</v>
      </c>
      <c r="BM143" s="219" t="s">
        <v>8</v>
      </c>
    </row>
    <row r="144" spans="1:65" s="2" customFormat="1" ht="11.25">
      <c r="A144" s="32"/>
      <c r="B144" s="33"/>
      <c r="C144" s="34"/>
      <c r="D144" s="220" t="s">
        <v>241</v>
      </c>
      <c r="E144" s="34"/>
      <c r="F144" s="221" t="s">
        <v>2030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241</v>
      </c>
      <c r="AU144" s="14" t="s">
        <v>82</v>
      </c>
    </row>
    <row r="145" spans="1:65" s="2" customFormat="1" ht="16.5" customHeight="1">
      <c r="A145" s="32"/>
      <c r="B145" s="33"/>
      <c r="C145" s="228" t="s">
        <v>259</v>
      </c>
      <c r="D145" s="228" t="s">
        <v>973</v>
      </c>
      <c r="E145" s="229" t="s">
        <v>260</v>
      </c>
      <c r="F145" s="230" t="s">
        <v>2031</v>
      </c>
      <c r="G145" s="231" t="s">
        <v>995</v>
      </c>
      <c r="H145" s="232">
        <v>1</v>
      </c>
      <c r="I145" s="233"/>
      <c r="J145" s="234">
        <f>ROUND(I145*H145,2)</f>
        <v>0</v>
      </c>
      <c r="K145" s="235"/>
      <c r="L145" s="236"/>
      <c r="M145" s="237" t="s">
        <v>1</v>
      </c>
      <c r="N145" s="238" t="s">
        <v>40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1148</v>
      </c>
      <c r="AT145" s="219" t="s">
        <v>973</v>
      </c>
      <c r="AU145" s="219" t="s">
        <v>82</v>
      </c>
      <c r="AY145" s="14" t="s">
        <v>233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82</v>
      </c>
      <c r="BK145" s="112">
        <f>ROUND(I145*H145,2)</f>
        <v>0</v>
      </c>
      <c r="BL145" s="14" t="s">
        <v>1148</v>
      </c>
      <c r="BM145" s="219" t="s">
        <v>261</v>
      </c>
    </row>
    <row r="146" spans="1:65" s="2" customFormat="1" ht="11.25">
      <c r="A146" s="32"/>
      <c r="B146" s="33"/>
      <c r="C146" s="34"/>
      <c r="D146" s="220" t="s">
        <v>241</v>
      </c>
      <c r="E146" s="34"/>
      <c r="F146" s="221" t="s">
        <v>2031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241</v>
      </c>
      <c r="AU146" s="14" t="s">
        <v>82</v>
      </c>
    </row>
    <row r="147" spans="1:65" s="2" customFormat="1" ht="21.75" customHeight="1">
      <c r="A147" s="32"/>
      <c r="B147" s="33"/>
      <c r="C147" s="228" t="s">
        <v>251</v>
      </c>
      <c r="D147" s="228" t="s">
        <v>973</v>
      </c>
      <c r="E147" s="229" t="s">
        <v>262</v>
      </c>
      <c r="F147" s="230" t="s">
        <v>2032</v>
      </c>
      <c r="G147" s="231" t="s">
        <v>995</v>
      </c>
      <c r="H147" s="232">
        <v>350</v>
      </c>
      <c r="I147" s="233"/>
      <c r="J147" s="234">
        <f>ROUND(I147*H147,2)</f>
        <v>0</v>
      </c>
      <c r="K147" s="235"/>
      <c r="L147" s="236"/>
      <c r="M147" s="237" t="s">
        <v>1</v>
      </c>
      <c r="N147" s="238" t="s">
        <v>40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1148</v>
      </c>
      <c r="AT147" s="219" t="s">
        <v>973</v>
      </c>
      <c r="AU147" s="219" t="s">
        <v>82</v>
      </c>
      <c r="AY147" s="14" t="s">
        <v>233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82</v>
      </c>
      <c r="BK147" s="112">
        <f>ROUND(I147*H147,2)</f>
        <v>0</v>
      </c>
      <c r="BL147" s="14" t="s">
        <v>1148</v>
      </c>
      <c r="BM147" s="219" t="s">
        <v>263</v>
      </c>
    </row>
    <row r="148" spans="1:65" s="2" customFormat="1" ht="11.25">
      <c r="A148" s="32"/>
      <c r="B148" s="33"/>
      <c r="C148" s="34"/>
      <c r="D148" s="220" t="s">
        <v>241</v>
      </c>
      <c r="E148" s="34"/>
      <c r="F148" s="221" t="s">
        <v>2032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241</v>
      </c>
      <c r="AU148" s="14" t="s">
        <v>82</v>
      </c>
    </row>
    <row r="149" spans="1:65" s="2" customFormat="1" ht="24.2" customHeight="1">
      <c r="A149" s="32"/>
      <c r="B149" s="33"/>
      <c r="C149" s="228" t="s">
        <v>264</v>
      </c>
      <c r="D149" s="228" t="s">
        <v>973</v>
      </c>
      <c r="E149" s="229" t="s">
        <v>265</v>
      </c>
      <c r="F149" s="230" t="s">
        <v>2033</v>
      </c>
      <c r="G149" s="231" t="s">
        <v>995</v>
      </c>
      <c r="H149" s="232">
        <v>5</v>
      </c>
      <c r="I149" s="233"/>
      <c r="J149" s="234">
        <f>ROUND(I149*H149,2)</f>
        <v>0</v>
      </c>
      <c r="K149" s="235"/>
      <c r="L149" s="236"/>
      <c r="M149" s="237" t="s">
        <v>1</v>
      </c>
      <c r="N149" s="238" t="s">
        <v>40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1148</v>
      </c>
      <c r="AT149" s="219" t="s">
        <v>973</v>
      </c>
      <c r="AU149" s="219" t="s">
        <v>82</v>
      </c>
      <c r="AY149" s="14" t="s">
        <v>233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82</v>
      </c>
      <c r="BK149" s="112">
        <f>ROUND(I149*H149,2)</f>
        <v>0</v>
      </c>
      <c r="BL149" s="14" t="s">
        <v>1148</v>
      </c>
      <c r="BM149" s="219" t="s">
        <v>266</v>
      </c>
    </row>
    <row r="150" spans="1:65" s="2" customFormat="1" ht="19.5">
      <c r="A150" s="32"/>
      <c r="B150" s="33"/>
      <c r="C150" s="34"/>
      <c r="D150" s="220" t="s">
        <v>241</v>
      </c>
      <c r="E150" s="34"/>
      <c r="F150" s="221" t="s">
        <v>2033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241</v>
      </c>
      <c r="AU150" s="14" t="s">
        <v>82</v>
      </c>
    </row>
    <row r="151" spans="1:65" s="2" customFormat="1" ht="21.75" customHeight="1">
      <c r="A151" s="32"/>
      <c r="B151" s="33"/>
      <c r="C151" s="228" t="s">
        <v>255</v>
      </c>
      <c r="D151" s="228" t="s">
        <v>973</v>
      </c>
      <c r="E151" s="229" t="s">
        <v>267</v>
      </c>
      <c r="F151" s="230" t="s">
        <v>2034</v>
      </c>
      <c r="G151" s="231" t="s">
        <v>995</v>
      </c>
      <c r="H151" s="232">
        <v>1160</v>
      </c>
      <c r="I151" s="233"/>
      <c r="J151" s="234">
        <f>ROUND(I151*H151,2)</f>
        <v>0</v>
      </c>
      <c r="K151" s="235"/>
      <c r="L151" s="236"/>
      <c r="M151" s="237" t="s">
        <v>1</v>
      </c>
      <c r="N151" s="238" t="s">
        <v>40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1148</v>
      </c>
      <c r="AT151" s="219" t="s">
        <v>973</v>
      </c>
      <c r="AU151" s="219" t="s">
        <v>82</v>
      </c>
      <c r="AY151" s="14" t="s">
        <v>233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82</v>
      </c>
      <c r="BK151" s="112">
        <f>ROUND(I151*H151,2)</f>
        <v>0</v>
      </c>
      <c r="BL151" s="14" t="s">
        <v>1148</v>
      </c>
      <c r="BM151" s="219" t="s">
        <v>268</v>
      </c>
    </row>
    <row r="152" spans="1:65" s="2" customFormat="1" ht="11.25">
      <c r="A152" s="32"/>
      <c r="B152" s="33"/>
      <c r="C152" s="34"/>
      <c r="D152" s="220" t="s">
        <v>241</v>
      </c>
      <c r="E152" s="34"/>
      <c r="F152" s="221" t="s">
        <v>2034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241</v>
      </c>
      <c r="AU152" s="14" t="s">
        <v>82</v>
      </c>
    </row>
    <row r="153" spans="1:65" s="2" customFormat="1" ht="16.5" customHeight="1">
      <c r="A153" s="32"/>
      <c r="B153" s="33"/>
      <c r="C153" s="228" t="s">
        <v>271</v>
      </c>
      <c r="D153" s="228" t="s">
        <v>973</v>
      </c>
      <c r="E153" s="229" t="s">
        <v>272</v>
      </c>
      <c r="F153" s="230" t="s">
        <v>2035</v>
      </c>
      <c r="G153" s="231" t="s">
        <v>995</v>
      </c>
      <c r="H153" s="232">
        <v>1160</v>
      </c>
      <c r="I153" s="233"/>
      <c r="J153" s="234">
        <f>ROUND(I153*H153,2)</f>
        <v>0</v>
      </c>
      <c r="K153" s="235"/>
      <c r="L153" s="236"/>
      <c r="M153" s="237" t="s">
        <v>1</v>
      </c>
      <c r="N153" s="238" t="s">
        <v>40</v>
      </c>
      <c r="O153" s="6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9" t="s">
        <v>1148</v>
      </c>
      <c r="AT153" s="219" t="s">
        <v>973</v>
      </c>
      <c r="AU153" s="219" t="s">
        <v>82</v>
      </c>
      <c r="AY153" s="14" t="s">
        <v>233</v>
      </c>
      <c r="BE153" s="112">
        <f>IF(N153="základní",J153,0)</f>
        <v>0</v>
      </c>
      <c r="BF153" s="112">
        <f>IF(N153="snížená",J153,0)</f>
        <v>0</v>
      </c>
      <c r="BG153" s="112">
        <f>IF(N153="zákl. přenesená",J153,0)</f>
        <v>0</v>
      </c>
      <c r="BH153" s="112">
        <f>IF(N153="sníž. přenesená",J153,0)</f>
        <v>0</v>
      </c>
      <c r="BI153" s="112">
        <f>IF(N153="nulová",J153,0)</f>
        <v>0</v>
      </c>
      <c r="BJ153" s="14" t="s">
        <v>82</v>
      </c>
      <c r="BK153" s="112">
        <f>ROUND(I153*H153,2)</f>
        <v>0</v>
      </c>
      <c r="BL153" s="14" t="s">
        <v>1148</v>
      </c>
      <c r="BM153" s="219" t="s">
        <v>273</v>
      </c>
    </row>
    <row r="154" spans="1:65" s="2" customFormat="1" ht="11.25">
      <c r="A154" s="32"/>
      <c r="B154" s="33"/>
      <c r="C154" s="34"/>
      <c r="D154" s="220" t="s">
        <v>241</v>
      </c>
      <c r="E154" s="34"/>
      <c r="F154" s="221" t="s">
        <v>2035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241</v>
      </c>
      <c r="AU154" s="14" t="s">
        <v>82</v>
      </c>
    </row>
    <row r="155" spans="1:65" s="2" customFormat="1" ht="16.5" customHeight="1">
      <c r="A155" s="32"/>
      <c r="B155" s="33"/>
      <c r="C155" s="207" t="s">
        <v>8</v>
      </c>
      <c r="D155" s="207" t="s">
        <v>236</v>
      </c>
      <c r="E155" s="208" t="s">
        <v>274</v>
      </c>
      <c r="F155" s="209" t="s">
        <v>2036</v>
      </c>
      <c r="G155" s="210" t="s">
        <v>620</v>
      </c>
      <c r="H155" s="211">
        <v>1</v>
      </c>
      <c r="I155" s="212"/>
      <c r="J155" s="213">
        <f>ROUND(I155*H155,2)</f>
        <v>0</v>
      </c>
      <c r="K155" s="214"/>
      <c r="L155" s="35"/>
      <c r="M155" s="215" t="s">
        <v>1</v>
      </c>
      <c r="N155" s="216" t="s">
        <v>40</v>
      </c>
      <c r="O155" s="69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9" t="s">
        <v>1148</v>
      </c>
      <c r="AT155" s="219" t="s">
        <v>236</v>
      </c>
      <c r="AU155" s="219" t="s">
        <v>82</v>
      </c>
      <c r="AY155" s="14" t="s">
        <v>233</v>
      </c>
      <c r="BE155" s="112">
        <f>IF(N155="základní",J155,0)</f>
        <v>0</v>
      </c>
      <c r="BF155" s="112">
        <f>IF(N155="snížená",J155,0)</f>
        <v>0</v>
      </c>
      <c r="BG155" s="112">
        <f>IF(N155="zákl. přenesená",J155,0)</f>
        <v>0</v>
      </c>
      <c r="BH155" s="112">
        <f>IF(N155="sníž. přenesená",J155,0)</f>
        <v>0</v>
      </c>
      <c r="BI155" s="112">
        <f>IF(N155="nulová",J155,0)</f>
        <v>0</v>
      </c>
      <c r="BJ155" s="14" t="s">
        <v>82</v>
      </c>
      <c r="BK155" s="112">
        <f>ROUND(I155*H155,2)</f>
        <v>0</v>
      </c>
      <c r="BL155" s="14" t="s">
        <v>1148</v>
      </c>
      <c r="BM155" s="219" t="s">
        <v>275</v>
      </c>
    </row>
    <row r="156" spans="1:65" s="2" customFormat="1" ht="11.25">
      <c r="A156" s="32"/>
      <c r="B156" s="33"/>
      <c r="C156" s="34"/>
      <c r="D156" s="220" t="s">
        <v>241</v>
      </c>
      <c r="E156" s="34"/>
      <c r="F156" s="221" t="s">
        <v>2036</v>
      </c>
      <c r="G156" s="34"/>
      <c r="H156" s="34"/>
      <c r="I156" s="176"/>
      <c r="J156" s="34"/>
      <c r="K156" s="34"/>
      <c r="L156" s="35"/>
      <c r="M156" s="222"/>
      <c r="N156" s="22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4" t="s">
        <v>241</v>
      </c>
      <c r="AU156" s="14" t="s">
        <v>82</v>
      </c>
    </row>
    <row r="157" spans="1:65" s="12" customFormat="1" ht="25.9" customHeight="1">
      <c r="B157" s="191"/>
      <c r="C157" s="192"/>
      <c r="D157" s="193" t="s">
        <v>74</v>
      </c>
      <c r="E157" s="194" t="s">
        <v>2037</v>
      </c>
      <c r="F157" s="194" t="s">
        <v>2038</v>
      </c>
      <c r="G157" s="192"/>
      <c r="H157" s="192"/>
      <c r="I157" s="195"/>
      <c r="J157" s="196">
        <f>BK157</f>
        <v>0</v>
      </c>
      <c r="K157" s="192"/>
      <c r="L157" s="197"/>
      <c r="M157" s="198"/>
      <c r="N157" s="199"/>
      <c r="O157" s="199"/>
      <c r="P157" s="200">
        <f>SUM(P158:P171)</f>
        <v>0</v>
      </c>
      <c r="Q157" s="199"/>
      <c r="R157" s="200">
        <f>SUM(R158:R171)</f>
        <v>0</v>
      </c>
      <c r="S157" s="199"/>
      <c r="T157" s="201">
        <f>SUM(T158:T171)</f>
        <v>0</v>
      </c>
      <c r="AR157" s="202" t="s">
        <v>240</v>
      </c>
      <c r="AT157" s="203" t="s">
        <v>74</v>
      </c>
      <c r="AU157" s="203" t="s">
        <v>75</v>
      </c>
      <c r="AY157" s="202" t="s">
        <v>233</v>
      </c>
      <c r="BK157" s="204">
        <f>SUM(BK158:BK171)</f>
        <v>0</v>
      </c>
    </row>
    <row r="158" spans="1:65" s="2" customFormat="1" ht="16.5" customHeight="1">
      <c r="A158" s="32"/>
      <c r="B158" s="33"/>
      <c r="C158" s="207" t="s">
        <v>276</v>
      </c>
      <c r="D158" s="207" t="s">
        <v>236</v>
      </c>
      <c r="E158" s="208" t="s">
        <v>277</v>
      </c>
      <c r="F158" s="209" t="s">
        <v>2039</v>
      </c>
      <c r="G158" s="210" t="s">
        <v>620</v>
      </c>
      <c r="H158" s="211">
        <v>1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40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1148</v>
      </c>
      <c r="AT158" s="219" t="s">
        <v>236</v>
      </c>
      <c r="AU158" s="219" t="s">
        <v>82</v>
      </c>
      <c r="AY158" s="14" t="s">
        <v>233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82</v>
      </c>
      <c r="BK158" s="112">
        <f>ROUND(I158*H158,2)</f>
        <v>0</v>
      </c>
      <c r="BL158" s="14" t="s">
        <v>1148</v>
      </c>
      <c r="BM158" s="219" t="s">
        <v>278</v>
      </c>
    </row>
    <row r="159" spans="1:65" s="2" customFormat="1" ht="11.25">
      <c r="A159" s="32"/>
      <c r="B159" s="33"/>
      <c r="C159" s="34"/>
      <c r="D159" s="220" t="s">
        <v>241</v>
      </c>
      <c r="E159" s="34"/>
      <c r="F159" s="221" t="s">
        <v>2039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241</v>
      </c>
      <c r="AU159" s="14" t="s">
        <v>82</v>
      </c>
    </row>
    <row r="160" spans="1:65" s="2" customFormat="1" ht="24.2" customHeight="1">
      <c r="A160" s="32"/>
      <c r="B160" s="33"/>
      <c r="C160" s="207" t="s">
        <v>261</v>
      </c>
      <c r="D160" s="207" t="s">
        <v>236</v>
      </c>
      <c r="E160" s="208" t="s">
        <v>279</v>
      </c>
      <c r="F160" s="209" t="s">
        <v>2040</v>
      </c>
      <c r="G160" s="210" t="s">
        <v>620</v>
      </c>
      <c r="H160" s="211">
        <v>1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40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1148</v>
      </c>
      <c r="AT160" s="219" t="s">
        <v>236</v>
      </c>
      <c r="AU160" s="219" t="s">
        <v>82</v>
      </c>
      <c r="AY160" s="14" t="s">
        <v>233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82</v>
      </c>
      <c r="BK160" s="112">
        <f>ROUND(I160*H160,2)</f>
        <v>0</v>
      </c>
      <c r="BL160" s="14" t="s">
        <v>1148</v>
      </c>
      <c r="BM160" s="219" t="s">
        <v>280</v>
      </c>
    </row>
    <row r="161" spans="1:65" s="2" customFormat="1" ht="11.25">
      <c r="A161" s="32"/>
      <c r="B161" s="33"/>
      <c r="C161" s="34"/>
      <c r="D161" s="220" t="s">
        <v>241</v>
      </c>
      <c r="E161" s="34"/>
      <c r="F161" s="221" t="s">
        <v>2040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241</v>
      </c>
      <c r="AU161" s="14" t="s">
        <v>82</v>
      </c>
    </row>
    <row r="162" spans="1:65" s="2" customFormat="1" ht="16.5" customHeight="1">
      <c r="A162" s="32"/>
      <c r="B162" s="33"/>
      <c r="C162" s="207" t="s">
        <v>281</v>
      </c>
      <c r="D162" s="207" t="s">
        <v>236</v>
      </c>
      <c r="E162" s="208" t="s">
        <v>282</v>
      </c>
      <c r="F162" s="209" t="s">
        <v>2041</v>
      </c>
      <c r="G162" s="210" t="s">
        <v>620</v>
      </c>
      <c r="H162" s="211">
        <v>1</v>
      </c>
      <c r="I162" s="212"/>
      <c r="J162" s="213">
        <f>ROUND(I162*H162,2)</f>
        <v>0</v>
      </c>
      <c r="K162" s="214"/>
      <c r="L162" s="35"/>
      <c r="M162" s="215" t="s">
        <v>1</v>
      </c>
      <c r="N162" s="216" t="s">
        <v>40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1148</v>
      </c>
      <c r="AT162" s="219" t="s">
        <v>236</v>
      </c>
      <c r="AU162" s="219" t="s">
        <v>82</v>
      </c>
      <c r="AY162" s="14" t="s">
        <v>233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82</v>
      </c>
      <c r="BK162" s="112">
        <f>ROUND(I162*H162,2)</f>
        <v>0</v>
      </c>
      <c r="BL162" s="14" t="s">
        <v>1148</v>
      </c>
      <c r="BM162" s="219" t="s">
        <v>283</v>
      </c>
    </row>
    <row r="163" spans="1:65" s="2" customFormat="1" ht="11.25">
      <c r="A163" s="32"/>
      <c r="B163" s="33"/>
      <c r="C163" s="34"/>
      <c r="D163" s="220" t="s">
        <v>241</v>
      </c>
      <c r="E163" s="34"/>
      <c r="F163" s="221" t="s">
        <v>2041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241</v>
      </c>
      <c r="AU163" s="14" t="s">
        <v>82</v>
      </c>
    </row>
    <row r="164" spans="1:65" s="2" customFormat="1" ht="24.2" customHeight="1">
      <c r="A164" s="32"/>
      <c r="B164" s="33"/>
      <c r="C164" s="207" t="s">
        <v>263</v>
      </c>
      <c r="D164" s="207" t="s">
        <v>236</v>
      </c>
      <c r="E164" s="208" t="s">
        <v>286</v>
      </c>
      <c r="F164" s="209" t="s">
        <v>2042</v>
      </c>
      <c r="G164" s="210" t="s">
        <v>620</v>
      </c>
      <c r="H164" s="211">
        <v>1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40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1148</v>
      </c>
      <c r="AT164" s="219" t="s">
        <v>236</v>
      </c>
      <c r="AU164" s="219" t="s">
        <v>82</v>
      </c>
      <c r="AY164" s="14" t="s">
        <v>233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82</v>
      </c>
      <c r="BK164" s="112">
        <f>ROUND(I164*H164,2)</f>
        <v>0</v>
      </c>
      <c r="BL164" s="14" t="s">
        <v>1148</v>
      </c>
      <c r="BM164" s="219" t="s">
        <v>287</v>
      </c>
    </row>
    <row r="165" spans="1:65" s="2" customFormat="1" ht="19.5">
      <c r="A165" s="32"/>
      <c r="B165" s="33"/>
      <c r="C165" s="34"/>
      <c r="D165" s="220" t="s">
        <v>241</v>
      </c>
      <c r="E165" s="34"/>
      <c r="F165" s="221" t="s">
        <v>2042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241</v>
      </c>
      <c r="AU165" s="14" t="s">
        <v>82</v>
      </c>
    </row>
    <row r="166" spans="1:65" s="2" customFormat="1" ht="16.5" customHeight="1">
      <c r="A166" s="32"/>
      <c r="B166" s="33"/>
      <c r="C166" s="207" t="s">
        <v>288</v>
      </c>
      <c r="D166" s="207" t="s">
        <v>236</v>
      </c>
      <c r="E166" s="208" t="s">
        <v>289</v>
      </c>
      <c r="F166" s="209" t="s">
        <v>820</v>
      </c>
      <c r="G166" s="210" t="s">
        <v>620</v>
      </c>
      <c r="H166" s="211">
        <v>1</v>
      </c>
      <c r="I166" s="212"/>
      <c r="J166" s="213">
        <f>ROUND(I166*H166,2)</f>
        <v>0</v>
      </c>
      <c r="K166" s="214"/>
      <c r="L166" s="35"/>
      <c r="M166" s="215" t="s">
        <v>1</v>
      </c>
      <c r="N166" s="216" t="s">
        <v>40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1148</v>
      </c>
      <c r="AT166" s="219" t="s">
        <v>236</v>
      </c>
      <c r="AU166" s="219" t="s">
        <v>82</v>
      </c>
      <c r="AY166" s="14" t="s">
        <v>233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82</v>
      </c>
      <c r="BK166" s="112">
        <f>ROUND(I166*H166,2)</f>
        <v>0</v>
      </c>
      <c r="BL166" s="14" t="s">
        <v>1148</v>
      </c>
      <c r="BM166" s="219" t="s">
        <v>290</v>
      </c>
    </row>
    <row r="167" spans="1:65" s="2" customFormat="1" ht="11.25">
      <c r="A167" s="32"/>
      <c r="B167" s="33"/>
      <c r="C167" s="34"/>
      <c r="D167" s="220" t="s">
        <v>241</v>
      </c>
      <c r="E167" s="34"/>
      <c r="F167" s="221" t="s">
        <v>820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241</v>
      </c>
      <c r="AU167" s="14" t="s">
        <v>82</v>
      </c>
    </row>
    <row r="168" spans="1:65" s="2" customFormat="1" ht="16.5" customHeight="1">
      <c r="A168" s="32"/>
      <c r="B168" s="33"/>
      <c r="C168" s="207" t="s">
        <v>266</v>
      </c>
      <c r="D168" s="207" t="s">
        <v>236</v>
      </c>
      <c r="E168" s="208" t="s">
        <v>291</v>
      </c>
      <c r="F168" s="209" t="s">
        <v>2043</v>
      </c>
      <c r="G168" s="210" t="s">
        <v>620</v>
      </c>
      <c r="H168" s="211">
        <v>1</v>
      </c>
      <c r="I168" s="212"/>
      <c r="J168" s="213">
        <f>ROUND(I168*H168,2)</f>
        <v>0</v>
      </c>
      <c r="K168" s="214"/>
      <c r="L168" s="35"/>
      <c r="M168" s="215" t="s">
        <v>1</v>
      </c>
      <c r="N168" s="216" t="s">
        <v>40</v>
      </c>
      <c r="O168" s="69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9" t="s">
        <v>1148</v>
      </c>
      <c r="AT168" s="219" t="s">
        <v>236</v>
      </c>
      <c r="AU168" s="219" t="s">
        <v>82</v>
      </c>
      <c r="AY168" s="14" t="s">
        <v>233</v>
      </c>
      <c r="BE168" s="112">
        <f>IF(N168="základní",J168,0)</f>
        <v>0</v>
      </c>
      <c r="BF168" s="112">
        <f>IF(N168="snížená",J168,0)</f>
        <v>0</v>
      </c>
      <c r="BG168" s="112">
        <f>IF(N168="zákl. přenesená",J168,0)</f>
        <v>0</v>
      </c>
      <c r="BH168" s="112">
        <f>IF(N168="sníž. přenesená",J168,0)</f>
        <v>0</v>
      </c>
      <c r="BI168" s="112">
        <f>IF(N168="nulová",J168,0)</f>
        <v>0</v>
      </c>
      <c r="BJ168" s="14" t="s">
        <v>82</v>
      </c>
      <c r="BK168" s="112">
        <f>ROUND(I168*H168,2)</f>
        <v>0</v>
      </c>
      <c r="BL168" s="14" t="s">
        <v>1148</v>
      </c>
      <c r="BM168" s="219" t="s">
        <v>292</v>
      </c>
    </row>
    <row r="169" spans="1:65" s="2" customFormat="1" ht="11.25">
      <c r="A169" s="32"/>
      <c r="B169" s="33"/>
      <c r="C169" s="34"/>
      <c r="D169" s="220" t="s">
        <v>241</v>
      </c>
      <c r="E169" s="34"/>
      <c r="F169" s="221" t="s">
        <v>2043</v>
      </c>
      <c r="G169" s="34"/>
      <c r="H169" s="34"/>
      <c r="I169" s="176"/>
      <c r="J169" s="34"/>
      <c r="K169" s="34"/>
      <c r="L169" s="35"/>
      <c r="M169" s="222"/>
      <c r="N169" s="223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241</v>
      </c>
      <c r="AU169" s="14" t="s">
        <v>82</v>
      </c>
    </row>
    <row r="170" spans="1:65" s="2" customFormat="1" ht="16.5" customHeight="1">
      <c r="A170" s="32"/>
      <c r="B170" s="33"/>
      <c r="C170" s="207" t="s">
        <v>293</v>
      </c>
      <c r="D170" s="207" t="s">
        <v>236</v>
      </c>
      <c r="E170" s="208" t="s">
        <v>294</v>
      </c>
      <c r="F170" s="209" t="s">
        <v>2044</v>
      </c>
      <c r="G170" s="210" t="s">
        <v>620</v>
      </c>
      <c r="H170" s="211">
        <v>1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40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1148</v>
      </c>
      <c r="AT170" s="219" t="s">
        <v>236</v>
      </c>
      <c r="AU170" s="219" t="s">
        <v>82</v>
      </c>
      <c r="AY170" s="14" t="s">
        <v>233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82</v>
      </c>
      <c r="BK170" s="112">
        <f>ROUND(I170*H170,2)</f>
        <v>0</v>
      </c>
      <c r="BL170" s="14" t="s">
        <v>1148</v>
      </c>
      <c r="BM170" s="219" t="s">
        <v>295</v>
      </c>
    </row>
    <row r="171" spans="1:65" s="2" customFormat="1" ht="11.25">
      <c r="A171" s="32"/>
      <c r="B171" s="33"/>
      <c r="C171" s="34"/>
      <c r="D171" s="220" t="s">
        <v>241</v>
      </c>
      <c r="E171" s="34"/>
      <c r="F171" s="221" t="s">
        <v>2044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241</v>
      </c>
      <c r="AU171" s="14" t="s">
        <v>82</v>
      </c>
    </row>
    <row r="172" spans="1:65" s="12" customFormat="1" ht="25.9" customHeight="1">
      <c r="B172" s="191"/>
      <c r="C172" s="192"/>
      <c r="D172" s="193" t="s">
        <v>74</v>
      </c>
      <c r="E172" s="194" t="s">
        <v>1145</v>
      </c>
      <c r="F172" s="194" t="s">
        <v>141</v>
      </c>
      <c r="G172" s="192"/>
      <c r="H172" s="192"/>
      <c r="I172" s="195"/>
      <c r="J172" s="196">
        <f>BK172</f>
        <v>0</v>
      </c>
      <c r="K172" s="192"/>
      <c r="L172" s="197"/>
      <c r="M172" s="198"/>
      <c r="N172" s="199"/>
      <c r="O172" s="199"/>
      <c r="P172" s="200">
        <f>SUM(P173:P174)</f>
        <v>0</v>
      </c>
      <c r="Q172" s="199"/>
      <c r="R172" s="200">
        <f>SUM(R173:R174)</f>
        <v>0</v>
      </c>
      <c r="S172" s="199"/>
      <c r="T172" s="201">
        <f>SUM(T173:T174)</f>
        <v>0</v>
      </c>
      <c r="AR172" s="202" t="s">
        <v>240</v>
      </c>
      <c r="AT172" s="203" t="s">
        <v>74</v>
      </c>
      <c r="AU172" s="203" t="s">
        <v>75</v>
      </c>
      <c r="AY172" s="202" t="s">
        <v>233</v>
      </c>
      <c r="BK172" s="204">
        <f>SUM(BK173:BK174)</f>
        <v>0</v>
      </c>
    </row>
    <row r="173" spans="1:65" s="2" customFormat="1" ht="16.5" customHeight="1">
      <c r="A173" s="32"/>
      <c r="B173" s="33"/>
      <c r="C173" s="207" t="s">
        <v>268</v>
      </c>
      <c r="D173" s="207" t="s">
        <v>236</v>
      </c>
      <c r="E173" s="208" t="s">
        <v>296</v>
      </c>
      <c r="F173" s="209" t="s">
        <v>1910</v>
      </c>
      <c r="G173" s="210" t="s">
        <v>620</v>
      </c>
      <c r="H173" s="211">
        <v>1</v>
      </c>
      <c r="I173" s="212"/>
      <c r="J173" s="213">
        <f>ROUND(I173*H173,2)</f>
        <v>0</v>
      </c>
      <c r="K173" s="214"/>
      <c r="L173" s="35"/>
      <c r="M173" s="215" t="s">
        <v>1</v>
      </c>
      <c r="N173" s="216" t="s">
        <v>40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1148</v>
      </c>
      <c r="AT173" s="219" t="s">
        <v>236</v>
      </c>
      <c r="AU173" s="219" t="s">
        <v>82</v>
      </c>
      <c r="AY173" s="14" t="s">
        <v>233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82</v>
      </c>
      <c r="BK173" s="112">
        <f>ROUND(I173*H173,2)</f>
        <v>0</v>
      </c>
      <c r="BL173" s="14" t="s">
        <v>1148</v>
      </c>
      <c r="BM173" s="219" t="s">
        <v>297</v>
      </c>
    </row>
    <row r="174" spans="1:65" s="2" customFormat="1" ht="11.25">
      <c r="A174" s="32"/>
      <c r="B174" s="33"/>
      <c r="C174" s="34"/>
      <c r="D174" s="220" t="s">
        <v>241</v>
      </c>
      <c r="E174" s="34"/>
      <c r="F174" s="221" t="s">
        <v>1910</v>
      </c>
      <c r="G174" s="34"/>
      <c r="H174" s="34"/>
      <c r="I174" s="176"/>
      <c r="J174" s="34"/>
      <c r="K174" s="34"/>
      <c r="L174" s="35"/>
      <c r="M174" s="224"/>
      <c r="N174" s="225"/>
      <c r="O174" s="226"/>
      <c r="P174" s="226"/>
      <c r="Q174" s="226"/>
      <c r="R174" s="226"/>
      <c r="S174" s="226"/>
      <c r="T174" s="227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241</v>
      </c>
      <c r="AU174" s="14" t="s">
        <v>82</v>
      </c>
    </row>
    <row r="175" spans="1:65" s="2" customFormat="1" ht="6.95" customHeight="1">
      <c r="A175" s="32"/>
      <c r="B175" s="52"/>
      <c r="C175" s="53"/>
      <c r="D175" s="53"/>
      <c r="E175" s="53"/>
      <c r="F175" s="53"/>
      <c r="G175" s="53"/>
      <c r="H175" s="53"/>
      <c r="I175" s="53"/>
      <c r="J175" s="53"/>
      <c r="K175" s="53"/>
      <c r="L175" s="35"/>
      <c r="M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</row>
  </sheetData>
  <sheetProtection algorithmName="SHA-512" hashValue="KCtbUGdnk/DvYYhI33YIGhorqq1YnBU7R8dovlYbwWsKTUqg5pbWO8wP1Eta9jwNLpP93Hgs/EscdlDntU9TeA==" saltValue="4zHeme66VzZzflVi52lnhK17d2DrHvB7loeVtWkyT1Cw9E4WpWSwGvC+IUM6J4BbN9ALthvy4BDyG4omquoggA==" spinCount="100000" sheet="1" objects="1" scenarios="1" formatColumns="0" formatRows="0" autoFilter="0"/>
  <autoFilter ref="C129:K174" xr:uid="{00000000-0009-0000-0000-000012000000}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134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2045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J103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ROUND((SUM(BE103:BE110) + SUM(BE130:BE162)),  2)</f>
        <v>0</v>
      </c>
      <c r="G35" s="32"/>
      <c r="H35" s="32"/>
      <c r="I35" s="137">
        <v>0.21</v>
      </c>
      <c r="J35" s="136">
        <f>ROUND(((SUM(BE103:BE110) + SUM(BE130:BE162))*I35),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ROUND((SUM(BF103:BF110) + SUM(BF130:BF162)),  2)</f>
        <v>0</v>
      </c>
      <c r="G36" s="32"/>
      <c r="H36" s="32"/>
      <c r="I36" s="137">
        <v>0.12</v>
      </c>
      <c r="J36" s="136">
        <f>ROUND(((SUM(BF103:BF110) + SUM(BF130:BF162))*I36),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ROUND((SUM(BG103:BG110) + SUM(BG130:BG162)),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ROUND((SUM(BH103:BH110) + SUM(BH130:BH162)),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ROUND((SUM(BI103:BI110) + SUM(BI130:BI162)),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 xml:space="preserve">SO 06 D.1.4.4.2 -  Elektrická požární signalizace pavilon V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J130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65" s="9" customFormat="1" ht="24.95" customHeight="1">
      <c r="B97" s="159"/>
      <c r="C97" s="160"/>
      <c r="D97" s="161" t="s">
        <v>2018</v>
      </c>
      <c r="E97" s="162"/>
      <c r="F97" s="162"/>
      <c r="G97" s="162"/>
      <c r="H97" s="162"/>
      <c r="I97" s="162"/>
      <c r="J97" s="163">
        <f>J131</f>
        <v>0</v>
      </c>
      <c r="K97" s="160"/>
      <c r="L97" s="164"/>
    </row>
    <row r="98" spans="1:65" s="9" customFormat="1" ht="24.95" customHeight="1">
      <c r="B98" s="159"/>
      <c r="C98" s="160"/>
      <c r="D98" s="161" t="s">
        <v>2020</v>
      </c>
      <c r="E98" s="162"/>
      <c r="F98" s="162"/>
      <c r="G98" s="162"/>
      <c r="H98" s="162"/>
      <c r="I98" s="162"/>
      <c r="J98" s="163">
        <f>J138</f>
        <v>0</v>
      </c>
      <c r="K98" s="160"/>
      <c r="L98" s="164"/>
    </row>
    <row r="99" spans="1:65" s="9" customFormat="1" ht="24.95" customHeight="1">
      <c r="B99" s="159"/>
      <c r="C99" s="160"/>
      <c r="D99" s="161" t="s">
        <v>2019</v>
      </c>
      <c r="E99" s="162"/>
      <c r="F99" s="162"/>
      <c r="G99" s="162"/>
      <c r="H99" s="162"/>
      <c r="I99" s="162"/>
      <c r="J99" s="163">
        <f>J151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2021</v>
      </c>
      <c r="E100" s="162"/>
      <c r="F100" s="162"/>
      <c r="G100" s="162"/>
      <c r="H100" s="162"/>
      <c r="I100" s="162"/>
      <c r="J100" s="163">
        <f>J160</f>
        <v>0</v>
      </c>
      <c r="K100" s="160"/>
      <c r="L100" s="164"/>
    </row>
    <row r="101" spans="1:65" s="2" customFormat="1" ht="21.75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65" s="2" customFormat="1" ht="6.9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65" s="2" customFormat="1" ht="29.25" customHeight="1">
      <c r="A103" s="32"/>
      <c r="B103" s="33"/>
      <c r="C103" s="158" t="s">
        <v>209</v>
      </c>
      <c r="D103" s="34"/>
      <c r="E103" s="34"/>
      <c r="F103" s="34"/>
      <c r="G103" s="34"/>
      <c r="H103" s="34"/>
      <c r="I103" s="34"/>
      <c r="J103" s="171">
        <f>ROUND(J104 + J105 + J106 + J107 + J108 + J109,2)</f>
        <v>0</v>
      </c>
      <c r="K103" s="34"/>
      <c r="L103" s="49"/>
      <c r="N103" s="172" t="s">
        <v>39</v>
      </c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65" s="2" customFormat="1" ht="18" customHeight="1">
      <c r="A104" s="32"/>
      <c r="B104" s="33"/>
      <c r="C104" s="34"/>
      <c r="D104" s="248" t="s">
        <v>210</v>
      </c>
      <c r="E104" s="247"/>
      <c r="F104" s="247"/>
      <c r="G104" s="34"/>
      <c r="H104" s="34"/>
      <c r="I104" s="34"/>
      <c r="J104" s="108">
        <v>0</v>
      </c>
      <c r="K104" s="34"/>
      <c r="L104" s="173"/>
      <c r="M104" s="174"/>
      <c r="N104" s="175" t="s">
        <v>40</v>
      </c>
      <c r="O104" s="174"/>
      <c r="P104" s="174"/>
      <c r="Q104" s="174"/>
      <c r="R104" s="174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7" t="s">
        <v>211</v>
      </c>
      <c r="AZ104" s="174"/>
      <c r="BA104" s="174"/>
      <c r="BB104" s="174"/>
      <c r="BC104" s="174"/>
      <c r="BD104" s="174"/>
      <c r="BE104" s="178">
        <f t="shared" ref="BE104:BE109" si="0">IF(N104="základní",J104,0)</f>
        <v>0</v>
      </c>
      <c r="BF104" s="178">
        <f t="shared" ref="BF104:BF109" si="1">IF(N104="snížená",J104,0)</f>
        <v>0</v>
      </c>
      <c r="BG104" s="178">
        <f t="shared" ref="BG104:BG109" si="2">IF(N104="zákl. přenesená",J104,0)</f>
        <v>0</v>
      </c>
      <c r="BH104" s="178">
        <f t="shared" ref="BH104:BH109" si="3">IF(N104="sníž. přenesená",J104,0)</f>
        <v>0</v>
      </c>
      <c r="BI104" s="178">
        <f t="shared" ref="BI104:BI109" si="4">IF(N104="nulová",J104,0)</f>
        <v>0</v>
      </c>
      <c r="BJ104" s="177" t="s">
        <v>82</v>
      </c>
      <c r="BK104" s="174"/>
      <c r="BL104" s="174"/>
      <c r="BM104" s="174"/>
    </row>
    <row r="105" spans="1:65" s="2" customFormat="1" ht="18" customHeight="1">
      <c r="A105" s="32"/>
      <c r="B105" s="33"/>
      <c r="C105" s="34"/>
      <c r="D105" s="248" t="s">
        <v>212</v>
      </c>
      <c r="E105" s="247"/>
      <c r="F105" s="247"/>
      <c r="G105" s="34"/>
      <c r="H105" s="34"/>
      <c r="I105" s="34"/>
      <c r="J105" s="108">
        <v>0</v>
      </c>
      <c r="K105" s="34"/>
      <c r="L105" s="173"/>
      <c r="M105" s="174"/>
      <c r="N105" s="175" t="s">
        <v>40</v>
      </c>
      <c r="O105" s="174"/>
      <c r="P105" s="174"/>
      <c r="Q105" s="174"/>
      <c r="R105" s="174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7" t="s">
        <v>211</v>
      </c>
      <c r="AZ105" s="174"/>
      <c r="BA105" s="174"/>
      <c r="BB105" s="174"/>
      <c r="BC105" s="174"/>
      <c r="BD105" s="174"/>
      <c r="BE105" s="178">
        <f t="shared" si="0"/>
        <v>0</v>
      </c>
      <c r="BF105" s="178">
        <f t="shared" si="1"/>
        <v>0</v>
      </c>
      <c r="BG105" s="178">
        <f t="shared" si="2"/>
        <v>0</v>
      </c>
      <c r="BH105" s="178">
        <f t="shared" si="3"/>
        <v>0</v>
      </c>
      <c r="BI105" s="178">
        <f t="shared" si="4"/>
        <v>0</v>
      </c>
      <c r="BJ105" s="177" t="s">
        <v>82</v>
      </c>
      <c r="BK105" s="174"/>
      <c r="BL105" s="174"/>
      <c r="BM105" s="174"/>
    </row>
    <row r="106" spans="1:65" s="2" customFormat="1" ht="18" customHeight="1">
      <c r="A106" s="32"/>
      <c r="B106" s="33"/>
      <c r="C106" s="34"/>
      <c r="D106" s="248" t="s">
        <v>213</v>
      </c>
      <c r="E106" s="247"/>
      <c r="F106" s="247"/>
      <c r="G106" s="34"/>
      <c r="H106" s="34"/>
      <c r="I106" s="34"/>
      <c r="J106" s="108">
        <v>0</v>
      </c>
      <c r="K106" s="34"/>
      <c r="L106" s="173"/>
      <c r="M106" s="174"/>
      <c r="N106" s="175" t="s">
        <v>40</v>
      </c>
      <c r="O106" s="174"/>
      <c r="P106" s="174"/>
      <c r="Q106" s="174"/>
      <c r="R106" s="174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7" t="s">
        <v>211</v>
      </c>
      <c r="AZ106" s="174"/>
      <c r="BA106" s="174"/>
      <c r="BB106" s="174"/>
      <c r="BC106" s="174"/>
      <c r="BD106" s="174"/>
      <c r="BE106" s="178">
        <f t="shared" si="0"/>
        <v>0</v>
      </c>
      <c r="BF106" s="178">
        <f t="shared" si="1"/>
        <v>0</v>
      </c>
      <c r="BG106" s="178">
        <f t="shared" si="2"/>
        <v>0</v>
      </c>
      <c r="BH106" s="178">
        <f t="shared" si="3"/>
        <v>0</v>
      </c>
      <c r="BI106" s="178">
        <f t="shared" si="4"/>
        <v>0</v>
      </c>
      <c r="BJ106" s="177" t="s">
        <v>82</v>
      </c>
      <c r="BK106" s="174"/>
      <c r="BL106" s="174"/>
      <c r="BM106" s="174"/>
    </row>
    <row r="107" spans="1:65" s="2" customFormat="1" ht="18" customHeight="1">
      <c r="A107" s="32"/>
      <c r="B107" s="33"/>
      <c r="C107" s="34"/>
      <c r="D107" s="248" t="s">
        <v>214</v>
      </c>
      <c r="E107" s="247"/>
      <c r="F107" s="247"/>
      <c r="G107" s="34"/>
      <c r="H107" s="34"/>
      <c r="I107" s="34"/>
      <c r="J107" s="108">
        <v>0</v>
      </c>
      <c r="K107" s="34"/>
      <c r="L107" s="173"/>
      <c r="M107" s="174"/>
      <c r="N107" s="175" t="s">
        <v>40</v>
      </c>
      <c r="O107" s="174"/>
      <c r="P107" s="174"/>
      <c r="Q107" s="174"/>
      <c r="R107" s="174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7" t="s">
        <v>211</v>
      </c>
      <c r="AZ107" s="174"/>
      <c r="BA107" s="174"/>
      <c r="BB107" s="174"/>
      <c r="BC107" s="174"/>
      <c r="BD107" s="174"/>
      <c r="BE107" s="178">
        <f t="shared" si="0"/>
        <v>0</v>
      </c>
      <c r="BF107" s="178">
        <f t="shared" si="1"/>
        <v>0</v>
      </c>
      <c r="BG107" s="178">
        <f t="shared" si="2"/>
        <v>0</v>
      </c>
      <c r="BH107" s="178">
        <f t="shared" si="3"/>
        <v>0</v>
      </c>
      <c r="BI107" s="178">
        <f t="shared" si="4"/>
        <v>0</v>
      </c>
      <c r="BJ107" s="177" t="s">
        <v>82</v>
      </c>
      <c r="BK107" s="174"/>
      <c r="BL107" s="174"/>
      <c r="BM107" s="174"/>
    </row>
    <row r="108" spans="1:65" s="2" customFormat="1" ht="18" customHeight="1">
      <c r="A108" s="32"/>
      <c r="B108" s="33"/>
      <c r="C108" s="34"/>
      <c r="D108" s="248" t="s">
        <v>215</v>
      </c>
      <c r="E108" s="247"/>
      <c r="F108" s="247"/>
      <c r="G108" s="34"/>
      <c r="H108" s="34"/>
      <c r="I108" s="34"/>
      <c r="J108" s="108">
        <v>0</v>
      </c>
      <c r="K108" s="34"/>
      <c r="L108" s="173"/>
      <c r="M108" s="174"/>
      <c r="N108" s="175" t="s">
        <v>40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211</v>
      </c>
      <c r="AZ108" s="174"/>
      <c r="BA108" s="174"/>
      <c r="BB108" s="174"/>
      <c r="BC108" s="174"/>
      <c r="BD108" s="174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82</v>
      </c>
      <c r="BK108" s="174"/>
      <c r="BL108" s="174"/>
      <c r="BM108" s="174"/>
    </row>
    <row r="109" spans="1:65" s="2" customFormat="1" ht="18" customHeight="1">
      <c r="A109" s="32"/>
      <c r="B109" s="33"/>
      <c r="C109" s="34"/>
      <c r="D109" s="107" t="s">
        <v>216</v>
      </c>
      <c r="E109" s="34"/>
      <c r="F109" s="34"/>
      <c r="G109" s="34"/>
      <c r="H109" s="34"/>
      <c r="I109" s="34"/>
      <c r="J109" s="108">
        <f>ROUND(J30*T109,2)</f>
        <v>0</v>
      </c>
      <c r="K109" s="34"/>
      <c r="L109" s="173"/>
      <c r="M109" s="174"/>
      <c r="N109" s="175" t="s">
        <v>40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217</v>
      </c>
      <c r="AZ109" s="174"/>
      <c r="BA109" s="174"/>
      <c r="BB109" s="174"/>
      <c r="BC109" s="174"/>
      <c r="BD109" s="174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82</v>
      </c>
      <c r="BK109" s="174"/>
      <c r="BL109" s="174"/>
      <c r="BM109" s="174"/>
    </row>
    <row r="110" spans="1:65" s="2" customFormat="1" ht="11.25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29.25" customHeight="1">
      <c r="A111" s="32"/>
      <c r="B111" s="33"/>
      <c r="C111" s="116" t="s">
        <v>151</v>
      </c>
      <c r="D111" s="117"/>
      <c r="E111" s="117"/>
      <c r="F111" s="117"/>
      <c r="G111" s="117"/>
      <c r="H111" s="117"/>
      <c r="I111" s="117"/>
      <c r="J111" s="118">
        <f>ROUND(J96+J103,2)</f>
        <v>0</v>
      </c>
      <c r="K111" s="117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65" s="2" customFormat="1" ht="6.95" customHeight="1">
      <c r="A112" s="32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>
      <c r="A116" s="32"/>
      <c r="B116" s="54"/>
      <c r="C116" s="55"/>
      <c r="D116" s="55"/>
      <c r="E116" s="55"/>
      <c r="F116" s="55"/>
      <c r="G116" s="55"/>
      <c r="H116" s="55"/>
      <c r="I116" s="55"/>
      <c r="J116" s="55"/>
      <c r="K116" s="55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0" t="s">
        <v>218</v>
      </c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6" t="s">
        <v>16</v>
      </c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6.25" customHeight="1">
      <c r="A120" s="32"/>
      <c r="B120" s="33"/>
      <c r="C120" s="34"/>
      <c r="D120" s="34"/>
      <c r="E120" s="294" t="str">
        <f>E7</f>
        <v>Snížení energetické náročnosti budov v areálu Slezské nemocnice Opava využitím OZE a KVET  u hlavních budov V,N</v>
      </c>
      <c r="F120" s="295"/>
      <c r="G120" s="295"/>
      <c r="H120" s="295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6" t="s">
        <v>153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4"/>
      <c r="D122" s="34"/>
      <c r="E122" s="249" t="str">
        <f>E9</f>
        <v xml:space="preserve">SO 06 D.1.4.4.2 -  Elektrická požární signalizace pavilon V   </v>
      </c>
      <c r="F122" s="296"/>
      <c r="G122" s="296"/>
      <c r="H122" s="296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6" t="s">
        <v>20</v>
      </c>
      <c r="D124" s="34"/>
      <c r="E124" s="34"/>
      <c r="F124" s="24" t="str">
        <f>F12</f>
        <v xml:space="preserve"> </v>
      </c>
      <c r="G124" s="34"/>
      <c r="H124" s="34"/>
      <c r="I124" s="26" t="s">
        <v>22</v>
      </c>
      <c r="J124" s="64" t="str">
        <f>IF(J12="","",J12)</f>
        <v>10. 3. 2025</v>
      </c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6" t="s">
        <v>24</v>
      </c>
      <c r="D126" s="34"/>
      <c r="E126" s="34"/>
      <c r="F126" s="24" t="str">
        <f>E15</f>
        <v xml:space="preserve"> </v>
      </c>
      <c r="G126" s="34"/>
      <c r="H126" s="34"/>
      <c r="I126" s="26" t="s">
        <v>29</v>
      </c>
      <c r="J126" s="29" t="str">
        <f>E21</f>
        <v xml:space="preserve"> 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6" t="s">
        <v>27</v>
      </c>
      <c r="D127" s="34"/>
      <c r="E127" s="34"/>
      <c r="F127" s="24" t="str">
        <f>IF(E18="","",E18)</f>
        <v>Vyplň údaj</v>
      </c>
      <c r="G127" s="34"/>
      <c r="H127" s="34"/>
      <c r="I127" s="26" t="s">
        <v>31</v>
      </c>
      <c r="J127" s="29" t="str">
        <f>E24</f>
        <v xml:space="preserve"> </v>
      </c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79"/>
      <c r="B129" s="180"/>
      <c r="C129" s="181" t="s">
        <v>219</v>
      </c>
      <c r="D129" s="182" t="s">
        <v>60</v>
      </c>
      <c r="E129" s="182" t="s">
        <v>56</v>
      </c>
      <c r="F129" s="182" t="s">
        <v>57</v>
      </c>
      <c r="G129" s="182" t="s">
        <v>220</v>
      </c>
      <c r="H129" s="182" t="s">
        <v>221</v>
      </c>
      <c r="I129" s="182" t="s">
        <v>222</v>
      </c>
      <c r="J129" s="183" t="s">
        <v>158</v>
      </c>
      <c r="K129" s="184" t="s">
        <v>223</v>
      </c>
      <c r="L129" s="185"/>
      <c r="M129" s="73" t="s">
        <v>1</v>
      </c>
      <c r="N129" s="74" t="s">
        <v>39</v>
      </c>
      <c r="O129" s="74" t="s">
        <v>224</v>
      </c>
      <c r="P129" s="74" t="s">
        <v>225</v>
      </c>
      <c r="Q129" s="74" t="s">
        <v>226</v>
      </c>
      <c r="R129" s="74" t="s">
        <v>227</v>
      </c>
      <c r="S129" s="74" t="s">
        <v>228</v>
      </c>
      <c r="T129" s="75" t="s">
        <v>229</v>
      </c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</row>
    <row r="130" spans="1:65" s="2" customFormat="1" ht="22.9" customHeight="1">
      <c r="A130" s="32"/>
      <c r="B130" s="33"/>
      <c r="C130" s="80" t="s">
        <v>230</v>
      </c>
      <c r="D130" s="34"/>
      <c r="E130" s="34"/>
      <c r="F130" s="34"/>
      <c r="G130" s="34"/>
      <c r="H130" s="34"/>
      <c r="I130" s="34"/>
      <c r="J130" s="186">
        <f>BK130</f>
        <v>0</v>
      </c>
      <c r="K130" s="34"/>
      <c r="L130" s="35"/>
      <c r="M130" s="76"/>
      <c r="N130" s="187"/>
      <c r="O130" s="77"/>
      <c r="P130" s="188">
        <f>P131+P138+P151+P160</f>
        <v>0</v>
      </c>
      <c r="Q130" s="77"/>
      <c r="R130" s="188">
        <f>R131+R138+R151+R160</f>
        <v>0</v>
      </c>
      <c r="S130" s="77"/>
      <c r="T130" s="189">
        <f>T131+T138+T151+T160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4" t="s">
        <v>74</v>
      </c>
      <c r="AU130" s="14" t="s">
        <v>160</v>
      </c>
      <c r="BK130" s="190">
        <f>BK131+BK138+BK151+BK160</f>
        <v>0</v>
      </c>
    </row>
    <row r="131" spans="1:65" s="12" customFormat="1" ht="25.9" customHeight="1">
      <c r="B131" s="191"/>
      <c r="C131" s="192"/>
      <c r="D131" s="193" t="s">
        <v>74</v>
      </c>
      <c r="E131" s="194" t="s">
        <v>973</v>
      </c>
      <c r="F131" s="194" t="s">
        <v>2022</v>
      </c>
      <c r="G131" s="192"/>
      <c r="H131" s="192"/>
      <c r="I131" s="195"/>
      <c r="J131" s="196">
        <f>BK131</f>
        <v>0</v>
      </c>
      <c r="K131" s="192"/>
      <c r="L131" s="197"/>
      <c r="M131" s="198"/>
      <c r="N131" s="199"/>
      <c r="O131" s="199"/>
      <c r="P131" s="200">
        <f>SUM(P132:P137)</f>
        <v>0</v>
      </c>
      <c r="Q131" s="199"/>
      <c r="R131" s="200">
        <f>SUM(R132:R137)</f>
        <v>0</v>
      </c>
      <c r="S131" s="199"/>
      <c r="T131" s="201">
        <f>SUM(T132:T137)</f>
        <v>0</v>
      </c>
      <c r="AR131" s="202" t="s">
        <v>245</v>
      </c>
      <c r="AT131" s="203" t="s">
        <v>74</v>
      </c>
      <c r="AU131" s="203" t="s">
        <v>75</v>
      </c>
      <c r="AY131" s="202" t="s">
        <v>233</v>
      </c>
      <c r="BK131" s="204">
        <f>SUM(BK132:BK137)</f>
        <v>0</v>
      </c>
    </row>
    <row r="132" spans="1:65" s="2" customFormat="1" ht="24.2" customHeight="1">
      <c r="A132" s="32"/>
      <c r="B132" s="33"/>
      <c r="C132" s="228" t="s">
        <v>82</v>
      </c>
      <c r="D132" s="228" t="s">
        <v>973</v>
      </c>
      <c r="E132" s="229" t="s">
        <v>237</v>
      </c>
      <c r="F132" s="230" t="s">
        <v>2023</v>
      </c>
      <c r="G132" s="231" t="s">
        <v>995</v>
      </c>
      <c r="H132" s="232">
        <v>95</v>
      </c>
      <c r="I132" s="233"/>
      <c r="J132" s="234">
        <f>ROUND(I132*H132,2)</f>
        <v>0</v>
      </c>
      <c r="K132" s="235"/>
      <c r="L132" s="236"/>
      <c r="M132" s="237" t="s">
        <v>1</v>
      </c>
      <c r="N132" s="238" t="s">
        <v>40</v>
      </c>
      <c r="O132" s="69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9" t="s">
        <v>654</v>
      </c>
      <c r="AT132" s="219" t="s">
        <v>973</v>
      </c>
      <c r="AU132" s="219" t="s">
        <v>82</v>
      </c>
      <c r="AY132" s="14" t="s">
        <v>233</v>
      </c>
      <c r="BE132" s="112">
        <f>IF(N132="základní",J132,0)</f>
        <v>0</v>
      </c>
      <c r="BF132" s="112">
        <f>IF(N132="snížená",J132,0)</f>
        <v>0</v>
      </c>
      <c r="BG132" s="112">
        <f>IF(N132="zákl. přenesená",J132,0)</f>
        <v>0</v>
      </c>
      <c r="BH132" s="112">
        <f>IF(N132="sníž. přenesená",J132,0)</f>
        <v>0</v>
      </c>
      <c r="BI132" s="112">
        <f>IF(N132="nulová",J132,0)</f>
        <v>0</v>
      </c>
      <c r="BJ132" s="14" t="s">
        <v>82</v>
      </c>
      <c r="BK132" s="112">
        <f>ROUND(I132*H132,2)</f>
        <v>0</v>
      </c>
      <c r="BL132" s="14" t="s">
        <v>332</v>
      </c>
      <c r="BM132" s="219" t="s">
        <v>84</v>
      </c>
    </row>
    <row r="133" spans="1:65" s="2" customFormat="1" ht="11.25">
      <c r="A133" s="32"/>
      <c r="B133" s="33"/>
      <c r="C133" s="34"/>
      <c r="D133" s="220" t="s">
        <v>241</v>
      </c>
      <c r="E133" s="34"/>
      <c r="F133" s="221" t="s">
        <v>2023</v>
      </c>
      <c r="G133" s="34"/>
      <c r="H133" s="34"/>
      <c r="I133" s="176"/>
      <c r="J133" s="34"/>
      <c r="K133" s="34"/>
      <c r="L133" s="35"/>
      <c r="M133" s="222"/>
      <c r="N133" s="223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4" t="s">
        <v>241</v>
      </c>
      <c r="AU133" s="14" t="s">
        <v>82</v>
      </c>
    </row>
    <row r="134" spans="1:65" s="2" customFormat="1" ht="16.5" customHeight="1">
      <c r="A134" s="32"/>
      <c r="B134" s="33"/>
      <c r="C134" s="228" t="s">
        <v>84</v>
      </c>
      <c r="D134" s="228" t="s">
        <v>973</v>
      </c>
      <c r="E134" s="229" t="s">
        <v>242</v>
      </c>
      <c r="F134" s="230" t="s">
        <v>2024</v>
      </c>
      <c r="G134" s="231" t="s">
        <v>995</v>
      </c>
      <c r="H134" s="232">
        <v>95</v>
      </c>
      <c r="I134" s="233"/>
      <c r="J134" s="234">
        <f>ROUND(I134*H134,2)</f>
        <v>0</v>
      </c>
      <c r="K134" s="235"/>
      <c r="L134" s="236"/>
      <c r="M134" s="237" t="s">
        <v>1</v>
      </c>
      <c r="N134" s="238" t="s">
        <v>40</v>
      </c>
      <c r="O134" s="69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9" t="s">
        <v>654</v>
      </c>
      <c r="AT134" s="219" t="s">
        <v>973</v>
      </c>
      <c r="AU134" s="219" t="s">
        <v>82</v>
      </c>
      <c r="AY134" s="14" t="s">
        <v>233</v>
      </c>
      <c r="BE134" s="112">
        <f>IF(N134="základní",J134,0)</f>
        <v>0</v>
      </c>
      <c r="BF134" s="112">
        <f>IF(N134="snížená",J134,0)</f>
        <v>0</v>
      </c>
      <c r="BG134" s="112">
        <f>IF(N134="zákl. přenesená",J134,0)</f>
        <v>0</v>
      </c>
      <c r="BH134" s="112">
        <f>IF(N134="sníž. přenesená",J134,0)</f>
        <v>0</v>
      </c>
      <c r="BI134" s="112">
        <f>IF(N134="nulová",J134,0)</f>
        <v>0</v>
      </c>
      <c r="BJ134" s="14" t="s">
        <v>82</v>
      </c>
      <c r="BK134" s="112">
        <f>ROUND(I134*H134,2)</f>
        <v>0</v>
      </c>
      <c r="BL134" s="14" t="s">
        <v>332</v>
      </c>
      <c r="BM134" s="219" t="s">
        <v>240</v>
      </c>
    </row>
    <row r="135" spans="1:65" s="2" customFormat="1" ht="11.25">
      <c r="A135" s="32"/>
      <c r="B135" s="33"/>
      <c r="C135" s="34"/>
      <c r="D135" s="220" t="s">
        <v>241</v>
      </c>
      <c r="E135" s="34"/>
      <c r="F135" s="221" t="s">
        <v>2024</v>
      </c>
      <c r="G135" s="34"/>
      <c r="H135" s="34"/>
      <c r="I135" s="176"/>
      <c r="J135" s="34"/>
      <c r="K135" s="34"/>
      <c r="L135" s="35"/>
      <c r="M135" s="222"/>
      <c r="N135" s="22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4" t="s">
        <v>241</v>
      </c>
      <c r="AU135" s="14" t="s">
        <v>82</v>
      </c>
    </row>
    <row r="136" spans="1:65" s="2" customFormat="1" ht="16.5" customHeight="1">
      <c r="A136" s="32"/>
      <c r="B136" s="33"/>
      <c r="C136" s="228" t="s">
        <v>245</v>
      </c>
      <c r="D136" s="228" t="s">
        <v>973</v>
      </c>
      <c r="E136" s="229" t="s">
        <v>246</v>
      </c>
      <c r="F136" s="230" t="s">
        <v>2025</v>
      </c>
      <c r="G136" s="231" t="s">
        <v>244</v>
      </c>
      <c r="H136" s="232">
        <v>100</v>
      </c>
      <c r="I136" s="233"/>
      <c r="J136" s="234">
        <f>ROUND(I136*H136,2)</f>
        <v>0</v>
      </c>
      <c r="K136" s="235"/>
      <c r="L136" s="236"/>
      <c r="M136" s="237" t="s">
        <v>1</v>
      </c>
      <c r="N136" s="238" t="s">
        <v>40</v>
      </c>
      <c r="O136" s="69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9" t="s">
        <v>654</v>
      </c>
      <c r="AT136" s="219" t="s">
        <v>973</v>
      </c>
      <c r="AU136" s="219" t="s">
        <v>82</v>
      </c>
      <c r="AY136" s="14" t="s">
        <v>233</v>
      </c>
      <c r="BE136" s="112">
        <f>IF(N136="základní",J136,0)</f>
        <v>0</v>
      </c>
      <c r="BF136" s="112">
        <f>IF(N136="snížená",J136,0)</f>
        <v>0</v>
      </c>
      <c r="BG136" s="112">
        <f>IF(N136="zákl. přenesená",J136,0)</f>
        <v>0</v>
      </c>
      <c r="BH136" s="112">
        <f>IF(N136="sníž. přenesená",J136,0)</f>
        <v>0</v>
      </c>
      <c r="BI136" s="112">
        <f>IF(N136="nulová",J136,0)</f>
        <v>0</v>
      </c>
      <c r="BJ136" s="14" t="s">
        <v>82</v>
      </c>
      <c r="BK136" s="112">
        <f>ROUND(I136*H136,2)</f>
        <v>0</v>
      </c>
      <c r="BL136" s="14" t="s">
        <v>332</v>
      </c>
      <c r="BM136" s="219" t="s">
        <v>248</v>
      </c>
    </row>
    <row r="137" spans="1:65" s="2" customFormat="1" ht="11.25">
      <c r="A137" s="32"/>
      <c r="B137" s="33"/>
      <c r="C137" s="34"/>
      <c r="D137" s="220" t="s">
        <v>241</v>
      </c>
      <c r="E137" s="34"/>
      <c r="F137" s="221" t="s">
        <v>2025</v>
      </c>
      <c r="G137" s="34"/>
      <c r="H137" s="34"/>
      <c r="I137" s="176"/>
      <c r="J137" s="34"/>
      <c r="K137" s="34"/>
      <c r="L137" s="35"/>
      <c r="M137" s="222"/>
      <c r="N137" s="22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241</v>
      </c>
      <c r="AU137" s="14" t="s">
        <v>82</v>
      </c>
    </row>
    <row r="138" spans="1:65" s="12" customFormat="1" ht="25.9" customHeight="1">
      <c r="B138" s="191"/>
      <c r="C138" s="192"/>
      <c r="D138" s="193" t="s">
        <v>74</v>
      </c>
      <c r="E138" s="194" t="s">
        <v>2037</v>
      </c>
      <c r="F138" s="194" t="s">
        <v>2038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SUM(P139:P150)</f>
        <v>0</v>
      </c>
      <c r="Q138" s="199"/>
      <c r="R138" s="200">
        <f>SUM(R139:R150)</f>
        <v>0</v>
      </c>
      <c r="S138" s="199"/>
      <c r="T138" s="201">
        <f>SUM(T139:T150)</f>
        <v>0</v>
      </c>
      <c r="AR138" s="202" t="s">
        <v>240</v>
      </c>
      <c r="AT138" s="203" t="s">
        <v>74</v>
      </c>
      <c r="AU138" s="203" t="s">
        <v>75</v>
      </c>
      <c r="AY138" s="202" t="s">
        <v>233</v>
      </c>
      <c r="BK138" s="204">
        <f>SUM(BK139:BK150)</f>
        <v>0</v>
      </c>
    </row>
    <row r="139" spans="1:65" s="2" customFormat="1" ht="16.5" customHeight="1">
      <c r="A139" s="32"/>
      <c r="B139" s="33"/>
      <c r="C139" s="207" t="s">
        <v>240</v>
      </c>
      <c r="D139" s="207" t="s">
        <v>236</v>
      </c>
      <c r="E139" s="208" t="s">
        <v>249</v>
      </c>
      <c r="F139" s="209" t="s">
        <v>2041</v>
      </c>
      <c r="G139" s="210" t="s">
        <v>620</v>
      </c>
      <c r="H139" s="211">
        <v>1</v>
      </c>
      <c r="I139" s="212"/>
      <c r="J139" s="213">
        <f>ROUND(I139*H139,2)</f>
        <v>0</v>
      </c>
      <c r="K139" s="214"/>
      <c r="L139" s="35"/>
      <c r="M139" s="215" t="s">
        <v>1</v>
      </c>
      <c r="N139" s="216" t="s">
        <v>40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1148</v>
      </c>
      <c r="AT139" s="219" t="s">
        <v>236</v>
      </c>
      <c r="AU139" s="219" t="s">
        <v>82</v>
      </c>
      <c r="AY139" s="14" t="s">
        <v>233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82</v>
      </c>
      <c r="BK139" s="112">
        <f>ROUND(I139*H139,2)</f>
        <v>0</v>
      </c>
      <c r="BL139" s="14" t="s">
        <v>1148</v>
      </c>
      <c r="BM139" s="219" t="s">
        <v>251</v>
      </c>
    </row>
    <row r="140" spans="1:65" s="2" customFormat="1" ht="11.25">
      <c r="A140" s="32"/>
      <c r="B140" s="33"/>
      <c r="C140" s="34"/>
      <c r="D140" s="220" t="s">
        <v>241</v>
      </c>
      <c r="E140" s="34"/>
      <c r="F140" s="221" t="s">
        <v>2041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241</v>
      </c>
      <c r="AU140" s="14" t="s">
        <v>82</v>
      </c>
    </row>
    <row r="141" spans="1:65" s="2" customFormat="1" ht="16.5" customHeight="1">
      <c r="A141" s="32"/>
      <c r="B141" s="33"/>
      <c r="C141" s="207" t="s">
        <v>252</v>
      </c>
      <c r="D141" s="207" t="s">
        <v>236</v>
      </c>
      <c r="E141" s="208" t="s">
        <v>253</v>
      </c>
      <c r="F141" s="209" t="s">
        <v>2039</v>
      </c>
      <c r="G141" s="210" t="s">
        <v>620</v>
      </c>
      <c r="H141" s="211">
        <v>1</v>
      </c>
      <c r="I141" s="212"/>
      <c r="J141" s="213">
        <f>ROUND(I141*H141,2)</f>
        <v>0</v>
      </c>
      <c r="K141" s="214"/>
      <c r="L141" s="35"/>
      <c r="M141" s="215" t="s">
        <v>1</v>
      </c>
      <c r="N141" s="216" t="s">
        <v>40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1148</v>
      </c>
      <c r="AT141" s="219" t="s">
        <v>236</v>
      </c>
      <c r="AU141" s="219" t="s">
        <v>82</v>
      </c>
      <c r="AY141" s="14" t="s">
        <v>233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82</v>
      </c>
      <c r="BK141" s="112">
        <f>ROUND(I141*H141,2)</f>
        <v>0</v>
      </c>
      <c r="BL141" s="14" t="s">
        <v>1148</v>
      </c>
      <c r="BM141" s="219" t="s">
        <v>255</v>
      </c>
    </row>
    <row r="142" spans="1:65" s="2" customFormat="1" ht="11.25">
      <c r="A142" s="32"/>
      <c r="B142" s="33"/>
      <c r="C142" s="34"/>
      <c r="D142" s="220" t="s">
        <v>241</v>
      </c>
      <c r="E142" s="34"/>
      <c r="F142" s="221" t="s">
        <v>2039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241</v>
      </c>
      <c r="AU142" s="14" t="s">
        <v>82</v>
      </c>
    </row>
    <row r="143" spans="1:65" s="2" customFormat="1" ht="24.2" customHeight="1">
      <c r="A143" s="32"/>
      <c r="B143" s="33"/>
      <c r="C143" s="207" t="s">
        <v>248</v>
      </c>
      <c r="D143" s="207" t="s">
        <v>236</v>
      </c>
      <c r="E143" s="208" t="s">
        <v>258</v>
      </c>
      <c r="F143" s="209" t="s">
        <v>2040</v>
      </c>
      <c r="G143" s="210" t="s">
        <v>620</v>
      </c>
      <c r="H143" s="211">
        <v>1</v>
      </c>
      <c r="I143" s="212"/>
      <c r="J143" s="213">
        <f>ROUND(I143*H143,2)</f>
        <v>0</v>
      </c>
      <c r="K143" s="214"/>
      <c r="L143" s="35"/>
      <c r="M143" s="215" t="s">
        <v>1</v>
      </c>
      <c r="N143" s="216" t="s">
        <v>40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1148</v>
      </c>
      <c r="AT143" s="219" t="s">
        <v>236</v>
      </c>
      <c r="AU143" s="219" t="s">
        <v>82</v>
      </c>
      <c r="AY143" s="14" t="s">
        <v>233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82</v>
      </c>
      <c r="BK143" s="112">
        <f>ROUND(I143*H143,2)</f>
        <v>0</v>
      </c>
      <c r="BL143" s="14" t="s">
        <v>1148</v>
      </c>
      <c r="BM143" s="219" t="s">
        <v>8</v>
      </c>
    </row>
    <row r="144" spans="1:65" s="2" customFormat="1" ht="11.25">
      <c r="A144" s="32"/>
      <c r="B144" s="33"/>
      <c r="C144" s="34"/>
      <c r="D144" s="220" t="s">
        <v>241</v>
      </c>
      <c r="E144" s="34"/>
      <c r="F144" s="221" t="s">
        <v>2040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241</v>
      </c>
      <c r="AU144" s="14" t="s">
        <v>82</v>
      </c>
    </row>
    <row r="145" spans="1:65" s="2" customFormat="1" ht="16.5" customHeight="1">
      <c r="A145" s="32"/>
      <c r="B145" s="33"/>
      <c r="C145" s="207" t="s">
        <v>259</v>
      </c>
      <c r="D145" s="207" t="s">
        <v>236</v>
      </c>
      <c r="E145" s="208" t="s">
        <v>260</v>
      </c>
      <c r="F145" s="209" t="s">
        <v>2044</v>
      </c>
      <c r="G145" s="210" t="s">
        <v>620</v>
      </c>
      <c r="H145" s="211">
        <v>1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40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1148</v>
      </c>
      <c r="AT145" s="219" t="s">
        <v>236</v>
      </c>
      <c r="AU145" s="219" t="s">
        <v>82</v>
      </c>
      <c r="AY145" s="14" t="s">
        <v>233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82</v>
      </c>
      <c r="BK145" s="112">
        <f>ROUND(I145*H145,2)</f>
        <v>0</v>
      </c>
      <c r="BL145" s="14" t="s">
        <v>1148</v>
      </c>
      <c r="BM145" s="219" t="s">
        <v>261</v>
      </c>
    </row>
    <row r="146" spans="1:65" s="2" customFormat="1" ht="11.25">
      <c r="A146" s="32"/>
      <c r="B146" s="33"/>
      <c r="C146" s="34"/>
      <c r="D146" s="220" t="s">
        <v>241</v>
      </c>
      <c r="E146" s="34"/>
      <c r="F146" s="221" t="s">
        <v>2044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241</v>
      </c>
      <c r="AU146" s="14" t="s">
        <v>82</v>
      </c>
    </row>
    <row r="147" spans="1:65" s="2" customFormat="1" ht="16.5" customHeight="1">
      <c r="A147" s="32"/>
      <c r="B147" s="33"/>
      <c r="C147" s="207" t="s">
        <v>251</v>
      </c>
      <c r="D147" s="207" t="s">
        <v>236</v>
      </c>
      <c r="E147" s="208" t="s">
        <v>262</v>
      </c>
      <c r="F147" s="209" t="s">
        <v>820</v>
      </c>
      <c r="G147" s="210" t="s">
        <v>620</v>
      </c>
      <c r="H147" s="211">
        <v>1</v>
      </c>
      <c r="I147" s="212"/>
      <c r="J147" s="213">
        <f>ROUND(I147*H147,2)</f>
        <v>0</v>
      </c>
      <c r="K147" s="214"/>
      <c r="L147" s="35"/>
      <c r="M147" s="215" t="s">
        <v>1</v>
      </c>
      <c r="N147" s="216" t="s">
        <v>40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1148</v>
      </c>
      <c r="AT147" s="219" t="s">
        <v>236</v>
      </c>
      <c r="AU147" s="219" t="s">
        <v>82</v>
      </c>
      <c r="AY147" s="14" t="s">
        <v>233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82</v>
      </c>
      <c r="BK147" s="112">
        <f>ROUND(I147*H147,2)</f>
        <v>0</v>
      </c>
      <c r="BL147" s="14" t="s">
        <v>1148</v>
      </c>
      <c r="BM147" s="219" t="s">
        <v>263</v>
      </c>
    </row>
    <row r="148" spans="1:65" s="2" customFormat="1" ht="11.25">
      <c r="A148" s="32"/>
      <c r="B148" s="33"/>
      <c r="C148" s="34"/>
      <c r="D148" s="220" t="s">
        <v>241</v>
      </c>
      <c r="E148" s="34"/>
      <c r="F148" s="221" t="s">
        <v>820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241</v>
      </c>
      <c r="AU148" s="14" t="s">
        <v>82</v>
      </c>
    </row>
    <row r="149" spans="1:65" s="2" customFormat="1" ht="16.5" customHeight="1">
      <c r="A149" s="32"/>
      <c r="B149" s="33"/>
      <c r="C149" s="207" t="s">
        <v>264</v>
      </c>
      <c r="D149" s="207" t="s">
        <v>236</v>
      </c>
      <c r="E149" s="208" t="s">
        <v>265</v>
      </c>
      <c r="F149" s="209" t="s">
        <v>2043</v>
      </c>
      <c r="G149" s="210" t="s">
        <v>620</v>
      </c>
      <c r="H149" s="211">
        <v>1</v>
      </c>
      <c r="I149" s="212"/>
      <c r="J149" s="213">
        <f>ROUND(I149*H149,2)</f>
        <v>0</v>
      </c>
      <c r="K149" s="214"/>
      <c r="L149" s="35"/>
      <c r="M149" s="215" t="s">
        <v>1</v>
      </c>
      <c r="N149" s="216" t="s">
        <v>40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1148</v>
      </c>
      <c r="AT149" s="219" t="s">
        <v>236</v>
      </c>
      <c r="AU149" s="219" t="s">
        <v>82</v>
      </c>
      <c r="AY149" s="14" t="s">
        <v>233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82</v>
      </c>
      <c r="BK149" s="112">
        <f>ROUND(I149*H149,2)</f>
        <v>0</v>
      </c>
      <c r="BL149" s="14" t="s">
        <v>1148</v>
      </c>
      <c r="BM149" s="219" t="s">
        <v>266</v>
      </c>
    </row>
    <row r="150" spans="1:65" s="2" customFormat="1" ht="11.25">
      <c r="A150" s="32"/>
      <c r="B150" s="33"/>
      <c r="C150" s="34"/>
      <c r="D150" s="220" t="s">
        <v>241</v>
      </c>
      <c r="E150" s="34"/>
      <c r="F150" s="221" t="s">
        <v>2043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241</v>
      </c>
      <c r="AU150" s="14" t="s">
        <v>82</v>
      </c>
    </row>
    <row r="151" spans="1:65" s="12" customFormat="1" ht="25.9" customHeight="1">
      <c r="B151" s="191"/>
      <c r="C151" s="192"/>
      <c r="D151" s="193" t="s">
        <v>74</v>
      </c>
      <c r="E151" s="194" t="s">
        <v>2026</v>
      </c>
      <c r="F151" s="194" t="s">
        <v>2027</v>
      </c>
      <c r="G151" s="192"/>
      <c r="H151" s="192"/>
      <c r="I151" s="195"/>
      <c r="J151" s="196">
        <f>BK151</f>
        <v>0</v>
      </c>
      <c r="K151" s="192"/>
      <c r="L151" s="197"/>
      <c r="M151" s="198"/>
      <c r="N151" s="199"/>
      <c r="O151" s="199"/>
      <c r="P151" s="200">
        <f>SUM(P152:P159)</f>
        <v>0</v>
      </c>
      <c r="Q151" s="199"/>
      <c r="R151" s="200">
        <f>SUM(R152:R159)</f>
        <v>0</v>
      </c>
      <c r="S151" s="199"/>
      <c r="T151" s="201">
        <f>SUM(T152:T159)</f>
        <v>0</v>
      </c>
      <c r="AR151" s="202" t="s">
        <v>240</v>
      </c>
      <c r="AT151" s="203" t="s">
        <v>74</v>
      </c>
      <c r="AU151" s="203" t="s">
        <v>75</v>
      </c>
      <c r="AY151" s="202" t="s">
        <v>233</v>
      </c>
      <c r="BK151" s="204">
        <f>SUM(BK152:BK159)</f>
        <v>0</v>
      </c>
    </row>
    <row r="152" spans="1:65" s="2" customFormat="1" ht="21.75" customHeight="1">
      <c r="A152" s="32"/>
      <c r="B152" s="33"/>
      <c r="C152" s="228" t="s">
        <v>255</v>
      </c>
      <c r="D152" s="228" t="s">
        <v>973</v>
      </c>
      <c r="E152" s="229" t="s">
        <v>267</v>
      </c>
      <c r="F152" s="230" t="s">
        <v>2046</v>
      </c>
      <c r="G152" s="231" t="s">
        <v>995</v>
      </c>
      <c r="H152" s="232">
        <v>100</v>
      </c>
      <c r="I152" s="233"/>
      <c r="J152" s="234">
        <f>ROUND(I152*H152,2)</f>
        <v>0</v>
      </c>
      <c r="K152" s="235"/>
      <c r="L152" s="236"/>
      <c r="M152" s="237" t="s">
        <v>1</v>
      </c>
      <c r="N152" s="238" t="s">
        <v>40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1148</v>
      </c>
      <c r="AT152" s="219" t="s">
        <v>973</v>
      </c>
      <c r="AU152" s="219" t="s">
        <v>82</v>
      </c>
      <c r="AY152" s="14" t="s">
        <v>233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82</v>
      </c>
      <c r="BK152" s="112">
        <f>ROUND(I152*H152,2)</f>
        <v>0</v>
      </c>
      <c r="BL152" s="14" t="s">
        <v>1148</v>
      </c>
      <c r="BM152" s="219" t="s">
        <v>268</v>
      </c>
    </row>
    <row r="153" spans="1:65" s="2" customFormat="1" ht="11.25">
      <c r="A153" s="32"/>
      <c r="B153" s="33"/>
      <c r="C153" s="34"/>
      <c r="D153" s="220" t="s">
        <v>241</v>
      </c>
      <c r="E153" s="34"/>
      <c r="F153" s="221" t="s">
        <v>2046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241</v>
      </c>
      <c r="AU153" s="14" t="s">
        <v>82</v>
      </c>
    </row>
    <row r="154" spans="1:65" s="2" customFormat="1" ht="21.75" customHeight="1">
      <c r="A154" s="32"/>
      <c r="B154" s="33"/>
      <c r="C154" s="228" t="s">
        <v>271</v>
      </c>
      <c r="D154" s="228" t="s">
        <v>973</v>
      </c>
      <c r="E154" s="229" t="s">
        <v>272</v>
      </c>
      <c r="F154" s="230" t="s">
        <v>2047</v>
      </c>
      <c r="G154" s="231" t="s">
        <v>995</v>
      </c>
      <c r="H154" s="232">
        <v>95</v>
      </c>
      <c r="I154" s="233"/>
      <c r="J154" s="234">
        <f>ROUND(I154*H154,2)</f>
        <v>0</v>
      </c>
      <c r="K154" s="235"/>
      <c r="L154" s="236"/>
      <c r="M154" s="237" t="s">
        <v>1</v>
      </c>
      <c r="N154" s="238" t="s">
        <v>40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1148</v>
      </c>
      <c r="AT154" s="219" t="s">
        <v>973</v>
      </c>
      <c r="AU154" s="219" t="s">
        <v>82</v>
      </c>
      <c r="AY154" s="14" t="s">
        <v>233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82</v>
      </c>
      <c r="BK154" s="112">
        <f>ROUND(I154*H154,2)</f>
        <v>0</v>
      </c>
      <c r="BL154" s="14" t="s">
        <v>1148</v>
      </c>
      <c r="BM154" s="219" t="s">
        <v>273</v>
      </c>
    </row>
    <row r="155" spans="1:65" s="2" customFormat="1" ht="11.25">
      <c r="A155" s="32"/>
      <c r="B155" s="33"/>
      <c r="C155" s="34"/>
      <c r="D155" s="220" t="s">
        <v>241</v>
      </c>
      <c r="E155" s="34"/>
      <c r="F155" s="221" t="s">
        <v>2047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241</v>
      </c>
      <c r="AU155" s="14" t="s">
        <v>82</v>
      </c>
    </row>
    <row r="156" spans="1:65" s="2" customFormat="1" ht="16.5" customHeight="1">
      <c r="A156" s="32"/>
      <c r="B156" s="33"/>
      <c r="C156" s="228" t="s">
        <v>8</v>
      </c>
      <c r="D156" s="228" t="s">
        <v>973</v>
      </c>
      <c r="E156" s="229" t="s">
        <v>274</v>
      </c>
      <c r="F156" s="230" t="s">
        <v>2048</v>
      </c>
      <c r="G156" s="231" t="s">
        <v>995</v>
      </c>
      <c r="H156" s="232">
        <v>95</v>
      </c>
      <c r="I156" s="233"/>
      <c r="J156" s="234">
        <f>ROUND(I156*H156,2)</f>
        <v>0</v>
      </c>
      <c r="K156" s="235"/>
      <c r="L156" s="236"/>
      <c r="M156" s="237" t="s">
        <v>1</v>
      </c>
      <c r="N156" s="238" t="s">
        <v>40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1148</v>
      </c>
      <c r="AT156" s="219" t="s">
        <v>973</v>
      </c>
      <c r="AU156" s="219" t="s">
        <v>82</v>
      </c>
      <c r="AY156" s="14" t="s">
        <v>233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82</v>
      </c>
      <c r="BK156" s="112">
        <f>ROUND(I156*H156,2)</f>
        <v>0</v>
      </c>
      <c r="BL156" s="14" t="s">
        <v>1148</v>
      </c>
      <c r="BM156" s="219" t="s">
        <v>275</v>
      </c>
    </row>
    <row r="157" spans="1:65" s="2" customFormat="1" ht="11.25">
      <c r="A157" s="32"/>
      <c r="B157" s="33"/>
      <c r="C157" s="34"/>
      <c r="D157" s="220" t="s">
        <v>241</v>
      </c>
      <c r="E157" s="34"/>
      <c r="F157" s="221" t="s">
        <v>2048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241</v>
      </c>
      <c r="AU157" s="14" t="s">
        <v>82</v>
      </c>
    </row>
    <row r="158" spans="1:65" s="2" customFormat="1" ht="16.5" customHeight="1">
      <c r="A158" s="32"/>
      <c r="B158" s="33"/>
      <c r="C158" s="207" t="s">
        <v>276</v>
      </c>
      <c r="D158" s="207" t="s">
        <v>236</v>
      </c>
      <c r="E158" s="208" t="s">
        <v>277</v>
      </c>
      <c r="F158" s="209" t="s">
        <v>2049</v>
      </c>
      <c r="G158" s="210" t="s">
        <v>620</v>
      </c>
      <c r="H158" s="211">
        <v>1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40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1148</v>
      </c>
      <c r="AT158" s="219" t="s">
        <v>236</v>
      </c>
      <c r="AU158" s="219" t="s">
        <v>82</v>
      </c>
      <c r="AY158" s="14" t="s">
        <v>233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82</v>
      </c>
      <c r="BK158" s="112">
        <f>ROUND(I158*H158,2)</f>
        <v>0</v>
      </c>
      <c r="BL158" s="14" t="s">
        <v>1148</v>
      </c>
      <c r="BM158" s="219" t="s">
        <v>278</v>
      </c>
    </row>
    <row r="159" spans="1:65" s="2" customFormat="1" ht="11.25">
      <c r="A159" s="32"/>
      <c r="B159" s="33"/>
      <c r="C159" s="34"/>
      <c r="D159" s="220" t="s">
        <v>241</v>
      </c>
      <c r="E159" s="34"/>
      <c r="F159" s="221" t="s">
        <v>2049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241</v>
      </c>
      <c r="AU159" s="14" t="s">
        <v>82</v>
      </c>
    </row>
    <row r="160" spans="1:65" s="12" customFormat="1" ht="25.9" customHeight="1">
      <c r="B160" s="191"/>
      <c r="C160" s="192"/>
      <c r="D160" s="193" t="s">
        <v>74</v>
      </c>
      <c r="E160" s="194" t="s">
        <v>1145</v>
      </c>
      <c r="F160" s="194" t="s">
        <v>141</v>
      </c>
      <c r="G160" s="192"/>
      <c r="H160" s="192"/>
      <c r="I160" s="195"/>
      <c r="J160" s="196">
        <f>BK160</f>
        <v>0</v>
      </c>
      <c r="K160" s="192"/>
      <c r="L160" s="197"/>
      <c r="M160" s="198"/>
      <c r="N160" s="199"/>
      <c r="O160" s="199"/>
      <c r="P160" s="200">
        <f>SUM(P161:P162)</f>
        <v>0</v>
      </c>
      <c r="Q160" s="199"/>
      <c r="R160" s="200">
        <f>SUM(R161:R162)</f>
        <v>0</v>
      </c>
      <c r="S160" s="199"/>
      <c r="T160" s="201">
        <f>SUM(T161:T162)</f>
        <v>0</v>
      </c>
      <c r="AR160" s="202" t="s">
        <v>240</v>
      </c>
      <c r="AT160" s="203" t="s">
        <v>74</v>
      </c>
      <c r="AU160" s="203" t="s">
        <v>75</v>
      </c>
      <c r="AY160" s="202" t="s">
        <v>233</v>
      </c>
      <c r="BK160" s="204">
        <f>SUM(BK161:BK162)</f>
        <v>0</v>
      </c>
    </row>
    <row r="161" spans="1:65" s="2" customFormat="1" ht="16.5" customHeight="1">
      <c r="A161" s="32"/>
      <c r="B161" s="33"/>
      <c r="C161" s="207" t="s">
        <v>261</v>
      </c>
      <c r="D161" s="207" t="s">
        <v>236</v>
      </c>
      <c r="E161" s="208" t="s">
        <v>279</v>
      </c>
      <c r="F161" s="209" t="s">
        <v>1910</v>
      </c>
      <c r="G161" s="210" t="s">
        <v>620</v>
      </c>
      <c r="H161" s="211">
        <v>1</v>
      </c>
      <c r="I161" s="212"/>
      <c r="J161" s="213">
        <f>ROUND(I161*H161,2)</f>
        <v>0</v>
      </c>
      <c r="K161" s="214"/>
      <c r="L161" s="35"/>
      <c r="M161" s="215" t="s">
        <v>1</v>
      </c>
      <c r="N161" s="216" t="s">
        <v>40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1148</v>
      </c>
      <c r="AT161" s="219" t="s">
        <v>236</v>
      </c>
      <c r="AU161" s="219" t="s">
        <v>82</v>
      </c>
      <c r="AY161" s="14" t="s">
        <v>233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82</v>
      </c>
      <c r="BK161" s="112">
        <f>ROUND(I161*H161,2)</f>
        <v>0</v>
      </c>
      <c r="BL161" s="14" t="s">
        <v>1148</v>
      </c>
      <c r="BM161" s="219" t="s">
        <v>280</v>
      </c>
    </row>
    <row r="162" spans="1:65" s="2" customFormat="1" ht="11.25">
      <c r="A162" s="32"/>
      <c r="B162" s="33"/>
      <c r="C162" s="34"/>
      <c r="D162" s="220" t="s">
        <v>241</v>
      </c>
      <c r="E162" s="34"/>
      <c r="F162" s="221" t="s">
        <v>1910</v>
      </c>
      <c r="G162" s="34"/>
      <c r="H162" s="34"/>
      <c r="I162" s="176"/>
      <c r="J162" s="34"/>
      <c r="K162" s="34"/>
      <c r="L162" s="35"/>
      <c r="M162" s="224"/>
      <c r="N162" s="225"/>
      <c r="O162" s="226"/>
      <c r="P162" s="226"/>
      <c r="Q162" s="226"/>
      <c r="R162" s="226"/>
      <c r="S162" s="226"/>
      <c r="T162" s="227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241</v>
      </c>
      <c r="AU162" s="14" t="s">
        <v>82</v>
      </c>
    </row>
    <row r="163" spans="1:65" s="2" customFormat="1" ht="6.95" customHeight="1">
      <c r="A163" s="32"/>
      <c r="B163" s="52"/>
      <c r="C163" s="53"/>
      <c r="D163" s="53"/>
      <c r="E163" s="53"/>
      <c r="F163" s="53"/>
      <c r="G163" s="53"/>
      <c r="H163" s="53"/>
      <c r="I163" s="53"/>
      <c r="J163" s="53"/>
      <c r="K163" s="53"/>
      <c r="L163" s="35"/>
      <c r="M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</row>
  </sheetData>
  <sheetProtection algorithmName="SHA-512" hashValue="9PCqYr+g0egKLMmrr2CZRO7XAq2swVPSs0aF8QcIE9d7yrWVfXtIMcKWxKtN2lPTfq7E92BVpJ1zHHSeOJB11w==" saltValue="eWzIOco2IAJ/6ixFpSzkAXtg1GZsrGsdA1Tpgou28G/Eunf1gL8qos/8H38RlQ91aR5GjkBFyNHQeFZkZK/Nmg==" spinCount="100000" sheet="1" objects="1" scenarios="1" formatColumns="0" formatRows="0" autoFilter="0"/>
  <autoFilter ref="C129:K162" xr:uid="{00000000-0009-0000-0000-000013000000}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137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2050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J103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ROUND((SUM(BE103:BE110) + SUM(BE130:BE178)),  2)</f>
        <v>0</v>
      </c>
      <c r="G35" s="32"/>
      <c r="H35" s="32"/>
      <c r="I35" s="137">
        <v>0.21</v>
      </c>
      <c r="J35" s="136">
        <f>ROUND(((SUM(BE103:BE110) + SUM(BE130:BE178))*I35),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ROUND((SUM(BF103:BF110) + SUM(BF130:BF178)),  2)</f>
        <v>0</v>
      </c>
      <c r="G36" s="32"/>
      <c r="H36" s="32"/>
      <c r="I36" s="137">
        <v>0.12</v>
      </c>
      <c r="J36" s="136">
        <f>ROUND(((SUM(BF103:BF110) + SUM(BF130:BF178))*I36),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ROUND((SUM(BG103:BG110) + SUM(BG130:BG178)),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ROUND((SUM(BH103:BH110) + SUM(BH130:BH178)),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ROUND((SUM(BI103:BI110) + SUM(BI130:BI178)),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>SO 06 D.1.4.1a - Dopojení VZT jednotky v pavilonu V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J130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65" s="9" customFormat="1" ht="24.95" customHeight="1">
      <c r="B97" s="159"/>
      <c r="C97" s="160"/>
      <c r="D97" s="161" t="s">
        <v>2051</v>
      </c>
      <c r="E97" s="162"/>
      <c r="F97" s="162"/>
      <c r="G97" s="162"/>
      <c r="H97" s="162"/>
      <c r="I97" s="162"/>
      <c r="J97" s="163">
        <f>J131</f>
        <v>0</v>
      </c>
      <c r="K97" s="160"/>
      <c r="L97" s="164"/>
    </row>
    <row r="98" spans="1:65" s="9" customFormat="1" ht="24.95" customHeight="1">
      <c r="B98" s="159"/>
      <c r="C98" s="160"/>
      <c r="D98" s="161" t="s">
        <v>2052</v>
      </c>
      <c r="E98" s="162"/>
      <c r="F98" s="162"/>
      <c r="G98" s="162"/>
      <c r="H98" s="162"/>
      <c r="I98" s="162"/>
      <c r="J98" s="163">
        <f>J142</f>
        <v>0</v>
      </c>
      <c r="K98" s="160"/>
      <c r="L98" s="164"/>
    </row>
    <row r="99" spans="1:65" s="9" customFormat="1" ht="24.95" customHeight="1">
      <c r="B99" s="159"/>
      <c r="C99" s="160"/>
      <c r="D99" s="161" t="s">
        <v>2053</v>
      </c>
      <c r="E99" s="162"/>
      <c r="F99" s="162"/>
      <c r="G99" s="162"/>
      <c r="H99" s="162"/>
      <c r="I99" s="162"/>
      <c r="J99" s="163">
        <f>J149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2054</v>
      </c>
      <c r="E100" s="162"/>
      <c r="F100" s="162"/>
      <c r="G100" s="162"/>
      <c r="H100" s="162"/>
      <c r="I100" s="162"/>
      <c r="J100" s="163">
        <f>J162</f>
        <v>0</v>
      </c>
      <c r="K100" s="160"/>
      <c r="L100" s="164"/>
    </row>
    <row r="101" spans="1:65" s="2" customFormat="1" ht="21.75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65" s="2" customFormat="1" ht="6.9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65" s="2" customFormat="1" ht="29.25" customHeight="1">
      <c r="A103" s="32"/>
      <c r="B103" s="33"/>
      <c r="C103" s="158" t="s">
        <v>209</v>
      </c>
      <c r="D103" s="34"/>
      <c r="E103" s="34"/>
      <c r="F103" s="34"/>
      <c r="G103" s="34"/>
      <c r="H103" s="34"/>
      <c r="I103" s="34"/>
      <c r="J103" s="171">
        <f>ROUND(J104 + J105 + J106 + J107 + J108 + J109,2)</f>
        <v>0</v>
      </c>
      <c r="K103" s="34"/>
      <c r="L103" s="49"/>
      <c r="N103" s="172" t="s">
        <v>39</v>
      </c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65" s="2" customFormat="1" ht="18" customHeight="1">
      <c r="A104" s="32"/>
      <c r="B104" s="33"/>
      <c r="C104" s="34"/>
      <c r="D104" s="248" t="s">
        <v>210</v>
      </c>
      <c r="E104" s="247"/>
      <c r="F104" s="247"/>
      <c r="G104" s="34"/>
      <c r="H104" s="34"/>
      <c r="I104" s="34"/>
      <c r="J104" s="108">
        <v>0</v>
      </c>
      <c r="K104" s="34"/>
      <c r="L104" s="173"/>
      <c r="M104" s="174"/>
      <c r="N104" s="175" t="s">
        <v>40</v>
      </c>
      <c r="O104" s="174"/>
      <c r="P104" s="174"/>
      <c r="Q104" s="174"/>
      <c r="R104" s="174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7" t="s">
        <v>211</v>
      </c>
      <c r="AZ104" s="174"/>
      <c r="BA104" s="174"/>
      <c r="BB104" s="174"/>
      <c r="BC104" s="174"/>
      <c r="BD104" s="174"/>
      <c r="BE104" s="178">
        <f t="shared" ref="BE104:BE109" si="0">IF(N104="základní",J104,0)</f>
        <v>0</v>
      </c>
      <c r="BF104" s="178">
        <f t="shared" ref="BF104:BF109" si="1">IF(N104="snížená",J104,0)</f>
        <v>0</v>
      </c>
      <c r="BG104" s="178">
        <f t="shared" ref="BG104:BG109" si="2">IF(N104="zákl. přenesená",J104,0)</f>
        <v>0</v>
      </c>
      <c r="BH104" s="178">
        <f t="shared" ref="BH104:BH109" si="3">IF(N104="sníž. přenesená",J104,0)</f>
        <v>0</v>
      </c>
      <c r="BI104" s="178">
        <f t="shared" ref="BI104:BI109" si="4">IF(N104="nulová",J104,0)</f>
        <v>0</v>
      </c>
      <c r="BJ104" s="177" t="s">
        <v>82</v>
      </c>
      <c r="BK104" s="174"/>
      <c r="BL104" s="174"/>
      <c r="BM104" s="174"/>
    </row>
    <row r="105" spans="1:65" s="2" customFormat="1" ht="18" customHeight="1">
      <c r="A105" s="32"/>
      <c r="B105" s="33"/>
      <c r="C105" s="34"/>
      <c r="D105" s="248" t="s">
        <v>212</v>
      </c>
      <c r="E105" s="247"/>
      <c r="F105" s="247"/>
      <c r="G105" s="34"/>
      <c r="H105" s="34"/>
      <c r="I105" s="34"/>
      <c r="J105" s="108">
        <v>0</v>
      </c>
      <c r="K105" s="34"/>
      <c r="L105" s="173"/>
      <c r="M105" s="174"/>
      <c r="N105" s="175" t="s">
        <v>40</v>
      </c>
      <c r="O105" s="174"/>
      <c r="P105" s="174"/>
      <c r="Q105" s="174"/>
      <c r="R105" s="174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7" t="s">
        <v>211</v>
      </c>
      <c r="AZ105" s="174"/>
      <c r="BA105" s="174"/>
      <c r="BB105" s="174"/>
      <c r="BC105" s="174"/>
      <c r="BD105" s="174"/>
      <c r="BE105" s="178">
        <f t="shared" si="0"/>
        <v>0</v>
      </c>
      <c r="BF105" s="178">
        <f t="shared" si="1"/>
        <v>0</v>
      </c>
      <c r="BG105" s="178">
        <f t="shared" si="2"/>
        <v>0</v>
      </c>
      <c r="BH105" s="178">
        <f t="shared" si="3"/>
        <v>0</v>
      </c>
      <c r="BI105" s="178">
        <f t="shared" si="4"/>
        <v>0</v>
      </c>
      <c r="BJ105" s="177" t="s">
        <v>82</v>
      </c>
      <c r="BK105" s="174"/>
      <c r="BL105" s="174"/>
      <c r="BM105" s="174"/>
    </row>
    <row r="106" spans="1:65" s="2" customFormat="1" ht="18" customHeight="1">
      <c r="A106" s="32"/>
      <c r="B106" s="33"/>
      <c r="C106" s="34"/>
      <c r="D106" s="248" t="s">
        <v>213</v>
      </c>
      <c r="E106" s="247"/>
      <c r="F106" s="247"/>
      <c r="G106" s="34"/>
      <c r="H106" s="34"/>
      <c r="I106" s="34"/>
      <c r="J106" s="108">
        <v>0</v>
      </c>
      <c r="K106" s="34"/>
      <c r="L106" s="173"/>
      <c r="M106" s="174"/>
      <c r="N106" s="175" t="s">
        <v>40</v>
      </c>
      <c r="O106" s="174"/>
      <c r="P106" s="174"/>
      <c r="Q106" s="174"/>
      <c r="R106" s="174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7" t="s">
        <v>211</v>
      </c>
      <c r="AZ106" s="174"/>
      <c r="BA106" s="174"/>
      <c r="BB106" s="174"/>
      <c r="BC106" s="174"/>
      <c r="BD106" s="174"/>
      <c r="BE106" s="178">
        <f t="shared" si="0"/>
        <v>0</v>
      </c>
      <c r="BF106" s="178">
        <f t="shared" si="1"/>
        <v>0</v>
      </c>
      <c r="BG106" s="178">
        <f t="shared" si="2"/>
        <v>0</v>
      </c>
      <c r="BH106" s="178">
        <f t="shared" si="3"/>
        <v>0</v>
      </c>
      <c r="BI106" s="178">
        <f t="shared" si="4"/>
        <v>0</v>
      </c>
      <c r="BJ106" s="177" t="s">
        <v>82</v>
      </c>
      <c r="BK106" s="174"/>
      <c r="BL106" s="174"/>
      <c r="BM106" s="174"/>
    </row>
    <row r="107" spans="1:65" s="2" customFormat="1" ht="18" customHeight="1">
      <c r="A107" s="32"/>
      <c r="B107" s="33"/>
      <c r="C107" s="34"/>
      <c r="D107" s="248" t="s">
        <v>214</v>
      </c>
      <c r="E107" s="247"/>
      <c r="F107" s="247"/>
      <c r="G107" s="34"/>
      <c r="H107" s="34"/>
      <c r="I107" s="34"/>
      <c r="J107" s="108">
        <v>0</v>
      </c>
      <c r="K107" s="34"/>
      <c r="L107" s="173"/>
      <c r="M107" s="174"/>
      <c r="N107" s="175" t="s">
        <v>40</v>
      </c>
      <c r="O107" s="174"/>
      <c r="P107" s="174"/>
      <c r="Q107" s="174"/>
      <c r="R107" s="174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7" t="s">
        <v>211</v>
      </c>
      <c r="AZ107" s="174"/>
      <c r="BA107" s="174"/>
      <c r="BB107" s="174"/>
      <c r="BC107" s="174"/>
      <c r="BD107" s="174"/>
      <c r="BE107" s="178">
        <f t="shared" si="0"/>
        <v>0</v>
      </c>
      <c r="BF107" s="178">
        <f t="shared" si="1"/>
        <v>0</v>
      </c>
      <c r="BG107" s="178">
        <f t="shared" si="2"/>
        <v>0</v>
      </c>
      <c r="BH107" s="178">
        <f t="shared" si="3"/>
        <v>0</v>
      </c>
      <c r="BI107" s="178">
        <f t="shared" si="4"/>
        <v>0</v>
      </c>
      <c r="BJ107" s="177" t="s">
        <v>82</v>
      </c>
      <c r="BK107" s="174"/>
      <c r="BL107" s="174"/>
      <c r="BM107" s="174"/>
    </row>
    <row r="108" spans="1:65" s="2" customFormat="1" ht="18" customHeight="1">
      <c r="A108" s="32"/>
      <c r="B108" s="33"/>
      <c r="C108" s="34"/>
      <c r="D108" s="248" t="s">
        <v>215</v>
      </c>
      <c r="E108" s="247"/>
      <c r="F108" s="247"/>
      <c r="G108" s="34"/>
      <c r="H108" s="34"/>
      <c r="I108" s="34"/>
      <c r="J108" s="108">
        <v>0</v>
      </c>
      <c r="K108" s="34"/>
      <c r="L108" s="173"/>
      <c r="M108" s="174"/>
      <c r="N108" s="175" t="s">
        <v>40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211</v>
      </c>
      <c r="AZ108" s="174"/>
      <c r="BA108" s="174"/>
      <c r="BB108" s="174"/>
      <c r="BC108" s="174"/>
      <c r="BD108" s="174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82</v>
      </c>
      <c r="BK108" s="174"/>
      <c r="BL108" s="174"/>
      <c r="BM108" s="174"/>
    </row>
    <row r="109" spans="1:65" s="2" customFormat="1" ht="18" customHeight="1">
      <c r="A109" s="32"/>
      <c r="B109" s="33"/>
      <c r="C109" s="34"/>
      <c r="D109" s="107" t="s">
        <v>216</v>
      </c>
      <c r="E109" s="34"/>
      <c r="F109" s="34"/>
      <c r="G109" s="34"/>
      <c r="H109" s="34"/>
      <c r="I109" s="34"/>
      <c r="J109" s="108">
        <f>ROUND(J30*T109,2)</f>
        <v>0</v>
      </c>
      <c r="K109" s="34"/>
      <c r="L109" s="173"/>
      <c r="M109" s="174"/>
      <c r="N109" s="175" t="s">
        <v>40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217</v>
      </c>
      <c r="AZ109" s="174"/>
      <c r="BA109" s="174"/>
      <c r="BB109" s="174"/>
      <c r="BC109" s="174"/>
      <c r="BD109" s="174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82</v>
      </c>
      <c r="BK109" s="174"/>
      <c r="BL109" s="174"/>
      <c r="BM109" s="174"/>
    </row>
    <row r="110" spans="1:65" s="2" customFormat="1" ht="11.25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29.25" customHeight="1">
      <c r="A111" s="32"/>
      <c r="B111" s="33"/>
      <c r="C111" s="116" t="s">
        <v>151</v>
      </c>
      <c r="D111" s="117"/>
      <c r="E111" s="117"/>
      <c r="F111" s="117"/>
      <c r="G111" s="117"/>
      <c r="H111" s="117"/>
      <c r="I111" s="117"/>
      <c r="J111" s="118">
        <f>ROUND(J96+J103,2)</f>
        <v>0</v>
      </c>
      <c r="K111" s="117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65" s="2" customFormat="1" ht="6.95" customHeight="1">
      <c r="A112" s="32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6" spans="1:31" s="2" customFormat="1" ht="6.95" customHeight="1">
      <c r="A116" s="32"/>
      <c r="B116" s="54"/>
      <c r="C116" s="55"/>
      <c r="D116" s="55"/>
      <c r="E116" s="55"/>
      <c r="F116" s="55"/>
      <c r="G116" s="55"/>
      <c r="H116" s="55"/>
      <c r="I116" s="55"/>
      <c r="J116" s="55"/>
      <c r="K116" s="55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4.95" customHeight="1">
      <c r="A117" s="32"/>
      <c r="B117" s="33"/>
      <c r="C117" s="20" t="s">
        <v>218</v>
      </c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6.95" customHeight="1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12" customHeight="1">
      <c r="A119" s="32"/>
      <c r="B119" s="33"/>
      <c r="C119" s="26" t="s">
        <v>16</v>
      </c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6.25" customHeight="1">
      <c r="A120" s="32"/>
      <c r="B120" s="33"/>
      <c r="C120" s="34"/>
      <c r="D120" s="34"/>
      <c r="E120" s="294" t="str">
        <f>E7</f>
        <v>Snížení energetické náročnosti budov v areálu Slezské nemocnice Opava využitím OZE a KVET  u hlavních budov V,N</v>
      </c>
      <c r="F120" s="295"/>
      <c r="G120" s="295"/>
      <c r="H120" s="295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6" t="s">
        <v>153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4"/>
      <c r="D122" s="34"/>
      <c r="E122" s="249" t="str">
        <f>E9</f>
        <v>SO 06 D.1.4.1a - Dopojení VZT jednotky v pavilonu V</v>
      </c>
      <c r="F122" s="296"/>
      <c r="G122" s="296"/>
      <c r="H122" s="296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6" t="s">
        <v>20</v>
      </c>
      <c r="D124" s="34"/>
      <c r="E124" s="34"/>
      <c r="F124" s="24" t="str">
        <f>F12</f>
        <v xml:space="preserve"> </v>
      </c>
      <c r="G124" s="34"/>
      <c r="H124" s="34"/>
      <c r="I124" s="26" t="s">
        <v>22</v>
      </c>
      <c r="J124" s="64" t="str">
        <f>IF(J12="","",J12)</f>
        <v>10. 3. 2025</v>
      </c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6" t="s">
        <v>24</v>
      </c>
      <c r="D126" s="34"/>
      <c r="E126" s="34"/>
      <c r="F126" s="24" t="str">
        <f>E15</f>
        <v xml:space="preserve"> </v>
      </c>
      <c r="G126" s="34"/>
      <c r="H126" s="34"/>
      <c r="I126" s="26" t="s">
        <v>29</v>
      </c>
      <c r="J126" s="29" t="str">
        <f>E21</f>
        <v xml:space="preserve"> 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6" t="s">
        <v>27</v>
      </c>
      <c r="D127" s="34"/>
      <c r="E127" s="34"/>
      <c r="F127" s="24" t="str">
        <f>IF(E18="","",E18)</f>
        <v>Vyplň údaj</v>
      </c>
      <c r="G127" s="34"/>
      <c r="H127" s="34"/>
      <c r="I127" s="26" t="s">
        <v>31</v>
      </c>
      <c r="J127" s="29" t="str">
        <f>E24</f>
        <v xml:space="preserve"> </v>
      </c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79"/>
      <c r="B129" s="180"/>
      <c r="C129" s="181" t="s">
        <v>219</v>
      </c>
      <c r="D129" s="182" t="s">
        <v>60</v>
      </c>
      <c r="E129" s="182" t="s">
        <v>56</v>
      </c>
      <c r="F129" s="182" t="s">
        <v>57</v>
      </c>
      <c r="G129" s="182" t="s">
        <v>220</v>
      </c>
      <c r="H129" s="182" t="s">
        <v>221</v>
      </c>
      <c r="I129" s="182" t="s">
        <v>222</v>
      </c>
      <c r="J129" s="183" t="s">
        <v>158</v>
      </c>
      <c r="K129" s="184" t="s">
        <v>223</v>
      </c>
      <c r="L129" s="185"/>
      <c r="M129" s="73" t="s">
        <v>1</v>
      </c>
      <c r="N129" s="74" t="s">
        <v>39</v>
      </c>
      <c r="O129" s="74" t="s">
        <v>224</v>
      </c>
      <c r="P129" s="74" t="s">
        <v>225</v>
      </c>
      <c r="Q129" s="74" t="s">
        <v>226</v>
      </c>
      <c r="R129" s="74" t="s">
        <v>227</v>
      </c>
      <c r="S129" s="74" t="s">
        <v>228</v>
      </c>
      <c r="T129" s="75" t="s">
        <v>229</v>
      </c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</row>
    <row r="130" spans="1:65" s="2" customFormat="1" ht="22.9" customHeight="1">
      <c r="A130" s="32"/>
      <c r="B130" s="33"/>
      <c r="C130" s="80" t="s">
        <v>230</v>
      </c>
      <c r="D130" s="34"/>
      <c r="E130" s="34"/>
      <c r="F130" s="34"/>
      <c r="G130" s="34"/>
      <c r="H130" s="34"/>
      <c r="I130" s="34"/>
      <c r="J130" s="186">
        <f>BK130</f>
        <v>0</v>
      </c>
      <c r="K130" s="34"/>
      <c r="L130" s="35"/>
      <c r="M130" s="76"/>
      <c r="N130" s="187"/>
      <c r="O130" s="77"/>
      <c r="P130" s="188">
        <f>P131+P142+P149+P162</f>
        <v>0</v>
      </c>
      <c r="Q130" s="77"/>
      <c r="R130" s="188">
        <f>R131+R142+R149+R162</f>
        <v>0</v>
      </c>
      <c r="S130" s="77"/>
      <c r="T130" s="189">
        <f>T131+T142+T149+T162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4" t="s">
        <v>74</v>
      </c>
      <c r="AU130" s="14" t="s">
        <v>160</v>
      </c>
      <c r="BK130" s="190">
        <f>BK131+BK142+BK149+BK162</f>
        <v>0</v>
      </c>
    </row>
    <row r="131" spans="1:65" s="12" customFormat="1" ht="25.9" customHeight="1">
      <c r="B131" s="191"/>
      <c r="C131" s="192"/>
      <c r="D131" s="193" t="s">
        <v>74</v>
      </c>
      <c r="E131" s="194" t="s">
        <v>231</v>
      </c>
      <c r="F131" s="194" t="s">
        <v>970</v>
      </c>
      <c r="G131" s="192"/>
      <c r="H131" s="192"/>
      <c r="I131" s="195"/>
      <c r="J131" s="196">
        <f>BK131</f>
        <v>0</v>
      </c>
      <c r="K131" s="192"/>
      <c r="L131" s="197"/>
      <c r="M131" s="198"/>
      <c r="N131" s="199"/>
      <c r="O131" s="199"/>
      <c r="P131" s="200">
        <f>SUM(P132:P141)</f>
        <v>0</v>
      </c>
      <c r="Q131" s="199"/>
      <c r="R131" s="200">
        <f>SUM(R132:R141)</f>
        <v>0</v>
      </c>
      <c r="S131" s="199"/>
      <c r="T131" s="201">
        <f>SUM(T132:T141)</f>
        <v>0</v>
      </c>
      <c r="AR131" s="202" t="s">
        <v>82</v>
      </c>
      <c r="AT131" s="203" t="s">
        <v>74</v>
      </c>
      <c r="AU131" s="203" t="s">
        <v>75</v>
      </c>
      <c r="AY131" s="202" t="s">
        <v>233</v>
      </c>
      <c r="BK131" s="204">
        <f>SUM(BK132:BK141)</f>
        <v>0</v>
      </c>
    </row>
    <row r="132" spans="1:65" s="2" customFormat="1" ht="33" customHeight="1">
      <c r="A132" s="32"/>
      <c r="B132" s="33"/>
      <c r="C132" s="207" t="s">
        <v>82</v>
      </c>
      <c r="D132" s="207" t="s">
        <v>236</v>
      </c>
      <c r="E132" s="208" t="s">
        <v>237</v>
      </c>
      <c r="F132" s="209" t="s">
        <v>972</v>
      </c>
      <c r="G132" s="210" t="s">
        <v>244</v>
      </c>
      <c r="H132" s="211">
        <v>1</v>
      </c>
      <c r="I132" s="212"/>
      <c r="J132" s="213">
        <f>ROUND(I132*H132,2)</f>
        <v>0</v>
      </c>
      <c r="K132" s="214"/>
      <c r="L132" s="35"/>
      <c r="M132" s="215" t="s">
        <v>1</v>
      </c>
      <c r="N132" s="216" t="s">
        <v>40</v>
      </c>
      <c r="O132" s="69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219" t="s">
        <v>240</v>
      </c>
      <c r="AT132" s="219" t="s">
        <v>236</v>
      </c>
      <c r="AU132" s="219" t="s">
        <v>82</v>
      </c>
      <c r="AY132" s="14" t="s">
        <v>233</v>
      </c>
      <c r="BE132" s="112">
        <f>IF(N132="základní",J132,0)</f>
        <v>0</v>
      </c>
      <c r="BF132" s="112">
        <f>IF(N132="snížená",J132,0)</f>
        <v>0</v>
      </c>
      <c r="BG132" s="112">
        <f>IF(N132="zákl. přenesená",J132,0)</f>
        <v>0</v>
      </c>
      <c r="BH132" s="112">
        <f>IF(N132="sníž. přenesená",J132,0)</f>
        <v>0</v>
      </c>
      <c r="BI132" s="112">
        <f>IF(N132="nulová",J132,0)</f>
        <v>0</v>
      </c>
      <c r="BJ132" s="14" t="s">
        <v>82</v>
      </c>
      <c r="BK132" s="112">
        <f>ROUND(I132*H132,2)</f>
        <v>0</v>
      </c>
      <c r="BL132" s="14" t="s">
        <v>240</v>
      </c>
      <c r="BM132" s="219" t="s">
        <v>84</v>
      </c>
    </row>
    <row r="133" spans="1:65" s="2" customFormat="1" ht="19.5">
      <c r="A133" s="32"/>
      <c r="B133" s="33"/>
      <c r="C133" s="34"/>
      <c r="D133" s="220" t="s">
        <v>241</v>
      </c>
      <c r="E133" s="34"/>
      <c r="F133" s="221" t="s">
        <v>972</v>
      </c>
      <c r="G133" s="34"/>
      <c r="H133" s="34"/>
      <c r="I133" s="176"/>
      <c r="J133" s="34"/>
      <c r="K133" s="34"/>
      <c r="L133" s="35"/>
      <c r="M133" s="222"/>
      <c r="N133" s="223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4" t="s">
        <v>241</v>
      </c>
      <c r="AU133" s="14" t="s">
        <v>82</v>
      </c>
    </row>
    <row r="134" spans="1:65" s="2" customFormat="1" ht="24.2" customHeight="1">
      <c r="A134" s="32"/>
      <c r="B134" s="33"/>
      <c r="C134" s="228" t="s">
        <v>84</v>
      </c>
      <c r="D134" s="228" t="s">
        <v>973</v>
      </c>
      <c r="E134" s="229" t="s">
        <v>242</v>
      </c>
      <c r="F134" s="230" t="s">
        <v>2055</v>
      </c>
      <c r="G134" s="231" t="s">
        <v>244</v>
      </c>
      <c r="H134" s="232">
        <v>20</v>
      </c>
      <c r="I134" s="233"/>
      <c r="J134" s="234">
        <f>ROUND(I134*H134,2)</f>
        <v>0</v>
      </c>
      <c r="K134" s="235"/>
      <c r="L134" s="236"/>
      <c r="M134" s="237" t="s">
        <v>1</v>
      </c>
      <c r="N134" s="238" t="s">
        <v>40</v>
      </c>
      <c r="O134" s="69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9" t="s">
        <v>251</v>
      </c>
      <c r="AT134" s="219" t="s">
        <v>973</v>
      </c>
      <c r="AU134" s="219" t="s">
        <v>82</v>
      </c>
      <c r="AY134" s="14" t="s">
        <v>233</v>
      </c>
      <c r="BE134" s="112">
        <f>IF(N134="základní",J134,0)</f>
        <v>0</v>
      </c>
      <c r="BF134" s="112">
        <f>IF(N134="snížená",J134,0)</f>
        <v>0</v>
      </c>
      <c r="BG134" s="112">
        <f>IF(N134="zákl. přenesená",J134,0)</f>
        <v>0</v>
      </c>
      <c r="BH134" s="112">
        <f>IF(N134="sníž. přenesená",J134,0)</f>
        <v>0</v>
      </c>
      <c r="BI134" s="112">
        <f>IF(N134="nulová",J134,0)</f>
        <v>0</v>
      </c>
      <c r="BJ134" s="14" t="s">
        <v>82</v>
      </c>
      <c r="BK134" s="112">
        <f>ROUND(I134*H134,2)</f>
        <v>0</v>
      </c>
      <c r="BL134" s="14" t="s">
        <v>240</v>
      </c>
      <c r="BM134" s="219" t="s">
        <v>240</v>
      </c>
    </row>
    <row r="135" spans="1:65" s="2" customFormat="1" ht="19.5">
      <c r="A135" s="32"/>
      <c r="B135" s="33"/>
      <c r="C135" s="34"/>
      <c r="D135" s="220" t="s">
        <v>241</v>
      </c>
      <c r="E135" s="34"/>
      <c r="F135" s="221" t="s">
        <v>2055</v>
      </c>
      <c r="G135" s="34"/>
      <c r="H135" s="34"/>
      <c r="I135" s="176"/>
      <c r="J135" s="34"/>
      <c r="K135" s="34"/>
      <c r="L135" s="35"/>
      <c r="M135" s="222"/>
      <c r="N135" s="22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4" t="s">
        <v>241</v>
      </c>
      <c r="AU135" s="14" t="s">
        <v>82</v>
      </c>
    </row>
    <row r="136" spans="1:65" s="2" customFormat="1" ht="24.2" customHeight="1">
      <c r="A136" s="32"/>
      <c r="B136" s="33"/>
      <c r="C136" s="228" t="s">
        <v>245</v>
      </c>
      <c r="D136" s="228" t="s">
        <v>973</v>
      </c>
      <c r="E136" s="229" t="s">
        <v>246</v>
      </c>
      <c r="F136" s="230" t="s">
        <v>2056</v>
      </c>
      <c r="G136" s="231" t="s">
        <v>244</v>
      </c>
      <c r="H136" s="232">
        <v>20</v>
      </c>
      <c r="I136" s="233"/>
      <c r="J136" s="234">
        <f>ROUND(I136*H136,2)</f>
        <v>0</v>
      </c>
      <c r="K136" s="235"/>
      <c r="L136" s="236"/>
      <c r="M136" s="237" t="s">
        <v>1</v>
      </c>
      <c r="N136" s="238" t="s">
        <v>40</v>
      </c>
      <c r="O136" s="69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9" t="s">
        <v>251</v>
      </c>
      <c r="AT136" s="219" t="s">
        <v>973</v>
      </c>
      <c r="AU136" s="219" t="s">
        <v>82</v>
      </c>
      <c r="AY136" s="14" t="s">
        <v>233</v>
      </c>
      <c r="BE136" s="112">
        <f>IF(N136="základní",J136,0)</f>
        <v>0</v>
      </c>
      <c r="BF136" s="112">
        <f>IF(N136="snížená",J136,0)</f>
        <v>0</v>
      </c>
      <c r="BG136" s="112">
        <f>IF(N136="zákl. přenesená",J136,0)</f>
        <v>0</v>
      </c>
      <c r="BH136" s="112">
        <f>IF(N136="sníž. přenesená",J136,0)</f>
        <v>0</v>
      </c>
      <c r="BI136" s="112">
        <f>IF(N136="nulová",J136,0)</f>
        <v>0</v>
      </c>
      <c r="BJ136" s="14" t="s">
        <v>82</v>
      </c>
      <c r="BK136" s="112">
        <f>ROUND(I136*H136,2)</f>
        <v>0</v>
      </c>
      <c r="BL136" s="14" t="s">
        <v>240</v>
      </c>
      <c r="BM136" s="219" t="s">
        <v>248</v>
      </c>
    </row>
    <row r="137" spans="1:65" s="2" customFormat="1" ht="11.25">
      <c r="A137" s="32"/>
      <c r="B137" s="33"/>
      <c r="C137" s="34"/>
      <c r="D137" s="220" t="s">
        <v>241</v>
      </c>
      <c r="E137" s="34"/>
      <c r="F137" s="221" t="s">
        <v>2056</v>
      </c>
      <c r="G137" s="34"/>
      <c r="H137" s="34"/>
      <c r="I137" s="176"/>
      <c r="J137" s="34"/>
      <c r="K137" s="34"/>
      <c r="L137" s="35"/>
      <c r="M137" s="222"/>
      <c r="N137" s="22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241</v>
      </c>
      <c r="AU137" s="14" t="s">
        <v>82</v>
      </c>
    </row>
    <row r="138" spans="1:65" s="2" customFormat="1" ht="33" customHeight="1">
      <c r="A138" s="32"/>
      <c r="B138" s="33"/>
      <c r="C138" s="207" t="s">
        <v>240</v>
      </c>
      <c r="D138" s="207" t="s">
        <v>236</v>
      </c>
      <c r="E138" s="208" t="s">
        <v>249</v>
      </c>
      <c r="F138" s="209" t="s">
        <v>984</v>
      </c>
      <c r="G138" s="210" t="s">
        <v>244</v>
      </c>
      <c r="H138" s="211">
        <v>20</v>
      </c>
      <c r="I138" s="212"/>
      <c r="J138" s="213">
        <f>ROUND(I138*H138,2)</f>
        <v>0</v>
      </c>
      <c r="K138" s="214"/>
      <c r="L138" s="35"/>
      <c r="M138" s="215" t="s">
        <v>1</v>
      </c>
      <c r="N138" s="216" t="s">
        <v>40</v>
      </c>
      <c r="O138" s="6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9" t="s">
        <v>240</v>
      </c>
      <c r="AT138" s="219" t="s">
        <v>236</v>
      </c>
      <c r="AU138" s="219" t="s">
        <v>82</v>
      </c>
      <c r="AY138" s="14" t="s">
        <v>233</v>
      </c>
      <c r="BE138" s="112">
        <f>IF(N138="základní",J138,0)</f>
        <v>0</v>
      </c>
      <c r="BF138" s="112">
        <f>IF(N138="snížená",J138,0)</f>
        <v>0</v>
      </c>
      <c r="BG138" s="112">
        <f>IF(N138="zákl. přenesená",J138,0)</f>
        <v>0</v>
      </c>
      <c r="BH138" s="112">
        <f>IF(N138="sníž. přenesená",J138,0)</f>
        <v>0</v>
      </c>
      <c r="BI138" s="112">
        <f>IF(N138="nulová",J138,0)</f>
        <v>0</v>
      </c>
      <c r="BJ138" s="14" t="s">
        <v>82</v>
      </c>
      <c r="BK138" s="112">
        <f>ROUND(I138*H138,2)</f>
        <v>0</v>
      </c>
      <c r="BL138" s="14" t="s">
        <v>240</v>
      </c>
      <c r="BM138" s="219" t="s">
        <v>251</v>
      </c>
    </row>
    <row r="139" spans="1:65" s="2" customFormat="1" ht="19.5">
      <c r="A139" s="32"/>
      <c r="B139" s="33"/>
      <c r="C139" s="34"/>
      <c r="D139" s="220" t="s">
        <v>241</v>
      </c>
      <c r="E139" s="34"/>
      <c r="F139" s="221" t="s">
        <v>984</v>
      </c>
      <c r="G139" s="34"/>
      <c r="H139" s="34"/>
      <c r="I139" s="176"/>
      <c r="J139" s="34"/>
      <c r="K139" s="34"/>
      <c r="L139" s="35"/>
      <c r="M139" s="222"/>
      <c r="N139" s="22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241</v>
      </c>
      <c r="AU139" s="14" t="s">
        <v>82</v>
      </c>
    </row>
    <row r="140" spans="1:65" s="2" customFormat="1" ht="24.2" customHeight="1">
      <c r="A140" s="32"/>
      <c r="B140" s="33"/>
      <c r="C140" s="207" t="s">
        <v>252</v>
      </c>
      <c r="D140" s="207" t="s">
        <v>236</v>
      </c>
      <c r="E140" s="208" t="s">
        <v>253</v>
      </c>
      <c r="F140" s="209" t="s">
        <v>2057</v>
      </c>
      <c r="G140" s="210" t="s">
        <v>244</v>
      </c>
      <c r="H140" s="211">
        <v>20</v>
      </c>
      <c r="I140" s="212"/>
      <c r="J140" s="213">
        <f>ROUND(I140*H140,2)</f>
        <v>0</v>
      </c>
      <c r="K140" s="214"/>
      <c r="L140" s="35"/>
      <c r="M140" s="215" t="s">
        <v>1</v>
      </c>
      <c r="N140" s="216" t="s">
        <v>40</v>
      </c>
      <c r="O140" s="69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9" t="s">
        <v>240</v>
      </c>
      <c r="AT140" s="219" t="s">
        <v>236</v>
      </c>
      <c r="AU140" s="219" t="s">
        <v>82</v>
      </c>
      <c r="AY140" s="14" t="s">
        <v>233</v>
      </c>
      <c r="BE140" s="112">
        <f>IF(N140="základní",J140,0)</f>
        <v>0</v>
      </c>
      <c r="BF140" s="112">
        <f>IF(N140="snížená",J140,0)</f>
        <v>0</v>
      </c>
      <c r="BG140" s="112">
        <f>IF(N140="zákl. přenesená",J140,0)</f>
        <v>0</v>
      </c>
      <c r="BH140" s="112">
        <f>IF(N140="sníž. přenesená",J140,0)</f>
        <v>0</v>
      </c>
      <c r="BI140" s="112">
        <f>IF(N140="nulová",J140,0)</f>
        <v>0</v>
      </c>
      <c r="BJ140" s="14" t="s">
        <v>82</v>
      </c>
      <c r="BK140" s="112">
        <f>ROUND(I140*H140,2)</f>
        <v>0</v>
      </c>
      <c r="BL140" s="14" t="s">
        <v>240</v>
      </c>
      <c r="BM140" s="219" t="s">
        <v>255</v>
      </c>
    </row>
    <row r="141" spans="1:65" s="2" customFormat="1" ht="19.5">
      <c r="A141" s="32"/>
      <c r="B141" s="33"/>
      <c r="C141" s="34"/>
      <c r="D141" s="220" t="s">
        <v>241</v>
      </c>
      <c r="E141" s="34"/>
      <c r="F141" s="221" t="s">
        <v>2057</v>
      </c>
      <c r="G141" s="34"/>
      <c r="H141" s="34"/>
      <c r="I141" s="176"/>
      <c r="J141" s="34"/>
      <c r="K141" s="34"/>
      <c r="L141" s="35"/>
      <c r="M141" s="222"/>
      <c r="N141" s="22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241</v>
      </c>
      <c r="AU141" s="14" t="s">
        <v>82</v>
      </c>
    </row>
    <row r="142" spans="1:65" s="12" customFormat="1" ht="25.9" customHeight="1">
      <c r="B142" s="191"/>
      <c r="C142" s="192"/>
      <c r="D142" s="193" t="s">
        <v>74</v>
      </c>
      <c r="E142" s="194" t="s">
        <v>234</v>
      </c>
      <c r="F142" s="194" t="s">
        <v>2058</v>
      </c>
      <c r="G142" s="192"/>
      <c r="H142" s="192"/>
      <c r="I142" s="195"/>
      <c r="J142" s="196">
        <f>BK142</f>
        <v>0</v>
      </c>
      <c r="K142" s="192"/>
      <c r="L142" s="197"/>
      <c r="M142" s="198"/>
      <c r="N142" s="199"/>
      <c r="O142" s="199"/>
      <c r="P142" s="200">
        <f>SUM(P143:P148)</f>
        <v>0</v>
      </c>
      <c r="Q142" s="199"/>
      <c r="R142" s="200">
        <f>SUM(R143:R148)</f>
        <v>0</v>
      </c>
      <c r="S142" s="199"/>
      <c r="T142" s="201">
        <f>SUM(T143:T148)</f>
        <v>0</v>
      </c>
      <c r="AR142" s="202" t="s">
        <v>82</v>
      </c>
      <c r="AT142" s="203" t="s">
        <v>74</v>
      </c>
      <c r="AU142" s="203" t="s">
        <v>75</v>
      </c>
      <c r="AY142" s="202" t="s">
        <v>233</v>
      </c>
      <c r="BK142" s="204">
        <f>SUM(BK143:BK148)</f>
        <v>0</v>
      </c>
    </row>
    <row r="143" spans="1:65" s="2" customFormat="1" ht="24.2" customHeight="1">
      <c r="A143" s="32"/>
      <c r="B143" s="33"/>
      <c r="C143" s="207" t="s">
        <v>248</v>
      </c>
      <c r="D143" s="207" t="s">
        <v>236</v>
      </c>
      <c r="E143" s="208" t="s">
        <v>258</v>
      </c>
      <c r="F143" s="209" t="s">
        <v>2059</v>
      </c>
      <c r="G143" s="210" t="s">
        <v>244</v>
      </c>
      <c r="H143" s="211">
        <v>16</v>
      </c>
      <c r="I143" s="212"/>
      <c r="J143" s="213">
        <f>ROUND(I143*H143,2)</f>
        <v>0</v>
      </c>
      <c r="K143" s="214"/>
      <c r="L143" s="35"/>
      <c r="M143" s="215" t="s">
        <v>1</v>
      </c>
      <c r="N143" s="216" t="s">
        <v>40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240</v>
      </c>
      <c r="AT143" s="219" t="s">
        <v>236</v>
      </c>
      <c r="AU143" s="219" t="s">
        <v>82</v>
      </c>
      <c r="AY143" s="14" t="s">
        <v>233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82</v>
      </c>
      <c r="BK143" s="112">
        <f>ROUND(I143*H143,2)</f>
        <v>0</v>
      </c>
      <c r="BL143" s="14" t="s">
        <v>240</v>
      </c>
      <c r="BM143" s="219" t="s">
        <v>8</v>
      </c>
    </row>
    <row r="144" spans="1:65" s="2" customFormat="1" ht="19.5">
      <c r="A144" s="32"/>
      <c r="B144" s="33"/>
      <c r="C144" s="34"/>
      <c r="D144" s="220" t="s">
        <v>241</v>
      </c>
      <c r="E144" s="34"/>
      <c r="F144" s="221" t="s">
        <v>2059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241</v>
      </c>
      <c r="AU144" s="14" t="s">
        <v>82</v>
      </c>
    </row>
    <row r="145" spans="1:65" s="2" customFormat="1" ht="24.2" customHeight="1">
      <c r="A145" s="32"/>
      <c r="B145" s="33"/>
      <c r="C145" s="207" t="s">
        <v>259</v>
      </c>
      <c r="D145" s="207" t="s">
        <v>236</v>
      </c>
      <c r="E145" s="208" t="s">
        <v>260</v>
      </c>
      <c r="F145" s="209" t="s">
        <v>2060</v>
      </c>
      <c r="G145" s="210" t="s">
        <v>244</v>
      </c>
      <c r="H145" s="211">
        <v>16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40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240</v>
      </c>
      <c r="AT145" s="219" t="s">
        <v>236</v>
      </c>
      <c r="AU145" s="219" t="s">
        <v>82</v>
      </c>
      <c r="AY145" s="14" t="s">
        <v>233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82</v>
      </c>
      <c r="BK145" s="112">
        <f>ROUND(I145*H145,2)</f>
        <v>0</v>
      </c>
      <c r="BL145" s="14" t="s">
        <v>240</v>
      </c>
      <c r="BM145" s="219" t="s">
        <v>261</v>
      </c>
    </row>
    <row r="146" spans="1:65" s="2" customFormat="1" ht="19.5">
      <c r="A146" s="32"/>
      <c r="B146" s="33"/>
      <c r="C146" s="34"/>
      <c r="D146" s="220" t="s">
        <v>241</v>
      </c>
      <c r="E146" s="34"/>
      <c r="F146" s="221" t="s">
        <v>2060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241</v>
      </c>
      <c r="AU146" s="14" t="s">
        <v>82</v>
      </c>
    </row>
    <row r="147" spans="1:65" s="2" customFormat="1" ht="16.5" customHeight="1">
      <c r="A147" s="32"/>
      <c r="B147" s="33"/>
      <c r="C147" s="207" t="s">
        <v>251</v>
      </c>
      <c r="D147" s="207" t="s">
        <v>236</v>
      </c>
      <c r="E147" s="208" t="s">
        <v>262</v>
      </c>
      <c r="F147" s="209" t="s">
        <v>2061</v>
      </c>
      <c r="G147" s="210" t="s">
        <v>620</v>
      </c>
      <c r="H147" s="211">
        <v>1</v>
      </c>
      <c r="I147" s="212"/>
      <c r="J147" s="213">
        <f>ROUND(I147*H147,2)</f>
        <v>0</v>
      </c>
      <c r="K147" s="214"/>
      <c r="L147" s="35"/>
      <c r="M147" s="215" t="s">
        <v>1</v>
      </c>
      <c r="N147" s="216" t="s">
        <v>40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240</v>
      </c>
      <c r="AT147" s="219" t="s">
        <v>236</v>
      </c>
      <c r="AU147" s="219" t="s">
        <v>82</v>
      </c>
      <c r="AY147" s="14" t="s">
        <v>233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82</v>
      </c>
      <c r="BK147" s="112">
        <f>ROUND(I147*H147,2)</f>
        <v>0</v>
      </c>
      <c r="BL147" s="14" t="s">
        <v>240</v>
      </c>
      <c r="BM147" s="219" t="s">
        <v>263</v>
      </c>
    </row>
    <row r="148" spans="1:65" s="2" customFormat="1" ht="11.25">
      <c r="A148" s="32"/>
      <c r="B148" s="33"/>
      <c r="C148" s="34"/>
      <c r="D148" s="220" t="s">
        <v>241</v>
      </c>
      <c r="E148" s="34"/>
      <c r="F148" s="221" t="s">
        <v>2061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241</v>
      </c>
      <c r="AU148" s="14" t="s">
        <v>82</v>
      </c>
    </row>
    <row r="149" spans="1:65" s="12" customFormat="1" ht="25.9" customHeight="1">
      <c r="B149" s="191"/>
      <c r="C149" s="192"/>
      <c r="D149" s="193" t="s">
        <v>74</v>
      </c>
      <c r="E149" s="194" t="s">
        <v>256</v>
      </c>
      <c r="F149" s="194" t="s">
        <v>2062</v>
      </c>
      <c r="G149" s="192"/>
      <c r="H149" s="192"/>
      <c r="I149" s="195"/>
      <c r="J149" s="196">
        <f>BK149</f>
        <v>0</v>
      </c>
      <c r="K149" s="192"/>
      <c r="L149" s="197"/>
      <c r="M149" s="198"/>
      <c r="N149" s="199"/>
      <c r="O149" s="199"/>
      <c r="P149" s="200">
        <f>SUM(P150:P161)</f>
        <v>0</v>
      </c>
      <c r="Q149" s="199"/>
      <c r="R149" s="200">
        <f>SUM(R150:R161)</f>
        <v>0</v>
      </c>
      <c r="S149" s="199"/>
      <c r="T149" s="201">
        <f>SUM(T150:T161)</f>
        <v>0</v>
      </c>
      <c r="AR149" s="202" t="s">
        <v>82</v>
      </c>
      <c r="AT149" s="203" t="s">
        <v>74</v>
      </c>
      <c r="AU149" s="203" t="s">
        <v>75</v>
      </c>
      <c r="AY149" s="202" t="s">
        <v>233</v>
      </c>
      <c r="BK149" s="204">
        <f>SUM(BK150:BK161)</f>
        <v>0</v>
      </c>
    </row>
    <row r="150" spans="1:65" s="2" customFormat="1" ht="16.5" customHeight="1">
      <c r="A150" s="32"/>
      <c r="B150" s="33"/>
      <c r="C150" s="207" t="s">
        <v>264</v>
      </c>
      <c r="D150" s="207" t="s">
        <v>236</v>
      </c>
      <c r="E150" s="208" t="s">
        <v>265</v>
      </c>
      <c r="F150" s="209" t="s">
        <v>1088</v>
      </c>
      <c r="G150" s="210" t="s">
        <v>995</v>
      </c>
      <c r="H150" s="211">
        <v>2</v>
      </c>
      <c r="I150" s="212"/>
      <c r="J150" s="213">
        <f>ROUND(I150*H150,2)</f>
        <v>0</v>
      </c>
      <c r="K150" s="214"/>
      <c r="L150" s="35"/>
      <c r="M150" s="215" t="s">
        <v>1</v>
      </c>
      <c r="N150" s="216" t="s">
        <v>40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240</v>
      </c>
      <c r="AT150" s="219" t="s">
        <v>236</v>
      </c>
      <c r="AU150" s="219" t="s">
        <v>82</v>
      </c>
      <c r="AY150" s="14" t="s">
        <v>233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82</v>
      </c>
      <c r="BK150" s="112">
        <f>ROUND(I150*H150,2)</f>
        <v>0</v>
      </c>
      <c r="BL150" s="14" t="s">
        <v>240</v>
      </c>
      <c r="BM150" s="219" t="s">
        <v>266</v>
      </c>
    </row>
    <row r="151" spans="1:65" s="2" customFormat="1" ht="11.25">
      <c r="A151" s="32"/>
      <c r="B151" s="33"/>
      <c r="C151" s="34"/>
      <c r="D151" s="220" t="s">
        <v>241</v>
      </c>
      <c r="E151" s="34"/>
      <c r="F151" s="221" t="s">
        <v>1088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241</v>
      </c>
      <c r="AU151" s="14" t="s">
        <v>82</v>
      </c>
    </row>
    <row r="152" spans="1:65" s="2" customFormat="1" ht="21.75" customHeight="1">
      <c r="A152" s="32"/>
      <c r="B152" s="33"/>
      <c r="C152" s="207" t="s">
        <v>255</v>
      </c>
      <c r="D152" s="207" t="s">
        <v>236</v>
      </c>
      <c r="E152" s="208" t="s">
        <v>267</v>
      </c>
      <c r="F152" s="209" t="s">
        <v>2063</v>
      </c>
      <c r="G152" s="210" t="s">
        <v>995</v>
      </c>
      <c r="H152" s="211">
        <v>2</v>
      </c>
      <c r="I152" s="212"/>
      <c r="J152" s="213">
        <f>ROUND(I152*H152,2)</f>
        <v>0</v>
      </c>
      <c r="K152" s="214"/>
      <c r="L152" s="35"/>
      <c r="M152" s="215" t="s">
        <v>1</v>
      </c>
      <c r="N152" s="216" t="s">
        <v>40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240</v>
      </c>
      <c r="AT152" s="219" t="s">
        <v>236</v>
      </c>
      <c r="AU152" s="219" t="s">
        <v>82</v>
      </c>
      <c r="AY152" s="14" t="s">
        <v>233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82</v>
      </c>
      <c r="BK152" s="112">
        <f>ROUND(I152*H152,2)</f>
        <v>0</v>
      </c>
      <c r="BL152" s="14" t="s">
        <v>240</v>
      </c>
      <c r="BM152" s="219" t="s">
        <v>268</v>
      </c>
    </row>
    <row r="153" spans="1:65" s="2" customFormat="1" ht="11.25">
      <c r="A153" s="32"/>
      <c r="B153" s="33"/>
      <c r="C153" s="34"/>
      <c r="D153" s="220" t="s">
        <v>241</v>
      </c>
      <c r="E153" s="34"/>
      <c r="F153" s="221" t="s">
        <v>2063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241</v>
      </c>
      <c r="AU153" s="14" t="s">
        <v>82</v>
      </c>
    </row>
    <row r="154" spans="1:65" s="2" customFormat="1" ht="24.2" customHeight="1">
      <c r="A154" s="32"/>
      <c r="B154" s="33"/>
      <c r="C154" s="207" t="s">
        <v>271</v>
      </c>
      <c r="D154" s="207" t="s">
        <v>236</v>
      </c>
      <c r="E154" s="208" t="s">
        <v>272</v>
      </c>
      <c r="F154" s="209" t="s">
        <v>2064</v>
      </c>
      <c r="G154" s="210" t="s">
        <v>995</v>
      </c>
      <c r="H154" s="211">
        <v>4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40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240</v>
      </c>
      <c r="AT154" s="219" t="s">
        <v>236</v>
      </c>
      <c r="AU154" s="219" t="s">
        <v>82</v>
      </c>
      <c r="AY154" s="14" t="s">
        <v>233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82</v>
      </c>
      <c r="BK154" s="112">
        <f>ROUND(I154*H154,2)</f>
        <v>0</v>
      </c>
      <c r="BL154" s="14" t="s">
        <v>240</v>
      </c>
      <c r="BM154" s="219" t="s">
        <v>273</v>
      </c>
    </row>
    <row r="155" spans="1:65" s="2" customFormat="1" ht="19.5">
      <c r="A155" s="32"/>
      <c r="B155" s="33"/>
      <c r="C155" s="34"/>
      <c r="D155" s="220" t="s">
        <v>241</v>
      </c>
      <c r="E155" s="34"/>
      <c r="F155" s="221" t="s">
        <v>2064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241</v>
      </c>
      <c r="AU155" s="14" t="s">
        <v>82</v>
      </c>
    </row>
    <row r="156" spans="1:65" s="2" customFormat="1" ht="16.5" customHeight="1">
      <c r="A156" s="32"/>
      <c r="B156" s="33"/>
      <c r="C156" s="207" t="s">
        <v>8</v>
      </c>
      <c r="D156" s="207" t="s">
        <v>236</v>
      </c>
      <c r="E156" s="208" t="s">
        <v>274</v>
      </c>
      <c r="F156" s="209" t="s">
        <v>2065</v>
      </c>
      <c r="G156" s="210" t="s">
        <v>995</v>
      </c>
      <c r="H156" s="211">
        <v>2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40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240</v>
      </c>
      <c r="AT156" s="219" t="s">
        <v>236</v>
      </c>
      <c r="AU156" s="219" t="s">
        <v>82</v>
      </c>
      <c r="AY156" s="14" t="s">
        <v>233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82</v>
      </c>
      <c r="BK156" s="112">
        <f>ROUND(I156*H156,2)</f>
        <v>0</v>
      </c>
      <c r="BL156" s="14" t="s">
        <v>240</v>
      </c>
      <c r="BM156" s="219" t="s">
        <v>275</v>
      </c>
    </row>
    <row r="157" spans="1:65" s="2" customFormat="1" ht="11.25">
      <c r="A157" s="32"/>
      <c r="B157" s="33"/>
      <c r="C157" s="34"/>
      <c r="D157" s="220" t="s">
        <v>241</v>
      </c>
      <c r="E157" s="34"/>
      <c r="F157" s="221" t="s">
        <v>2065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241</v>
      </c>
      <c r="AU157" s="14" t="s">
        <v>82</v>
      </c>
    </row>
    <row r="158" spans="1:65" s="2" customFormat="1" ht="16.5" customHeight="1">
      <c r="A158" s="32"/>
      <c r="B158" s="33"/>
      <c r="C158" s="207" t="s">
        <v>276</v>
      </c>
      <c r="D158" s="207" t="s">
        <v>236</v>
      </c>
      <c r="E158" s="208" t="s">
        <v>277</v>
      </c>
      <c r="F158" s="209" t="s">
        <v>2066</v>
      </c>
      <c r="G158" s="210" t="s">
        <v>995</v>
      </c>
      <c r="H158" s="211">
        <v>2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40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240</v>
      </c>
      <c r="AT158" s="219" t="s">
        <v>236</v>
      </c>
      <c r="AU158" s="219" t="s">
        <v>82</v>
      </c>
      <c r="AY158" s="14" t="s">
        <v>233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82</v>
      </c>
      <c r="BK158" s="112">
        <f>ROUND(I158*H158,2)</f>
        <v>0</v>
      </c>
      <c r="BL158" s="14" t="s">
        <v>240</v>
      </c>
      <c r="BM158" s="219" t="s">
        <v>278</v>
      </c>
    </row>
    <row r="159" spans="1:65" s="2" customFormat="1" ht="11.25">
      <c r="A159" s="32"/>
      <c r="B159" s="33"/>
      <c r="C159" s="34"/>
      <c r="D159" s="220" t="s">
        <v>241</v>
      </c>
      <c r="E159" s="34"/>
      <c r="F159" s="221" t="s">
        <v>2066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241</v>
      </c>
      <c r="AU159" s="14" t="s">
        <v>82</v>
      </c>
    </row>
    <row r="160" spans="1:65" s="2" customFormat="1" ht="24.2" customHeight="1">
      <c r="A160" s="32"/>
      <c r="B160" s="33"/>
      <c r="C160" s="207" t="s">
        <v>261</v>
      </c>
      <c r="D160" s="207" t="s">
        <v>236</v>
      </c>
      <c r="E160" s="208" t="s">
        <v>279</v>
      </c>
      <c r="F160" s="209" t="s">
        <v>2067</v>
      </c>
      <c r="G160" s="210" t="s">
        <v>620</v>
      </c>
      <c r="H160" s="211">
        <v>1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40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240</v>
      </c>
      <c r="AT160" s="219" t="s">
        <v>236</v>
      </c>
      <c r="AU160" s="219" t="s">
        <v>82</v>
      </c>
      <c r="AY160" s="14" t="s">
        <v>233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82</v>
      </c>
      <c r="BK160" s="112">
        <f>ROUND(I160*H160,2)</f>
        <v>0</v>
      </c>
      <c r="BL160" s="14" t="s">
        <v>240</v>
      </c>
      <c r="BM160" s="219" t="s">
        <v>280</v>
      </c>
    </row>
    <row r="161" spans="1:65" s="2" customFormat="1" ht="11.25">
      <c r="A161" s="32"/>
      <c r="B161" s="33"/>
      <c r="C161" s="34"/>
      <c r="D161" s="220" t="s">
        <v>241</v>
      </c>
      <c r="E161" s="34"/>
      <c r="F161" s="221" t="s">
        <v>2067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241</v>
      </c>
      <c r="AU161" s="14" t="s">
        <v>82</v>
      </c>
    </row>
    <row r="162" spans="1:65" s="12" customFormat="1" ht="25.9" customHeight="1">
      <c r="B162" s="191"/>
      <c r="C162" s="192"/>
      <c r="D162" s="193" t="s">
        <v>74</v>
      </c>
      <c r="E162" s="194" t="s">
        <v>269</v>
      </c>
      <c r="F162" s="194" t="s">
        <v>141</v>
      </c>
      <c r="G162" s="192"/>
      <c r="H162" s="192"/>
      <c r="I162" s="195"/>
      <c r="J162" s="196">
        <f>BK162</f>
        <v>0</v>
      </c>
      <c r="K162" s="192"/>
      <c r="L162" s="197"/>
      <c r="M162" s="198"/>
      <c r="N162" s="199"/>
      <c r="O162" s="199"/>
      <c r="P162" s="200">
        <f>SUM(P163:P178)</f>
        <v>0</v>
      </c>
      <c r="Q162" s="199"/>
      <c r="R162" s="200">
        <f>SUM(R163:R178)</f>
        <v>0</v>
      </c>
      <c r="S162" s="199"/>
      <c r="T162" s="201">
        <f>SUM(T163:T178)</f>
        <v>0</v>
      </c>
      <c r="AR162" s="202" t="s">
        <v>82</v>
      </c>
      <c r="AT162" s="203" t="s">
        <v>74</v>
      </c>
      <c r="AU162" s="203" t="s">
        <v>75</v>
      </c>
      <c r="AY162" s="202" t="s">
        <v>233</v>
      </c>
      <c r="BK162" s="204">
        <f>SUM(BK163:BK178)</f>
        <v>0</v>
      </c>
    </row>
    <row r="163" spans="1:65" s="2" customFormat="1" ht="24.2" customHeight="1">
      <c r="A163" s="32"/>
      <c r="B163" s="33"/>
      <c r="C163" s="207" t="s">
        <v>281</v>
      </c>
      <c r="D163" s="207" t="s">
        <v>236</v>
      </c>
      <c r="E163" s="208" t="s">
        <v>282</v>
      </c>
      <c r="F163" s="209" t="s">
        <v>2068</v>
      </c>
      <c r="G163" s="210" t="s">
        <v>620</v>
      </c>
      <c r="H163" s="211">
        <v>1</v>
      </c>
      <c r="I163" s="212"/>
      <c r="J163" s="213">
        <f>ROUND(I163*H163,2)</f>
        <v>0</v>
      </c>
      <c r="K163" s="214"/>
      <c r="L163" s="35"/>
      <c r="M163" s="215" t="s">
        <v>1</v>
      </c>
      <c r="N163" s="216" t="s">
        <v>40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240</v>
      </c>
      <c r="AT163" s="219" t="s">
        <v>236</v>
      </c>
      <c r="AU163" s="219" t="s">
        <v>82</v>
      </c>
      <c r="AY163" s="14" t="s">
        <v>233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82</v>
      </c>
      <c r="BK163" s="112">
        <f>ROUND(I163*H163,2)</f>
        <v>0</v>
      </c>
      <c r="BL163" s="14" t="s">
        <v>240</v>
      </c>
      <c r="BM163" s="219" t="s">
        <v>283</v>
      </c>
    </row>
    <row r="164" spans="1:65" s="2" customFormat="1" ht="11.25">
      <c r="A164" s="32"/>
      <c r="B164" s="33"/>
      <c r="C164" s="34"/>
      <c r="D164" s="220" t="s">
        <v>241</v>
      </c>
      <c r="E164" s="34"/>
      <c r="F164" s="221" t="s">
        <v>2068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241</v>
      </c>
      <c r="AU164" s="14" t="s">
        <v>82</v>
      </c>
    </row>
    <row r="165" spans="1:65" s="2" customFormat="1" ht="21.75" customHeight="1">
      <c r="A165" s="32"/>
      <c r="B165" s="33"/>
      <c r="C165" s="207" t="s">
        <v>263</v>
      </c>
      <c r="D165" s="207" t="s">
        <v>236</v>
      </c>
      <c r="E165" s="208" t="s">
        <v>286</v>
      </c>
      <c r="F165" s="209" t="s">
        <v>1116</v>
      </c>
      <c r="G165" s="210" t="s">
        <v>982</v>
      </c>
      <c r="H165" s="211">
        <v>0.15</v>
      </c>
      <c r="I165" s="212"/>
      <c r="J165" s="213">
        <f>ROUND(I165*H165,2)</f>
        <v>0</v>
      </c>
      <c r="K165" s="214"/>
      <c r="L165" s="35"/>
      <c r="M165" s="215" t="s">
        <v>1</v>
      </c>
      <c r="N165" s="216" t="s">
        <v>40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240</v>
      </c>
      <c r="AT165" s="219" t="s">
        <v>236</v>
      </c>
      <c r="AU165" s="219" t="s">
        <v>82</v>
      </c>
      <c r="AY165" s="14" t="s">
        <v>233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82</v>
      </c>
      <c r="BK165" s="112">
        <f>ROUND(I165*H165,2)</f>
        <v>0</v>
      </c>
      <c r="BL165" s="14" t="s">
        <v>240</v>
      </c>
      <c r="BM165" s="219" t="s">
        <v>287</v>
      </c>
    </row>
    <row r="166" spans="1:65" s="2" customFormat="1" ht="11.25">
      <c r="A166" s="32"/>
      <c r="B166" s="33"/>
      <c r="C166" s="34"/>
      <c r="D166" s="220" t="s">
        <v>241</v>
      </c>
      <c r="E166" s="34"/>
      <c r="F166" s="221" t="s">
        <v>1116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241</v>
      </c>
      <c r="AU166" s="14" t="s">
        <v>82</v>
      </c>
    </row>
    <row r="167" spans="1:65" s="2" customFormat="1" ht="24.2" customHeight="1">
      <c r="A167" s="32"/>
      <c r="B167" s="33"/>
      <c r="C167" s="207" t="s">
        <v>288</v>
      </c>
      <c r="D167" s="207" t="s">
        <v>236</v>
      </c>
      <c r="E167" s="208" t="s">
        <v>289</v>
      </c>
      <c r="F167" s="209" t="s">
        <v>1069</v>
      </c>
      <c r="G167" s="210" t="s">
        <v>982</v>
      </c>
      <c r="H167" s="211">
        <v>0.15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40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240</v>
      </c>
      <c r="AT167" s="219" t="s">
        <v>236</v>
      </c>
      <c r="AU167" s="219" t="s">
        <v>82</v>
      </c>
      <c r="AY167" s="14" t="s">
        <v>233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82</v>
      </c>
      <c r="BK167" s="112">
        <f>ROUND(I167*H167,2)</f>
        <v>0</v>
      </c>
      <c r="BL167" s="14" t="s">
        <v>240</v>
      </c>
      <c r="BM167" s="219" t="s">
        <v>290</v>
      </c>
    </row>
    <row r="168" spans="1:65" s="2" customFormat="1" ht="11.25">
      <c r="A168" s="32"/>
      <c r="B168" s="33"/>
      <c r="C168" s="34"/>
      <c r="D168" s="220" t="s">
        <v>241</v>
      </c>
      <c r="E168" s="34"/>
      <c r="F168" s="221" t="s">
        <v>1069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241</v>
      </c>
      <c r="AU168" s="14" t="s">
        <v>82</v>
      </c>
    </row>
    <row r="169" spans="1:65" s="2" customFormat="1" ht="24.2" customHeight="1">
      <c r="A169" s="32"/>
      <c r="B169" s="33"/>
      <c r="C169" s="207" t="s">
        <v>266</v>
      </c>
      <c r="D169" s="207" t="s">
        <v>236</v>
      </c>
      <c r="E169" s="208" t="s">
        <v>291</v>
      </c>
      <c r="F169" s="209" t="s">
        <v>1071</v>
      </c>
      <c r="G169" s="210" t="s">
        <v>982</v>
      </c>
      <c r="H169" s="211">
        <v>0.15</v>
      </c>
      <c r="I169" s="212"/>
      <c r="J169" s="213">
        <f>ROUND(I169*H169,2)</f>
        <v>0</v>
      </c>
      <c r="K169" s="214"/>
      <c r="L169" s="35"/>
      <c r="M169" s="215" t="s">
        <v>1</v>
      </c>
      <c r="N169" s="216" t="s">
        <v>40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240</v>
      </c>
      <c r="AT169" s="219" t="s">
        <v>236</v>
      </c>
      <c r="AU169" s="219" t="s">
        <v>82</v>
      </c>
      <c r="AY169" s="14" t="s">
        <v>233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82</v>
      </c>
      <c r="BK169" s="112">
        <f>ROUND(I169*H169,2)</f>
        <v>0</v>
      </c>
      <c r="BL169" s="14" t="s">
        <v>240</v>
      </c>
      <c r="BM169" s="219" t="s">
        <v>292</v>
      </c>
    </row>
    <row r="170" spans="1:65" s="2" customFormat="1" ht="19.5">
      <c r="A170" s="32"/>
      <c r="B170" s="33"/>
      <c r="C170" s="34"/>
      <c r="D170" s="220" t="s">
        <v>241</v>
      </c>
      <c r="E170" s="34"/>
      <c r="F170" s="221" t="s">
        <v>1071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241</v>
      </c>
      <c r="AU170" s="14" t="s">
        <v>82</v>
      </c>
    </row>
    <row r="171" spans="1:65" s="2" customFormat="1" ht="16.5" customHeight="1">
      <c r="A171" s="32"/>
      <c r="B171" s="33"/>
      <c r="C171" s="207" t="s">
        <v>293</v>
      </c>
      <c r="D171" s="207" t="s">
        <v>236</v>
      </c>
      <c r="E171" s="208" t="s">
        <v>294</v>
      </c>
      <c r="F171" s="209" t="s">
        <v>2069</v>
      </c>
      <c r="G171" s="210" t="s">
        <v>620</v>
      </c>
      <c r="H171" s="211">
        <v>1</v>
      </c>
      <c r="I171" s="212"/>
      <c r="J171" s="213">
        <f>ROUND(I171*H171,2)</f>
        <v>0</v>
      </c>
      <c r="K171" s="214"/>
      <c r="L171" s="35"/>
      <c r="M171" s="215" t="s">
        <v>1</v>
      </c>
      <c r="N171" s="216" t="s">
        <v>40</v>
      </c>
      <c r="O171" s="69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9" t="s">
        <v>240</v>
      </c>
      <c r="AT171" s="219" t="s">
        <v>236</v>
      </c>
      <c r="AU171" s="219" t="s">
        <v>82</v>
      </c>
      <c r="AY171" s="14" t="s">
        <v>233</v>
      </c>
      <c r="BE171" s="112">
        <f>IF(N171="základní",J171,0)</f>
        <v>0</v>
      </c>
      <c r="BF171" s="112">
        <f>IF(N171="snížená",J171,0)</f>
        <v>0</v>
      </c>
      <c r="BG171" s="112">
        <f>IF(N171="zákl. přenesená",J171,0)</f>
        <v>0</v>
      </c>
      <c r="BH171" s="112">
        <f>IF(N171="sníž. přenesená",J171,0)</f>
        <v>0</v>
      </c>
      <c r="BI171" s="112">
        <f>IF(N171="nulová",J171,0)</f>
        <v>0</v>
      </c>
      <c r="BJ171" s="14" t="s">
        <v>82</v>
      </c>
      <c r="BK171" s="112">
        <f>ROUND(I171*H171,2)</f>
        <v>0</v>
      </c>
      <c r="BL171" s="14" t="s">
        <v>240</v>
      </c>
      <c r="BM171" s="219" t="s">
        <v>295</v>
      </c>
    </row>
    <row r="172" spans="1:65" s="2" customFormat="1" ht="11.25">
      <c r="A172" s="32"/>
      <c r="B172" s="33"/>
      <c r="C172" s="34"/>
      <c r="D172" s="220" t="s">
        <v>241</v>
      </c>
      <c r="E172" s="34"/>
      <c r="F172" s="221" t="s">
        <v>2069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241</v>
      </c>
      <c r="AU172" s="14" t="s">
        <v>82</v>
      </c>
    </row>
    <row r="173" spans="1:65" s="2" customFormat="1" ht="16.5" customHeight="1">
      <c r="A173" s="32"/>
      <c r="B173" s="33"/>
      <c r="C173" s="207" t="s">
        <v>268</v>
      </c>
      <c r="D173" s="207" t="s">
        <v>236</v>
      </c>
      <c r="E173" s="208" t="s">
        <v>296</v>
      </c>
      <c r="F173" s="209" t="s">
        <v>2070</v>
      </c>
      <c r="G173" s="210" t="s">
        <v>620</v>
      </c>
      <c r="H173" s="211">
        <v>1</v>
      </c>
      <c r="I173" s="212"/>
      <c r="J173" s="213">
        <f>ROUND(I173*H173,2)</f>
        <v>0</v>
      </c>
      <c r="K173" s="214"/>
      <c r="L173" s="35"/>
      <c r="M173" s="215" t="s">
        <v>1</v>
      </c>
      <c r="N173" s="216" t="s">
        <v>40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240</v>
      </c>
      <c r="AT173" s="219" t="s">
        <v>236</v>
      </c>
      <c r="AU173" s="219" t="s">
        <v>82</v>
      </c>
      <c r="AY173" s="14" t="s">
        <v>233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82</v>
      </c>
      <c r="BK173" s="112">
        <f>ROUND(I173*H173,2)</f>
        <v>0</v>
      </c>
      <c r="BL173" s="14" t="s">
        <v>240</v>
      </c>
      <c r="BM173" s="219" t="s">
        <v>297</v>
      </c>
    </row>
    <row r="174" spans="1:65" s="2" customFormat="1" ht="11.25">
      <c r="A174" s="32"/>
      <c r="B174" s="33"/>
      <c r="C174" s="34"/>
      <c r="D174" s="220" t="s">
        <v>241</v>
      </c>
      <c r="E174" s="34"/>
      <c r="F174" s="221" t="s">
        <v>2070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241</v>
      </c>
      <c r="AU174" s="14" t="s">
        <v>82</v>
      </c>
    </row>
    <row r="175" spans="1:65" s="2" customFormat="1" ht="16.5" customHeight="1">
      <c r="A175" s="32"/>
      <c r="B175" s="33"/>
      <c r="C175" s="207" t="s">
        <v>7</v>
      </c>
      <c r="D175" s="207" t="s">
        <v>236</v>
      </c>
      <c r="E175" s="208" t="s">
        <v>300</v>
      </c>
      <c r="F175" s="209" t="s">
        <v>2071</v>
      </c>
      <c r="G175" s="210" t="s">
        <v>620</v>
      </c>
      <c r="H175" s="211">
        <v>1</v>
      </c>
      <c r="I175" s="212"/>
      <c r="J175" s="213">
        <f>ROUND(I175*H175,2)</f>
        <v>0</v>
      </c>
      <c r="K175" s="214"/>
      <c r="L175" s="35"/>
      <c r="M175" s="215" t="s">
        <v>1</v>
      </c>
      <c r="N175" s="216" t="s">
        <v>40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240</v>
      </c>
      <c r="AT175" s="219" t="s">
        <v>236</v>
      </c>
      <c r="AU175" s="219" t="s">
        <v>82</v>
      </c>
      <c r="AY175" s="14" t="s">
        <v>233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82</v>
      </c>
      <c r="BK175" s="112">
        <f>ROUND(I175*H175,2)</f>
        <v>0</v>
      </c>
      <c r="BL175" s="14" t="s">
        <v>240</v>
      </c>
      <c r="BM175" s="219" t="s">
        <v>301</v>
      </c>
    </row>
    <row r="176" spans="1:65" s="2" customFormat="1" ht="11.25">
      <c r="A176" s="32"/>
      <c r="B176" s="33"/>
      <c r="C176" s="34"/>
      <c r="D176" s="220" t="s">
        <v>241</v>
      </c>
      <c r="E176" s="34"/>
      <c r="F176" s="221" t="s">
        <v>2071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241</v>
      </c>
      <c r="AU176" s="14" t="s">
        <v>82</v>
      </c>
    </row>
    <row r="177" spans="1:65" s="2" customFormat="1" ht="21.75" customHeight="1">
      <c r="A177" s="32"/>
      <c r="B177" s="33"/>
      <c r="C177" s="207" t="s">
        <v>273</v>
      </c>
      <c r="D177" s="207" t="s">
        <v>236</v>
      </c>
      <c r="E177" s="208" t="s">
        <v>302</v>
      </c>
      <c r="F177" s="209" t="s">
        <v>1158</v>
      </c>
      <c r="G177" s="210" t="s">
        <v>620</v>
      </c>
      <c r="H177" s="211">
        <v>1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40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240</v>
      </c>
      <c r="AT177" s="219" t="s">
        <v>236</v>
      </c>
      <c r="AU177" s="219" t="s">
        <v>82</v>
      </c>
      <c r="AY177" s="14" t="s">
        <v>233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82</v>
      </c>
      <c r="BK177" s="112">
        <f>ROUND(I177*H177,2)</f>
        <v>0</v>
      </c>
      <c r="BL177" s="14" t="s">
        <v>240</v>
      </c>
      <c r="BM177" s="219" t="s">
        <v>303</v>
      </c>
    </row>
    <row r="178" spans="1:65" s="2" customFormat="1" ht="11.25">
      <c r="A178" s="32"/>
      <c r="B178" s="33"/>
      <c r="C178" s="34"/>
      <c r="D178" s="220" t="s">
        <v>241</v>
      </c>
      <c r="E178" s="34"/>
      <c r="F178" s="221" t="s">
        <v>1158</v>
      </c>
      <c r="G178" s="34"/>
      <c r="H178" s="34"/>
      <c r="I178" s="176"/>
      <c r="J178" s="34"/>
      <c r="K178" s="34"/>
      <c r="L178" s="35"/>
      <c r="M178" s="224"/>
      <c r="N178" s="225"/>
      <c r="O178" s="226"/>
      <c r="P178" s="226"/>
      <c r="Q178" s="226"/>
      <c r="R178" s="226"/>
      <c r="S178" s="226"/>
      <c r="T178" s="227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241</v>
      </c>
      <c r="AU178" s="14" t="s">
        <v>82</v>
      </c>
    </row>
    <row r="179" spans="1:65" s="2" customFormat="1" ht="6.95" customHeight="1">
      <c r="A179" s="32"/>
      <c r="B179" s="52"/>
      <c r="C179" s="53"/>
      <c r="D179" s="53"/>
      <c r="E179" s="53"/>
      <c r="F179" s="53"/>
      <c r="G179" s="53"/>
      <c r="H179" s="53"/>
      <c r="I179" s="53"/>
      <c r="J179" s="53"/>
      <c r="K179" s="53"/>
      <c r="L179" s="35"/>
      <c r="M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</row>
  </sheetData>
  <sheetProtection algorithmName="SHA-512" hashValue="sN/ZN6wENwr7WzojeE8NVwDq2Tv2kmg3dXOKQZrSmkggHFBvMqCZCT8K4haXX01XlJup4wC4uXRyNAhFFQDv1A==" saltValue="4ByTkyx3PaGT2xlRCWNZU53Wm17vGZcvRIVGemJ1PFv5xuiGd1E/8/eb4fvgv7Hnaa7kBBTUP39OvSN16ZG21g==" spinCount="100000" sheet="1" objects="1" scenarios="1" formatColumns="0" formatRows="0" autoFilter="0"/>
  <autoFilter ref="C129:K178" xr:uid="{00000000-0009-0000-0000-000014000000}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2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139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2072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J106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ROUND((SUM(BE106:BE113) + SUM(BE133:BE271)),  2)</f>
        <v>0</v>
      </c>
      <c r="G35" s="32"/>
      <c r="H35" s="32"/>
      <c r="I35" s="137">
        <v>0.21</v>
      </c>
      <c r="J35" s="136">
        <f>ROUND(((SUM(BE106:BE113) + SUM(BE133:BE271))*I35),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ROUND((SUM(BF106:BF113) + SUM(BF133:BF271)),  2)</f>
        <v>0</v>
      </c>
      <c r="G36" s="32"/>
      <c r="H36" s="32"/>
      <c r="I36" s="137">
        <v>0.12</v>
      </c>
      <c r="J36" s="136">
        <f>ROUND(((SUM(BF106:BF113) + SUM(BF133:BF271))*I36),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ROUND((SUM(BG106:BG113) + SUM(BG133:BG271)),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ROUND((SUM(BH106:BH113) + SUM(BH133:BH271)),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ROUND((SUM(BI106:BI113) + SUM(BI133:BI271)),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 xml:space="preserve">SO 07 D.1.4.1 -  Elektroinstalace a MaR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J133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65" s="9" customFormat="1" ht="24.95" customHeight="1">
      <c r="B97" s="159"/>
      <c r="C97" s="160"/>
      <c r="D97" s="161" t="s">
        <v>2073</v>
      </c>
      <c r="E97" s="162"/>
      <c r="F97" s="162"/>
      <c r="G97" s="162"/>
      <c r="H97" s="162"/>
      <c r="I97" s="162"/>
      <c r="J97" s="163">
        <f>J134</f>
        <v>0</v>
      </c>
      <c r="K97" s="160"/>
      <c r="L97" s="164"/>
    </row>
    <row r="98" spans="1:65" s="9" customFormat="1" ht="24.95" customHeight="1">
      <c r="B98" s="159"/>
      <c r="C98" s="160"/>
      <c r="D98" s="161" t="s">
        <v>2074</v>
      </c>
      <c r="E98" s="162"/>
      <c r="F98" s="162"/>
      <c r="G98" s="162"/>
      <c r="H98" s="162"/>
      <c r="I98" s="162"/>
      <c r="J98" s="163">
        <f>J185</f>
        <v>0</v>
      </c>
      <c r="K98" s="160"/>
      <c r="L98" s="164"/>
    </row>
    <row r="99" spans="1:65" s="9" customFormat="1" ht="24.95" customHeight="1">
      <c r="B99" s="159"/>
      <c r="C99" s="160"/>
      <c r="D99" s="161" t="s">
        <v>1574</v>
      </c>
      <c r="E99" s="162"/>
      <c r="F99" s="162"/>
      <c r="G99" s="162"/>
      <c r="H99" s="162"/>
      <c r="I99" s="162"/>
      <c r="J99" s="163">
        <f>J190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2075</v>
      </c>
      <c r="E100" s="162"/>
      <c r="F100" s="162"/>
      <c r="G100" s="162"/>
      <c r="H100" s="162"/>
      <c r="I100" s="162"/>
      <c r="J100" s="163">
        <f>J203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2076</v>
      </c>
      <c r="E101" s="162"/>
      <c r="F101" s="162"/>
      <c r="G101" s="162"/>
      <c r="H101" s="162"/>
      <c r="I101" s="162"/>
      <c r="J101" s="163">
        <f>J227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2075</v>
      </c>
      <c r="E102" s="162"/>
      <c r="F102" s="162"/>
      <c r="G102" s="162"/>
      <c r="H102" s="162"/>
      <c r="I102" s="162"/>
      <c r="J102" s="163">
        <f>J252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1676</v>
      </c>
      <c r="E103" s="162"/>
      <c r="F103" s="162"/>
      <c r="G103" s="162"/>
      <c r="H103" s="162"/>
      <c r="I103" s="162"/>
      <c r="J103" s="163">
        <f>J259</f>
        <v>0</v>
      </c>
      <c r="K103" s="160"/>
      <c r="L103" s="164"/>
    </row>
    <row r="104" spans="1:65" s="2" customFormat="1" ht="21.75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65" s="2" customFormat="1" ht="6.95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65" s="2" customFormat="1" ht="29.25" customHeight="1">
      <c r="A106" s="32"/>
      <c r="B106" s="33"/>
      <c r="C106" s="158" t="s">
        <v>209</v>
      </c>
      <c r="D106" s="34"/>
      <c r="E106" s="34"/>
      <c r="F106" s="34"/>
      <c r="G106" s="34"/>
      <c r="H106" s="34"/>
      <c r="I106" s="34"/>
      <c r="J106" s="171">
        <f>ROUND(J107 + J108 + J109 + J110 + J111 + J112,2)</f>
        <v>0</v>
      </c>
      <c r="K106" s="34"/>
      <c r="L106" s="49"/>
      <c r="N106" s="172" t="s">
        <v>39</v>
      </c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65" s="2" customFormat="1" ht="18" customHeight="1">
      <c r="A107" s="32"/>
      <c r="B107" s="33"/>
      <c r="C107" s="34"/>
      <c r="D107" s="248" t="s">
        <v>210</v>
      </c>
      <c r="E107" s="247"/>
      <c r="F107" s="247"/>
      <c r="G107" s="34"/>
      <c r="H107" s="34"/>
      <c r="I107" s="34"/>
      <c r="J107" s="108">
        <v>0</v>
      </c>
      <c r="K107" s="34"/>
      <c r="L107" s="173"/>
      <c r="M107" s="174"/>
      <c r="N107" s="175" t="s">
        <v>40</v>
      </c>
      <c r="O107" s="174"/>
      <c r="P107" s="174"/>
      <c r="Q107" s="174"/>
      <c r="R107" s="174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7" t="s">
        <v>211</v>
      </c>
      <c r="AZ107" s="174"/>
      <c r="BA107" s="174"/>
      <c r="BB107" s="174"/>
      <c r="BC107" s="174"/>
      <c r="BD107" s="174"/>
      <c r="BE107" s="178">
        <f t="shared" ref="BE107:BE112" si="0">IF(N107="základní",J107,0)</f>
        <v>0</v>
      </c>
      <c r="BF107" s="178">
        <f t="shared" ref="BF107:BF112" si="1">IF(N107="snížená",J107,0)</f>
        <v>0</v>
      </c>
      <c r="BG107" s="178">
        <f t="shared" ref="BG107:BG112" si="2">IF(N107="zákl. přenesená",J107,0)</f>
        <v>0</v>
      </c>
      <c r="BH107" s="178">
        <f t="shared" ref="BH107:BH112" si="3">IF(N107="sníž. přenesená",J107,0)</f>
        <v>0</v>
      </c>
      <c r="BI107" s="178">
        <f t="shared" ref="BI107:BI112" si="4">IF(N107="nulová",J107,0)</f>
        <v>0</v>
      </c>
      <c r="BJ107" s="177" t="s">
        <v>82</v>
      </c>
      <c r="BK107" s="174"/>
      <c r="BL107" s="174"/>
      <c r="BM107" s="174"/>
    </row>
    <row r="108" spans="1:65" s="2" customFormat="1" ht="18" customHeight="1">
      <c r="A108" s="32"/>
      <c r="B108" s="33"/>
      <c r="C108" s="34"/>
      <c r="D108" s="248" t="s">
        <v>212</v>
      </c>
      <c r="E108" s="247"/>
      <c r="F108" s="247"/>
      <c r="G108" s="34"/>
      <c r="H108" s="34"/>
      <c r="I108" s="34"/>
      <c r="J108" s="108">
        <v>0</v>
      </c>
      <c r="K108" s="34"/>
      <c r="L108" s="173"/>
      <c r="M108" s="174"/>
      <c r="N108" s="175" t="s">
        <v>40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211</v>
      </c>
      <c r="AZ108" s="174"/>
      <c r="BA108" s="174"/>
      <c r="BB108" s="174"/>
      <c r="BC108" s="174"/>
      <c r="BD108" s="174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82</v>
      </c>
      <c r="BK108" s="174"/>
      <c r="BL108" s="174"/>
      <c r="BM108" s="174"/>
    </row>
    <row r="109" spans="1:65" s="2" customFormat="1" ht="18" customHeight="1">
      <c r="A109" s="32"/>
      <c r="B109" s="33"/>
      <c r="C109" s="34"/>
      <c r="D109" s="248" t="s">
        <v>213</v>
      </c>
      <c r="E109" s="247"/>
      <c r="F109" s="247"/>
      <c r="G109" s="34"/>
      <c r="H109" s="34"/>
      <c r="I109" s="34"/>
      <c r="J109" s="108">
        <v>0</v>
      </c>
      <c r="K109" s="34"/>
      <c r="L109" s="173"/>
      <c r="M109" s="174"/>
      <c r="N109" s="175" t="s">
        <v>40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211</v>
      </c>
      <c r="AZ109" s="174"/>
      <c r="BA109" s="174"/>
      <c r="BB109" s="174"/>
      <c r="BC109" s="174"/>
      <c r="BD109" s="174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82</v>
      </c>
      <c r="BK109" s="174"/>
      <c r="BL109" s="174"/>
      <c r="BM109" s="174"/>
    </row>
    <row r="110" spans="1:65" s="2" customFormat="1" ht="18" customHeight="1">
      <c r="A110" s="32"/>
      <c r="B110" s="33"/>
      <c r="C110" s="34"/>
      <c r="D110" s="248" t="s">
        <v>214</v>
      </c>
      <c r="E110" s="247"/>
      <c r="F110" s="247"/>
      <c r="G110" s="34"/>
      <c r="H110" s="34"/>
      <c r="I110" s="34"/>
      <c r="J110" s="108">
        <v>0</v>
      </c>
      <c r="K110" s="34"/>
      <c r="L110" s="173"/>
      <c r="M110" s="174"/>
      <c r="N110" s="175" t="s">
        <v>40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211</v>
      </c>
      <c r="AZ110" s="174"/>
      <c r="BA110" s="174"/>
      <c r="BB110" s="174"/>
      <c r="BC110" s="174"/>
      <c r="BD110" s="174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82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8" t="s">
        <v>215</v>
      </c>
      <c r="E111" s="247"/>
      <c r="F111" s="247"/>
      <c r="G111" s="34"/>
      <c r="H111" s="34"/>
      <c r="I111" s="34"/>
      <c r="J111" s="108">
        <v>0</v>
      </c>
      <c r="K111" s="34"/>
      <c r="L111" s="173"/>
      <c r="M111" s="174"/>
      <c r="N111" s="175" t="s">
        <v>40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211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82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107" t="s">
        <v>216</v>
      </c>
      <c r="E112" s="34"/>
      <c r="F112" s="34"/>
      <c r="G112" s="34"/>
      <c r="H112" s="34"/>
      <c r="I112" s="34"/>
      <c r="J112" s="108">
        <f>ROUND(J30*T112,2)</f>
        <v>0</v>
      </c>
      <c r="K112" s="34"/>
      <c r="L112" s="173"/>
      <c r="M112" s="174"/>
      <c r="N112" s="175" t="s">
        <v>40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217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82</v>
      </c>
      <c r="BK112" s="174"/>
      <c r="BL112" s="174"/>
      <c r="BM112" s="174"/>
    </row>
    <row r="113" spans="1:31" s="2" customFormat="1" ht="11.25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9.25" customHeight="1">
      <c r="A114" s="32"/>
      <c r="B114" s="33"/>
      <c r="C114" s="116" t="s">
        <v>151</v>
      </c>
      <c r="D114" s="117"/>
      <c r="E114" s="117"/>
      <c r="F114" s="117"/>
      <c r="G114" s="117"/>
      <c r="H114" s="117"/>
      <c r="I114" s="117"/>
      <c r="J114" s="118">
        <f>ROUND(J96+J106,2)</f>
        <v>0</v>
      </c>
      <c r="K114" s="117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5" customHeight="1">
      <c r="A115" s="3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9" spans="1:31" s="2" customFormat="1" ht="6.95" customHeight="1">
      <c r="A119" s="32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4.95" customHeight="1">
      <c r="A120" s="32"/>
      <c r="B120" s="33"/>
      <c r="C120" s="20" t="s">
        <v>218</v>
      </c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5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6" t="s">
        <v>16</v>
      </c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26.25" customHeight="1">
      <c r="A123" s="32"/>
      <c r="B123" s="33"/>
      <c r="C123" s="34"/>
      <c r="D123" s="34"/>
      <c r="E123" s="294" t="str">
        <f>E7</f>
        <v>Snížení energetické náročnosti budov v areálu Slezské nemocnice Opava využitím OZE a KVET  u hlavních budov V,N</v>
      </c>
      <c r="F123" s="295"/>
      <c r="G123" s="295"/>
      <c r="H123" s="295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6" t="s">
        <v>153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4"/>
      <c r="D125" s="34"/>
      <c r="E125" s="249" t="str">
        <f>E9</f>
        <v xml:space="preserve">SO 07 D.1.4.1 -  Elektroinstalace a MaR   </v>
      </c>
      <c r="F125" s="296"/>
      <c r="G125" s="296"/>
      <c r="H125" s="296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6" t="s">
        <v>20</v>
      </c>
      <c r="D127" s="34"/>
      <c r="E127" s="34"/>
      <c r="F127" s="24" t="str">
        <f>F12</f>
        <v xml:space="preserve"> </v>
      </c>
      <c r="G127" s="34"/>
      <c r="H127" s="34"/>
      <c r="I127" s="26" t="s">
        <v>22</v>
      </c>
      <c r="J127" s="64" t="str">
        <f>IF(J12="","",J12)</f>
        <v>10. 3. 2025</v>
      </c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6" t="s">
        <v>24</v>
      </c>
      <c r="D129" s="34"/>
      <c r="E129" s="34"/>
      <c r="F129" s="24" t="str">
        <f>E15</f>
        <v xml:space="preserve"> </v>
      </c>
      <c r="G129" s="34"/>
      <c r="H129" s="34"/>
      <c r="I129" s="26" t="s">
        <v>29</v>
      </c>
      <c r="J129" s="29" t="str">
        <f>E21</f>
        <v xml:space="preserve"> 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>
      <c r="A130" s="32"/>
      <c r="B130" s="33"/>
      <c r="C130" s="26" t="s">
        <v>27</v>
      </c>
      <c r="D130" s="34"/>
      <c r="E130" s="34"/>
      <c r="F130" s="24" t="str">
        <f>IF(E18="","",E18)</f>
        <v>Vyplň údaj</v>
      </c>
      <c r="G130" s="34"/>
      <c r="H130" s="34"/>
      <c r="I130" s="26" t="s">
        <v>31</v>
      </c>
      <c r="J130" s="29" t="str">
        <f>E24</f>
        <v xml:space="preserve"> 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79"/>
      <c r="B132" s="180"/>
      <c r="C132" s="181" t="s">
        <v>219</v>
      </c>
      <c r="D132" s="182" t="s">
        <v>60</v>
      </c>
      <c r="E132" s="182" t="s">
        <v>56</v>
      </c>
      <c r="F132" s="182" t="s">
        <v>57</v>
      </c>
      <c r="G132" s="182" t="s">
        <v>220</v>
      </c>
      <c r="H132" s="182" t="s">
        <v>221</v>
      </c>
      <c r="I132" s="182" t="s">
        <v>222</v>
      </c>
      <c r="J132" s="183" t="s">
        <v>158</v>
      </c>
      <c r="K132" s="184" t="s">
        <v>223</v>
      </c>
      <c r="L132" s="185"/>
      <c r="M132" s="73" t="s">
        <v>1</v>
      </c>
      <c r="N132" s="74" t="s">
        <v>39</v>
      </c>
      <c r="O132" s="74" t="s">
        <v>224</v>
      </c>
      <c r="P132" s="74" t="s">
        <v>225</v>
      </c>
      <c r="Q132" s="74" t="s">
        <v>226</v>
      </c>
      <c r="R132" s="74" t="s">
        <v>227</v>
      </c>
      <c r="S132" s="74" t="s">
        <v>228</v>
      </c>
      <c r="T132" s="75" t="s">
        <v>229</v>
      </c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</row>
    <row r="133" spans="1:65" s="2" customFormat="1" ht="22.9" customHeight="1">
      <c r="A133" s="32"/>
      <c r="B133" s="33"/>
      <c r="C133" s="80" t="s">
        <v>230</v>
      </c>
      <c r="D133" s="34"/>
      <c r="E133" s="34"/>
      <c r="F133" s="34"/>
      <c r="G133" s="34"/>
      <c r="H133" s="34"/>
      <c r="I133" s="34"/>
      <c r="J133" s="186">
        <f>BK133</f>
        <v>0</v>
      </c>
      <c r="K133" s="34"/>
      <c r="L133" s="35"/>
      <c r="M133" s="76"/>
      <c r="N133" s="187"/>
      <c r="O133" s="77"/>
      <c r="P133" s="188">
        <f>P134+P185+P190+P203+P227+P252+P259</f>
        <v>0</v>
      </c>
      <c r="Q133" s="77"/>
      <c r="R133" s="188">
        <f>R134+R185+R190+R203+R227+R252+R259</f>
        <v>0</v>
      </c>
      <c r="S133" s="77"/>
      <c r="T133" s="189">
        <f>T134+T185+T190+T203+T227+T252+T259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4" t="s">
        <v>74</v>
      </c>
      <c r="AU133" s="14" t="s">
        <v>160</v>
      </c>
      <c r="BK133" s="190">
        <f>BK134+BK185+BK190+BK203+BK227+BK252+BK259</f>
        <v>0</v>
      </c>
    </row>
    <row r="134" spans="1:65" s="12" customFormat="1" ht="25.9" customHeight="1">
      <c r="B134" s="191"/>
      <c r="C134" s="192"/>
      <c r="D134" s="193" t="s">
        <v>74</v>
      </c>
      <c r="E134" s="194" t="s">
        <v>231</v>
      </c>
      <c r="F134" s="194" t="s">
        <v>2077</v>
      </c>
      <c r="G134" s="192"/>
      <c r="H134" s="192"/>
      <c r="I134" s="195"/>
      <c r="J134" s="196">
        <f>BK134</f>
        <v>0</v>
      </c>
      <c r="K134" s="192"/>
      <c r="L134" s="197"/>
      <c r="M134" s="198"/>
      <c r="N134" s="199"/>
      <c r="O134" s="199"/>
      <c r="P134" s="200">
        <f>SUM(P135:P184)</f>
        <v>0</v>
      </c>
      <c r="Q134" s="199"/>
      <c r="R134" s="200">
        <f>SUM(R135:R184)</f>
        <v>0</v>
      </c>
      <c r="S134" s="199"/>
      <c r="T134" s="201">
        <f>SUM(T135:T184)</f>
        <v>0</v>
      </c>
      <c r="AR134" s="202" t="s">
        <v>82</v>
      </c>
      <c r="AT134" s="203" t="s">
        <v>74</v>
      </c>
      <c r="AU134" s="203" t="s">
        <v>75</v>
      </c>
      <c r="AY134" s="202" t="s">
        <v>233</v>
      </c>
      <c r="BK134" s="204">
        <f>SUM(BK135:BK184)</f>
        <v>0</v>
      </c>
    </row>
    <row r="135" spans="1:65" s="2" customFormat="1" ht="24.2" customHeight="1">
      <c r="A135" s="32"/>
      <c r="B135" s="33"/>
      <c r="C135" s="228" t="s">
        <v>82</v>
      </c>
      <c r="D135" s="228" t="s">
        <v>973</v>
      </c>
      <c r="E135" s="229" t="s">
        <v>237</v>
      </c>
      <c r="F135" s="230" t="s">
        <v>2078</v>
      </c>
      <c r="G135" s="231" t="s">
        <v>239</v>
      </c>
      <c r="H135" s="232">
        <v>1</v>
      </c>
      <c r="I135" s="233"/>
      <c r="J135" s="234">
        <f>ROUND(I135*H135,2)</f>
        <v>0</v>
      </c>
      <c r="K135" s="235"/>
      <c r="L135" s="236"/>
      <c r="M135" s="237" t="s">
        <v>1</v>
      </c>
      <c r="N135" s="238" t="s">
        <v>40</v>
      </c>
      <c r="O135" s="69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9" t="s">
        <v>251</v>
      </c>
      <c r="AT135" s="219" t="s">
        <v>973</v>
      </c>
      <c r="AU135" s="219" t="s">
        <v>82</v>
      </c>
      <c r="AY135" s="14" t="s">
        <v>233</v>
      </c>
      <c r="BE135" s="112">
        <f>IF(N135="základní",J135,0)</f>
        <v>0</v>
      </c>
      <c r="BF135" s="112">
        <f>IF(N135="snížená",J135,0)</f>
        <v>0</v>
      </c>
      <c r="BG135" s="112">
        <f>IF(N135="zákl. přenesená",J135,0)</f>
        <v>0</v>
      </c>
      <c r="BH135" s="112">
        <f>IF(N135="sníž. přenesená",J135,0)</f>
        <v>0</v>
      </c>
      <c r="BI135" s="112">
        <f>IF(N135="nulová",J135,0)</f>
        <v>0</v>
      </c>
      <c r="BJ135" s="14" t="s">
        <v>82</v>
      </c>
      <c r="BK135" s="112">
        <f>ROUND(I135*H135,2)</f>
        <v>0</v>
      </c>
      <c r="BL135" s="14" t="s">
        <v>240</v>
      </c>
      <c r="BM135" s="219" t="s">
        <v>84</v>
      </c>
    </row>
    <row r="136" spans="1:65" s="2" customFormat="1" ht="19.5">
      <c r="A136" s="32"/>
      <c r="B136" s="33"/>
      <c r="C136" s="34"/>
      <c r="D136" s="220" t="s">
        <v>241</v>
      </c>
      <c r="E136" s="34"/>
      <c r="F136" s="221" t="s">
        <v>2078</v>
      </c>
      <c r="G136" s="34"/>
      <c r="H136" s="34"/>
      <c r="I136" s="176"/>
      <c r="J136" s="34"/>
      <c r="K136" s="34"/>
      <c r="L136" s="35"/>
      <c r="M136" s="222"/>
      <c r="N136" s="223"/>
      <c r="O136" s="69"/>
      <c r="P136" s="69"/>
      <c r="Q136" s="69"/>
      <c r="R136" s="69"/>
      <c r="S136" s="69"/>
      <c r="T136" s="70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4" t="s">
        <v>241</v>
      </c>
      <c r="AU136" s="14" t="s">
        <v>82</v>
      </c>
    </row>
    <row r="137" spans="1:65" s="2" customFormat="1" ht="21.75" customHeight="1">
      <c r="A137" s="32"/>
      <c r="B137" s="33"/>
      <c r="C137" s="228" t="s">
        <v>84</v>
      </c>
      <c r="D137" s="228" t="s">
        <v>973</v>
      </c>
      <c r="E137" s="229" t="s">
        <v>242</v>
      </c>
      <c r="F137" s="230" t="s">
        <v>2079</v>
      </c>
      <c r="G137" s="231" t="s">
        <v>239</v>
      </c>
      <c r="H137" s="232">
        <v>1</v>
      </c>
      <c r="I137" s="233"/>
      <c r="J137" s="234">
        <f>ROUND(I137*H137,2)</f>
        <v>0</v>
      </c>
      <c r="K137" s="235"/>
      <c r="L137" s="236"/>
      <c r="M137" s="237" t="s">
        <v>1</v>
      </c>
      <c r="N137" s="238" t="s">
        <v>40</v>
      </c>
      <c r="O137" s="69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9" t="s">
        <v>251</v>
      </c>
      <c r="AT137" s="219" t="s">
        <v>973</v>
      </c>
      <c r="AU137" s="219" t="s">
        <v>82</v>
      </c>
      <c r="AY137" s="14" t="s">
        <v>233</v>
      </c>
      <c r="BE137" s="112">
        <f>IF(N137="základní",J137,0)</f>
        <v>0</v>
      </c>
      <c r="BF137" s="112">
        <f>IF(N137="snížená",J137,0)</f>
        <v>0</v>
      </c>
      <c r="BG137" s="112">
        <f>IF(N137="zákl. přenesená",J137,0)</f>
        <v>0</v>
      </c>
      <c r="BH137" s="112">
        <f>IF(N137="sníž. přenesená",J137,0)</f>
        <v>0</v>
      </c>
      <c r="BI137" s="112">
        <f>IF(N137="nulová",J137,0)</f>
        <v>0</v>
      </c>
      <c r="BJ137" s="14" t="s">
        <v>82</v>
      </c>
      <c r="BK137" s="112">
        <f>ROUND(I137*H137,2)</f>
        <v>0</v>
      </c>
      <c r="BL137" s="14" t="s">
        <v>240</v>
      </c>
      <c r="BM137" s="219" t="s">
        <v>240</v>
      </c>
    </row>
    <row r="138" spans="1:65" s="2" customFormat="1" ht="11.25">
      <c r="A138" s="32"/>
      <c r="B138" s="33"/>
      <c r="C138" s="34"/>
      <c r="D138" s="220" t="s">
        <v>241</v>
      </c>
      <c r="E138" s="34"/>
      <c r="F138" s="221" t="s">
        <v>2079</v>
      </c>
      <c r="G138" s="34"/>
      <c r="H138" s="34"/>
      <c r="I138" s="176"/>
      <c r="J138" s="34"/>
      <c r="K138" s="34"/>
      <c r="L138" s="35"/>
      <c r="M138" s="222"/>
      <c r="N138" s="223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4" t="s">
        <v>241</v>
      </c>
      <c r="AU138" s="14" t="s">
        <v>82</v>
      </c>
    </row>
    <row r="139" spans="1:65" s="2" customFormat="1" ht="16.5" customHeight="1">
      <c r="A139" s="32"/>
      <c r="B139" s="33"/>
      <c r="C139" s="228" t="s">
        <v>245</v>
      </c>
      <c r="D139" s="228" t="s">
        <v>973</v>
      </c>
      <c r="E139" s="229" t="s">
        <v>246</v>
      </c>
      <c r="F139" s="230" t="s">
        <v>2080</v>
      </c>
      <c r="G139" s="231" t="s">
        <v>239</v>
      </c>
      <c r="H139" s="232">
        <v>3</v>
      </c>
      <c r="I139" s="233"/>
      <c r="J139" s="234">
        <f>ROUND(I139*H139,2)</f>
        <v>0</v>
      </c>
      <c r="K139" s="235"/>
      <c r="L139" s="236"/>
      <c r="M139" s="237" t="s">
        <v>1</v>
      </c>
      <c r="N139" s="238" t="s">
        <v>40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251</v>
      </c>
      <c r="AT139" s="219" t="s">
        <v>973</v>
      </c>
      <c r="AU139" s="219" t="s">
        <v>82</v>
      </c>
      <c r="AY139" s="14" t="s">
        <v>233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82</v>
      </c>
      <c r="BK139" s="112">
        <f>ROUND(I139*H139,2)</f>
        <v>0</v>
      </c>
      <c r="BL139" s="14" t="s">
        <v>240</v>
      </c>
      <c r="BM139" s="219" t="s">
        <v>248</v>
      </c>
    </row>
    <row r="140" spans="1:65" s="2" customFormat="1" ht="11.25">
      <c r="A140" s="32"/>
      <c r="B140" s="33"/>
      <c r="C140" s="34"/>
      <c r="D140" s="220" t="s">
        <v>241</v>
      </c>
      <c r="E140" s="34"/>
      <c r="F140" s="221" t="s">
        <v>2080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241</v>
      </c>
      <c r="AU140" s="14" t="s">
        <v>82</v>
      </c>
    </row>
    <row r="141" spans="1:65" s="2" customFormat="1" ht="16.5" customHeight="1">
      <c r="A141" s="32"/>
      <c r="B141" s="33"/>
      <c r="C141" s="228" t="s">
        <v>240</v>
      </c>
      <c r="D141" s="228" t="s">
        <v>973</v>
      </c>
      <c r="E141" s="229" t="s">
        <v>249</v>
      </c>
      <c r="F141" s="230" t="s">
        <v>2081</v>
      </c>
      <c r="G141" s="231" t="s">
        <v>239</v>
      </c>
      <c r="H141" s="232">
        <v>1</v>
      </c>
      <c r="I141" s="233"/>
      <c r="J141" s="234">
        <f>ROUND(I141*H141,2)</f>
        <v>0</v>
      </c>
      <c r="K141" s="235"/>
      <c r="L141" s="236"/>
      <c r="M141" s="237" t="s">
        <v>1</v>
      </c>
      <c r="N141" s="238" t="s">
        <v>40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251</v>
      </c>
      <c r="AT141" s="219" t="s">
        <v>973</v>
      </c>
      <c r="AU141" s="219" t="s">
        <v>82</v>
      </c>
      <c r="AY141" s="14" t="s">
        <v>233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82</v>
      </c>
      <c r="BK141" s="112">
        <f>ROUND(I141*H141,2)</f>
        <v>0</v>
      </c>
      <c r="BL141" s="14" t="s">
        <v>240</v>
      </c>
      <c r="BM141" s="219" t="s">
        <v>251</v>
      </c>
    </row>
    <row r="142" spans="1:65" s="2" customFormat="1" ht="11.25">
      <c r="A142" s="32"/>
      <c r="B142" s="33"/>
      <c r="C142" s="34"/>
      <c r="D142" s="220" t="s">
        <v>241</v>
      </c>
      <c r="E142" s="34"/>
      <c r="F142" s="221" t="s">
        <v>2081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241</v>
      </c>
      <c r="AU142" s="14" t="s">
        <v>82</v>
      </c>
    </row>
    <row r="143" spans="1:65" s="2" customFormat="1" ht="16.5" customHeight="1">
      <c r="A143" s="32"/>
      <c r="B143" s="33"/>
      <c r="C143" s="228" t="s">
        <v>252</v>
      </c>
      <c r="D143" s="228" t="s">
        <v>973</v>
      </c>
      <c r="E143" s="229" t="s">
        <v>253</v>
      </c>
      <c r="F143" s="230" t="s">
        <v>2082</v>
      </c>
      <c r="G143" s="231" t="s">
        <v>239</v>
      </c>
      <c r="H143" s="232">
        <v>2</v>
      </c>
      <c r="I143" s="233"/>
      <c r="J143" s="234">
        <f>ROUND(I143*H143,2)</f>
        <v>0</v>
      </c>
      <c r="K143" s="235"/>
      <c r="L143" s="236"/>
      <c r="M143" s="237" t="s">
        <v>1</v>
      </c>
      <c r="N143" s="238" t="s">
        <v>40</v>
      </c>
      <c r="O143" s="69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9" t="s">
        <v>251</v>
      </c>
      <c r="AT143" s="219" t="s">
        <v>973</v>
      </c>
      <c r="AU143" s="219" t="s">
        <v>82</v>
      </c>
      <c r="AY143" s="14" t="s">
        <v>233</v>
      </c>
      <c r="BE143" s="112">
        <f>IF(N143="základní",J143,0)</f>
        <v>0</v>
      </c>
      <c r="BF143" s="112">
        <f>IF(N143="snížená",J143,0)</f>
        <v>0</v>
      </c>
      <c r="BG143" s="112">
        <f>IF(N143="zákl. přenesená",J143,0)</f>
        <v>0</v>
      </c>
      <c r="BH143" s="112">
        <f>IF(N143="sníž. přenesená",J143,0)</f>
        <v>0</v>
      </c>
      <c r="BI143" s="112">
        <f>IF(N143="nulová",J143,0)</f>
        <v>0</v>
      </c>
      <c r="BJ143" s="14" t="s">
        <v>82</v>
      </c>
      <c r="BK143" s="112">
        <f>ROUND(I143*H143,2)</f>
        <v>0</v>
      </c>
      <c r="BL143" s="14" t="s">
        <v>240</v>
      </c>
      <c r="BM143" s="219" t="s">
        <v>255</v>
      </c>
    </row>
    <row r="144" spans="1:65" s="2" customFormat="1" ht="11.25">
      <c r="A144" s="32"/>
      <c r="B144" s="33"/>
      <c r="C144" s="34"/>
      <c r="D144" s="220" t="s">
        <v>241</v>
      </c>
      <c r="E144" s="34"/>
      <c r="F144" s="221" t="s">
        <v>2082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241</v>
      </c>
      <c r="AU144" s="14" t="s">
        <v>82</v>
      </c>
    </row>
    <row r="145" spans="1:65" s="2" customFormat="1" ht="37.9" customHeight="1">
      <c r="A145" s="32"/>
      <c r="B145" s="33"/>
      <c r="C145" s="228" t="s">
        <v>248</v>
      </c>
      <c r="D145" s="228" t="s">
        <v>973</v>
      </c>
      <c r="E145" s="229" t="s">
        <v>258</v>
      </c>
      <c r="F145" s="230" t="s">
        <v>2083</v>
      </c>
      <c r="G145" s="231" t="s">
        <v>239</v>
      </c>
      <c r="H145" s="232">
        <v>1</v>
      </c>
      <c r="I145" s="233"/>
      <c r="J145" s="234">
        <f>ROUND(I145*H145,2)</f>
        <v>0</v>
      </c>
      <c r="K145" s="235"/>
      <c r="L145" s="236"/>
      <c r="M145" s="237" t="s">
        <v>1</v>
      </c>
      <c r="N145" s="238" t="s">
        <v>40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251</v>
      </c>
      <c r="AT145" s="219" t="s">
        <v>973</v>
      </c>
      <c r="AU145" s="219" t="s">
        <v>82</v>
      </c>
      <c r="AY145" s="14" t="s">
        <v>233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82</v>
      </c>
      <c r="BK145" s="112">
        <f>ROUND(I145*H145,2)</f>
        <v>0</v>
      </c>
      <c r="BL145" s="14" t="s">
        <v>240</v>
      </c>
      <c r="BM145" s="219" t="s">
        <v>8</v>
      </c>
    </row>
    <row r="146" spans="1:65" s="2" customFormat="1" ht="19.5">
      <c r="A146" s="32"/>
      <c r="B146" s="33"/>
      <c r="C146" s="34"/>
      <c r="D146" s="220" t="s">
        <v>241</v>
      </c>
      <c r="E146" s="34"/>
      <c r="F146" s="221" t="s">
        <v>2083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241</v>
      </c>
      <c r="AU146" s="14" t="s">
        <v>82</v>
      </c>
    </row>
    <row r="147" spans="1:65" s="2" customFormat="1" ht="16.5" customHeight="1">
      <c r="A147" s="32"/>
      <c r="B147" s="33"/>
      <c r="C147" s="228" t="s">
        <v>259</v>
      </c>
      <c r="D147" s="228" t="s">
        <v>973</v>
      </c>
      <c r="E147" s="229" t="s">
        <v>260</v>
      </c>
      <c r="F147" s="230" t="s">
        <v>2084</v>
      </c>
      <c r="G147" s="231" t="s">
        <v>239</v>
      </c>
      <c r="H147" s="232">
        <v>2</v>
      </c>
      <c r="I147" s="233"/>
      <c r="J147" s="234">
        <f>ROUND(I147*H147,2)</f>
        <v>0</v>
      </c>
      <c r="K147" s="235"/>
      <c r="L147" s="236"/>
      <c r="M147" s="237" t="s">
        <v>1</v>
      </c>
      <c r="N147" s="238" t="s">
        <v>40</v>
      </c>
      <c r="O147" s="69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9" t="s">
        <v>251</v>
      </c>
      <c r="AT147" s="219" t="s">
        <v>973</v>
      </c>
      <c r="AU147" s="219" t="s">
        <v>82</v>
      </c>
      <c r="AY147" s="14" t="s">
        <v>233</v>
      </c>
      <c r="BE147" s="112">
        <f>IF(N147="základní",J147,0)</f>
        <v>0</v>
      </c>
      <c r="BF147" s="112">
        <f>IF(N147="snížená",J147,0)</f>
        <v>0</v>
      </c>
      <c r="BG147" s="112">
        <f>IF(N147="zákl. přenesená",J147,0)</f>
        <v>0</v>
      </c>
      <c r="BH147" s="112">
        <f>IF(N147="sníž. přenesená",J147,0)</f>
        <v>0</v>
      </c>
      <c r="BI147" s="112">
        <f>IF(N147="nulová",J147,0)</f>
        <v>0</v>
      </c>
      <c r="BJ147" s="14" t="s">
        <v>82</v>
      </c>
      <c r="BK147" s="112">
        <f>ROUND(I147*H147,2)</f>
        <v>0</v>
      </c>
      <c r="BL147" s="14" t="s">
        <v>240</v>
      </c>
      <c r="BM147" s="219" t="s">
        <v>261</v>
      </c>
    </row>
    <row r="148" spans="1:65" s="2" customFormat="1" ht="11.25">
      <c r="A148" s="32"/>
      <c r="B148" s="33"/>
      <c r="C148" s="34"/>
      <c r="D148" s="220" t="s">
        <v>241</v>
      </c>
      <c r="E148" s="34"/>
      <c r="F148" s="221" t="s">
        <v>2084</v>
      </c>
      <c r="G148" s="34"/>
      <c r="H148" s="34"/>
      <c r="I148" s="176"/>
      <c r="J148" s="34"/>
      <c r="K148" s="34"/>
      <c r="L148" s="35"/>
      <c r="M148" s="222"/>
      <c r="N148" s="223"/>
      <c r="O148" s="69"/>
      <c r="P148" s="69"/>
      <c r="Q148" s="69"/>
      <c r="R148" s="69"/>
      <c r="S148" s="69"/>
      <c r="T148" s="70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4" t="s">
        <v>241</v>
      </c>
      <c r="AU148" s="14" t="s">
        <v>82</v>
      </c>
    </row>
    <row r="149" spans="1:65" s="2" customFormat="1" ht="24.2" customHeight="1">
      <c r="A149" s="32"/>
      <c r="B149" s="33"/>
      <c r="C149" s="228" t="s">
        <v>251</v>
      </c>
      <c r="D149" s="228" t="s">
        <v>973</v>
      </c>
      <c r="E149" s="229" t="s">
        <v>262</v>
      </c>
      <c r="F149" s="230" t="s">
        <v>2085</v>
      </c>
      <c r="G149" s="231" t="s">
        <v>239</v>
      </c>
      <c r="H149" s="232">
        <v>2</v>
      </c>
      <c r="I149" s="233"/>
      <c r="J149" s="234">
        <f>ROUND(I149*H149,2)</f>
        <v>0</v>
      </c>
      <c r="K149" s="235"/>
      <c r="L149" s="236"/>
      <c r="M149" s="237" t="s">
        <v>1</v>
      </c>
      <c r="N149" s="238" t="s">
        <v>40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251</v>
      </c>
      <c r="AT149" s="219" t="s">
        <v>973</v>
      </c>
      <c r="AU149" s="219" t="s">
        <v>82</v>
      </c>
      <c r="AY149" s="14" t="s">
        <v>233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82</v>
      </c>
      <c r="BK149" s="112">
        <f>ROUND(I149*H149,2)</f>
        <v>0</v>
      </c>
      <c r="BL149" s="14" t="s">
        <v>240</v>
      </c>
      <c r="BM149" s="219" t="s">
        <v>263</v>
      </c>
    </row>
    <row r="150" spans="1:65" s="2" customFormat="1" ht="11.25">
      <c r="A150" s="32"/>
      <c r="B150" s="33"/>
      <c r="C150" s="34"/>
      <c r="D150" s="220" t="s">
        <v>241</v>
      </c>
      <c r="E150" s="34"/>
      <c r="F150" s="221" t="s">
        <v>2085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241</v>
      </c>
      <c r="AU150" s="14" t="s">
        <v>82</v>
      </c>
    </row>
    <row r="151" spans="1:65" s="2" customFormat="1" ht="55.5" customHeight="1">
      <c r="A151" s="32"/>
      <c r="B151" s="33"/>
      <c r="C151" s="228" t="s">
        <v>264</v>
      </c>
      <c r="D151" s="228" t="s">
        <v>973</v>
      </c>
      <c r="E151" s="229" t="s">
        <v>265</v>
      </c>
      <c r="F151" s="230" t="s">
        <v>2086</v>
      </c>
      <c r="G151" s="231" t="s">
        <v>239</v>
      </c>
      <c r="H151" s="232">
        <v>1</v>
      </c>
      <c r="I151" s="233"/>
      <c r="J151" s="234">
        <f>ROUND(I151*H151,2)</f>
        <v>0</v>
      </c>
      <c r="K151" s="235"/>
      <c r="L151" s="236"/>
      <c r="M151" s="237" t="s">
        <v>1</v>
      </c>
      <c r="N151" s="238" t="s">
        <v>40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251</v>
      </c>
      <c r="AT151" s="219" t="s">
        <v>973</v>
      </c>
      <c r="AU151" s="219" t="s">
        <v>82</v>
      </c>
      <c r="AY151" s="14" t="s">
        <v>233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82</v>
      </c>
      <c r="BK151" s="112">
        <f>ROUND(I151*H151,2)</f>
        <v>0</v>
      </c>
      <c r="BL151" s="14" t="s">
        <v>240</v>
      </c>
      <c r="BM151" s="219" t="s">
        <v>266</v>
      </c>
    </row>
    <row r="152" spans="1:65" s="2" customFormat="1" ht="29.25">
      <c r="A152" s="32"/>
      <c r="B152" s="33"/>
      <c r="C152" s="34"/>
      <c r="D152" s="220" t="s">
        <v>241</v>
      </c>
      <c r="E152" s="34"/>
      <c r="F152" s="221" t="s">
        <v>2086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241</v>
      </c>
      <c r="AU152" s="14" t="s">
        <v>82</v>
      </c>
    </row>
    <row r="153" spans="1:65" s="2" customFormat="1" ht="49.15" customHeight="1">
      <c r="A153" s="32"/>
      <c r="B153" s="33"/>
      <c r="C153" s="228" t="s">
        <v>255</v>
      </c>
      <c r="D153" s="228" t="s">
        <v>973</v>
      </c>
      <c r="E153" s="229" t="s">
        <v>267</v>
      </c>
      <c r="F153" s="230" t="s">
        <v>2087</v>
      </c>
      <c r="G153" s="231" t="s">
        <v>239</v>
      </c>
      <c r="H153" s="232">
        <v>1</v>
      </c>
      <c r="I153" s="233"/>
      <c r="J153" s="234">
        <f>ROUND(I153*H153,2)</f>
        <v>0</v>
      </c>
      <c r="K153" s="235"/>
      <c r="L153" s="236"/>
      <c r="M153" s="237" t="s">
        <v>1</v>
      </c>
      <c r="N153" s="238" t="s">
        <v>40</v>
      </c>
      <c r="O153" s="6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9" t="s">
        <v>251</v>
      </c>
      <c r="AT153" s="219" t="s">
        <v>973</v>
      </c>
      <c r="AU153" s="219" t="s">
        <v>82</v>
      </c>
      <c r="AY153" s="14" t="s">
        <v>233</v>
      </c>
      <c r="BE153" s="112">
        <f>IF(N153="základní",J153,0)</f>
        <v>0</v>
      </c>
      <c r="BF153" s="112">
        <f>IF(N153="snížená",J153,0)</f>
        <v>0</v>
      </c>
      <c r="BG153" s="112">
        <f>IF(N153="zákl. přenesená",J153,0)</f>
        <v>0</v>
      </c>
      <c r="BH153" s="112">
        <f>IF(N153="sníž. přenesená",J153,0)</f>
        <v>0</v>
      </c>
      <c r="BI153" s="112">
        <f>IF(N153="nulová",J153,0)</f>
        <v>0</v>
      </c>
      <c r="BJ153" s="14" t="s">
        <v>82</v>
      </c>
      <c r="BK153" s="112">
        <f>ROUND(I153*H153,2)</f>
        <v>0</v>
      </c>
      <c r="BL153" s="14" t="s">
        <v>240</v>
      </c>
      <c r="BM153" s="219" t="s">
        <v>268</v>
      </c>
    </row>
    <row r="154" spans="1:65" s="2" customFormat="1" ht="29.25">
      <c r="A154" s="32"/>
      <c r="B154" s="33"/>
      <c r="C154" s="34"/>
      <c r="D154" s="220" t="s">
        <v>241</v>
      </c>
      <c r="E154" s="34"/>
      <c r="F154" s="221" t="s">
        <v>2087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241</v>
      </c>
      <c r="AU154" s="14" t="s">
        <v>82</v>
      </c>
    </row>
    <row r="155" spans="1:65" s="2" customFormat="1" ht="21.75" customHeight="1">
      <c r="A155" s="32"/>
      <c r="B155" s="33"/>
      <c r="C155" s="228" t="s">
        <v>271</v>
      </c>
      <c r="D155" s="228" t="s">
        <v>973</v>
      </c>
      <c r="E155" s="229" t="s">
        <v>272</v>
      </c>
      <c r="F155" s="230" t="s">
        <v>2088</v>
      </c>
      <c r="G155" s="231" t="s">
        <v>239</v>
      </c>
      <c r="H155" s="232">
        <v>68</v>
      </c>
      <c r="I155" s="233"/>
      <c r="J155" s="234">
        <f>ROUND(I155*H155,2)</f>
        <v>0</v>
      </c>
      <c r="K155" s="235"/>
      <c r="L155" s="236"/>
      <c r="M155" s="237" t="s">
        <v>1</v>
      </c>
      <c r="N155" s="238" t="s">
        <v>40</v>
      </c>
      <c r="O155" s="69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9" t="s">
        <v>251</v>
      </c>
      <c r="AT155" s="219" t="s">
        <v>973</v>
      </c>
      <c r="AU155" s="219" t="s">
        <v>82</v>
      </c>
      <c r="AY155" s="14" t="s">
        <v>233</v>
      </c>
      <c r="BE155" s="112">
        <f>IF(N155="základní",J155,0)</f>
        <v>0</v>
      </c>
      <c r="BF155" s="112">
        <f>IF(N155="snížená",J155,0)</f>
        <v>0</v>
      </c>
      <c r="BG155" s="112">
        <f>IF(N155="zákl. přenesená",J155,0)</f>
        <v>0</v>
      </c>
      <c r="BH155" s="112">
        <f>IF(N155="sníž. přenesená",J155,0)</f>
        <v>0</v>
      </c>
      <c r="BI155" s="112">
        <f>IF(N155="nulová",J155,0)</f>
        <v>0</v>
      </c>
      <c r="BJ155" s="14" t="s">
        <v>82</v>
      </c>
      <c r="BK155" s="112">
        <f>ROUND(I155*H155,2)</f>
        <v>0</v>
      </c>
      <c r="BL155" s="14" t="s">
        <v>240</v>
      </c>
      <c r="BM155" s="219" t="s">
        <v>273</v>
      </c>
    </row>
    <row r="156" spans="1:65" s="2" customFormat="1" ht="11.25">
      <c r="A156" s="32"/>
      <c r="B156" s="33"/>
      <c r="C156" s="34"/>
      <c r="D156" s="220" t="s">
        <v>241</v>
      </c>
      <c r="E156" s="34"/>
      <c r="F156" s="221" t="s">
        <v>2088</v>
      </c>
      <c r="G156" s="34"/>
      <c r="H156" s="34"/>
      <c r="I156" s="176"/>
      <c r="J156" s="34"/>
      <c r="K156" s="34"/>
      <c r="L156" s="35"/>
      <c r="M156" s="222"/>
      <c r="N156" s="22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4" t="s">
        <v>241</v>
      </c>
      <c r="AU156" s="14" t="s">
        <v>82</v>
      </c>
    </row>
    <row r="157" spans="1:65" s="2" customFormat="1" ht="21.75" customHeight="1">
      <c r="A157" s="32"/>
      <c r="B157" s="33"/>
      <c r="C157" s="228" t="s">
        <v>8</v>
      </c>
      <c r="D157" s="228" t="s">
        <v>973</v>
      </c>
      <c r="E157" s="229" t="s">
        <v>274</v>
      </c>
      <c r="F157" s="230" t="s">
        <v>2089</v>
      </c>
      <c r="G157" s="231" t="s">
        <v>239</v>
      </c>
      <c r="H157" s="232">
        <v>2</v>
      </c>
      <c r="I157" s="233"/>
      <c r="J157" s="234">
        <f>ROUND(I157*H157,2)</f>
        <v>0</v>
      </c>
      <c r="K157" s="235"/>
      <c r="L157" s="236"/>
      <c r="M157" s="237" t="s">
        <v>1</v>
      </c>
      <c r="N157" s="238" t="s">
        <v>40</v>
      </c>
      <c r="O157" s="69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9" t="s">
        <v>251</v>
      </c>
      <c r="AT157" s="219" t="s">
        <v>973</v>
      </c>
      <c r="AU157" s="219" t="s">
        <v>82</v>
      </c>
      <c r="AY157" s="14" t="s">
        <v>233</v>
      </c>
      <c r="BE157" s="112">
        <f>IF(N157="základní",J157,0)</f>
        <v>0</v>
      </c>
      <c r="BF157" s="112">
        <f>IF(N157="snížená",J157,0)</f>
        <v>0</v>
      </c>
      <c r="BG157" s="112">
        <f>IF(N157="zákl. přenesená",J157,0)</f>
        <v>0</v>
      </c>
      <c r="BH157" s="112">
        <f>IF(N157="sníž. přenesená",J157,0)</f>
        <v>0</v>
      </c>
      <c r="BI157" s="112">
        <f>IF(N157="nulová",J157,0)</f>
        <v>0</v>
      </c>
      <c r="BJ157" s="14" t="s">
        <v>82</v>
      </c>
      <c r="BK157" s="112">
        <f>ROUND(I157*H157,2)</f>
        <v>0</v>
      </c>
      <c r="BL157" s="14" t="s">
        <v>240</v>
      </c>
      <c r="BM157" s="219" t="s">
        <v>275</v>
      </c>
    </row>
    <row r="158" spans="1:65" s="2" customFormat="1" ht="11.25">
      <c r="A158" s="32"/>
      <c r="B158" s="33"/>
      <c r="C158" s="34"/>
      <c r="D158" s="220" t="s">
        <v>241</v>
      </c>
      <c r="E158" s="34"/>
      <c r="F158" s="221" t="s">
        <v>2089</v>
      </c>
      <c r="G158" s="34"/>
      <c r="H158" s="34"/>
      <c r="I158" s="176"/>
      <c r="J158" s="34"/>
      <c r="K158" s="34"/>
      <c r="L158" s="35"/>
      <c r="M158" s="222"/>
      <c r="N158" s="223"/>
      <c r="O158" s="69"/>
      <c r="P158" s="69"/>
      <c r="Q158" s="69"/>
      <c r="R158" s="69"/>
      <c r="S158" s="69"/>
      <c r="T158" s="70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4" t="s">
        <v>241</v>
      </c>
      <c r="AU158" s="14" t="s">
        <v>82</v>
      </c>
    </row>
    <row r="159" spans="1:65" s="2" customFormat="1" ht="33" customHeight="1">
      <c r="A159" s="32"/>
      <c r="B159" s="33"/>
      <c r="C159" s="228" t="s">
        <v>276</v>
      </c>
      <c r="D159" s="228" t="s">
        <v>973</v>
      </c>
      <c r="E159" s="229" t="s">
        <v>277</v>
      </c>
      <c r="F159" s="230" t="s">
        <v>2090</v>
      </c>
      <c r="G159" s="231" t="s">
        <v>239</v>
      </c>
      <c r="H159" s="232">
        <v>1</v>
      </c>
      <c r="I159" s="233"/>
      <c r="J159" s="234">
        <f>ROUND(I159*H159,2)</f>
        <v>0</v>
      </c>
      <c r="K159" s="235"/>
      <c r="L159" s="236"/>
      <c r="M159" s="237" t="s">
        <v>1</v>
      </c>
      <c r="N159" s="238" t="s">
        <v>40</v>
      </c>
      <c r="O159" s="69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9" t="s">
        <v>251</v>
      </c>
      <c r="AT159" s="219" t="s">
        <v>973</v>
      </c>
      <c r="AU159" s="219" t="s">
        <v>82</v>
      </c>
      <c r="AY159" s="14" t="s">
        <v>233</v>
      </c>
      <c r="BE159" s="112">
        <f>IF(N159="základní",J159,0)</f>
        <v>0</v>
      </c>
      <c r="BF159" s="112">
        <f>IF(N159="snížená",J159,0)</f>
        <v>0</v>
      </c>
      <c r="BG159" s="112">
        <f>IF(N159="zákl. přenesená",J159,0)</f>
        <v>0</v>
      </c>
      <c r="BH159" s="112">
        <f>IF(N159="sníž. přenesená",J159,0)</f>
        <v>0</v>
      </c>
      <c r="BI159" s="112">
        <f>IF(N159="nulová",J159,0)</f>
        <v>0</v>
      </c>
      <c r="BJ159" s="14" t="s">
        <v>82</v>
      </c>
      <c r="BK159" s="112">
        <f>ROUND(I159*H159,2)</f>
        <v>0</v>
      </c>
      <c r="BL159" s="14" t="s">
        <v>240</v>
      </c>
      <c r="BM159" s="219" t="s">
        <v>278</v>
      </c>
    </row>
    <row r="160" spans="1:65" s="2" customFormat="1" ht="19.5">
      <c r="A160" s="32"/>
      <c r="B160" s="33"/>
      <c r="C160" s="34"/>
      <c r="D160" s="220" t="s">
        <v>241</v>
      </c>
      <c r="E160" s="34"/>
      <c r="F160" s="221" t="s">
        <v>2090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241</v>
      </c>
      <c r="AU160" s="14" t="s">
        <v>82</v>
      </c>
    </row>
    <row r="161" spans="1:65" s="2" customFormat="1" ht="44.25" customHeight="1">
      <c r="A161" s="32"/>
      <c r="B161" s="33"/>
      <c r="C161" s="228" t="s">
        <v>261</v>
      </c>
      <c r="D161" s="228" t="s">
        <v>973</v>
      </c>
      <c r="E161" s="229" t="s">
        <v>279</v>
      </c>
      <c r="F161" s="230" t="s">
        <v>2091</v>
      </c>
      <c r="G161" s="231" t="s">
        <v>239</v>
      </c>
      <c r="H161" s="232">
        <v>2</v>
      </c>
      <c r="I161" s="233"/>
      <c r="J161" s="234">
        <f>ROUND(I161*H161,2)</f>
        <v>0</v>
      </c>
      <c r="K161" s="235"/>
      <c r="L161" s="236"/>
      <c r="M161" s="237" t="s">
        <v>1</v>
      </c>
      <c r="N161" s="238" t="s">
        <v>40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251</v>
      </c>
      <c r="AT161" s="219" t="s">
        <v>973</v>
      </c>
      <c r="AU161" s="219" t="s">
        <v>82</v>
      </c>
      <c r="AY161" s="14" t="s">
        <v>233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82</v>
      </c>
      <c r="BK161" s="112">
        <f>ROUND(I161*H161,2)</f>
        <v>0</v>
      </c>
      <c r="BL161" s="14" t="s">
        <v>240</v>
      </c>
      <c r="BM161" s="219" t="s">
        <v>280</v>
      </c>
    </row>
    <row r="162" spans="1:65" s="2" customFormat="1" ht="29.25">
      <c r="A162" s="32"/>
      <c r="B162" s="33"/>
      <c r="C162" s="34"/>
      <c r="D162" s="220" t="s">
        <v>241</v>
      </c>
      <c r="E162" s="34"/>
      <c r="F162" s="221" t="s">
        <v>2091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241</v>
      </c>
      <c r="AU162" s="14" t="s">
        <v>82</v>
      </c>
    </row>
    <row r="163" spans="1:65" s="2" customFormat="1" ht="37.9" customHeight="1">
      <c r="A163" s="32"/>
      <c r="B163" s="33"/>
      <c r="C163" s="228" t="s">
        <v>281</v>
      </c>
      <c r="D163" s="228" t="s">
        <v>973</v>
      </c>
      <c r="E163" s="229" t="s">
        <v>282</v>
      </c>
      <c r="F163" s="230" t="s">
        <v>2092</v>
      </c>
      <c r="G163" s="231" t="s">
        <v>239</v>
      </c>
      <c r="H163" s="232">
        <v>11</v>
      </c>
      <c r="I163" s="233"/>
      <c r="J163" s="234">
        <f>ROUND(I163*H163,2)</f>
        <v>0</v>
      </c>
      <c r="K163" s="235"/>
      <c r="L163" s="236"/>
      <c r="M163" s="237" t="s">
        <v>1</v>
      </c>
      <c r="N163" s="238" t="s">
        <v>40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251</v>
      </c>
      <c r="AT163" s="219" t="s">
        <v>973</v>
      </c>
      <c r="AU163" s="219" t="s">
        <v>82</v>
      </c>
      <c r="AY163" s="14" t="s">
        <v>233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82</v>
      </c>
      <c r="BK163" s="112">
        <f>ROUND(I163*H163,2)</f>
        <v>0</v>
      </c>
      <c r="BL163" s="14" t="s">
        <v>240</v>
      </c>
      <c r="BM163" s="219" t="s">
        <v>283</v>
      </c>
    </row>
    <row r="164" spans="1:65" s="2" customFormat="1" ht="19.5">
      <c r="A164" s="32"/>
      <c r="B164" s="33"/>
      <c r="C164" s="34"/>
      <c r="D164" s="220" t="s">
        <v>241</v>
      </c>
      <c r="E164" s="34"/>
      <c r="F164" s="221" t="s">
        <v>2092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241</v>
      </c>
      <c r="AU164" s="14" t="s">
        <v>82</v>
      </c>
    </row>
    <row r="165" spans="1:65" s="2" customFormat="1" ht="16.5" customHeight="1">
      <c r="A165" s="32"/>
      <c r="B165" s="33"/>
      <c r="C165" s="228" t="s">
        <v>263</v>
      </c>
      <c r="D165" s="228" t="s">
        <v>973</v>
      </c>
      <c r="E165" s="229" t="s">
        <v>286</v>
      </c>
      <c r="F165" s="230" t="s">
        <v>2093</v>
      </c>
      <c r="G165" s="231" t="s">
        <v>239</v>
      </c>
      <c r="H165" s="232">
        <v>3</v>
      </c>
      <c r="I165" s="233"/>
      <c r="J165" s="234">
        <f>ROUND(I165*H165,2)</f>
        <v>0</v>
      </c>
      <c r="K165" s="235"/>
      <c r="L165" s="236"/>
      <c r="M165" s="237" t="s">
        <v>1</v>
      </c>
      <c r="N165" s="238" t="s">
        <v>40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251</v>
      </c>
      <c r="AT165" s="219" t="s">
        <v>973</v>
      </c>
      <c r="AU165" s="219" t="s">
        <v>82</v>
      </c>
      <c r="AY165" s="14" t="s">
        <v>233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82</v>
      </c>
      <c r="BK165" s="112">
        <f>ROUND(I165*H165,2)</f>
        <v>0</v>
      </c>
      <c r="BL165" s="14" t="s">
        <v>240</v>
      </c>
      <c r="BM165" s="219" t="s">
        <v>287</v>
      </c>
    </row>
    <row r="166" spans="1:65" s="2" customFormat="1" ht="11.25">
      <c r="A166" s="32"/>
      <c r="B166" s="33"/>
      <c r="C166" s="34"/>
      <c r="D166" s="220" t="s">
        <v>241</v>
      </c>
      <c r="E166" s="34"/>
      <c r="F166" s="221" t="s">
        <v>2093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241</v>
      </c>
      <c r="AU166" s="14" t="s">
        <v>82</v>
      </c>
    </row>
    <row r="167" spans="1:65" s="2" customFormat="1" ht="16.5" customHeight="1">
      <c r="A167" s="32"/>
      <c r="B167" s="33"/>
      <c r="C167" s="228" t="s">
        <v>288</v>
      </c>
      <c r="D167" s="228" t="s">
        <v>973</v>
      </c>
      <c r="E167" s="229" t="s">
        <v>289</v>
      </c>
      <c r="F167" s="230" t="s">
        <v>2094</v>
      </c>
      <c r="G167" s="231" t="s">
        <v>239</v>
      </c>
      <c r="H167" s="232">
        <v>1</v>
      </c>
      <c r="I167" s="233"/>
      <c r="J167" s="234">
        <f>ROUND(I167*H167,2)</f>
        <v>0</v>
      </c>
      <c r="K167" s="235"/>
      <c r="L167" s="236"/>
      <c r="M167" s="237" t="s">
        <v>1</v>
      </c>
      <c r="N167" s="238" t="s">
        <v>40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251</v>
      </c>
      <c r="AT167" s="219" t="s">
        <v>973</v>
      </c>
      <c r="AU167" s="219" t="s">
        <v>82</v>
      </c>
      <c r="AY167" s="14" t="s">
        <v>233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82</v>
      </c>
      <c r="BK167" s="112">
        <f>ROUND(I167*H167,2)</f>
        <v>0</v>
      </c>
      <c r="BL167" s="14" t="s">
        <v>240</v>
      </c>
      <c r="BM167" s="219" t="s">
        <v>290</v>
      </c>
    </row>
    <row r="168" spans="1:65" s="2" customFormat="1" ht="11.25">
      <c r="A168" s="32"/>
      <c r="B168" s="33"/>
      <c r="C168" s="34"/>
      <c r="D168" s="220" t="s">
        <v>241</v>
      </c>
      <c r="E168" s="34"/>
      <c r="F168" s="221" t="s">
        <v>2094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241</v>
      </c>
      <c r="AU168" s="14" t="s">
        <v>82</v>
      </c>
    </row>
    <row r="169" spans="1:65" s="2" customFormat="1" ht="16.5" customHeight="1">
      <c r="A169" s="32"/>
      <c r="B169" s="33"/>
      <c r="C169" s="228" t="s">
        <v>266</v>
      </c>
      <c r="D169" s="228" t="s">
        <v>973</v>
      </c>
      <c r="E169" s="229" t="s">
        <v>291</v>
      </c>
      <c r="F169" s="230" t="s">
        <v>2095</v>
      </c>
      <c r="G169" s="231" t="s">
        <v>620</v>
      </c>
      <c r="H169" s="232">
        <v>1</v>
      </c>
      <c r="I169" s="233"/>
      <c r="J169" s="234">
        <f>ROUND(I169*H169,2)</f>
        <v>0</v>
      </c>
      <c r="K169" s="235"/>
      <c r="L169" s="236"/>
      <c r="M169" s="237" t="s">
        <v>1</v>
      </c>
      <c r="N169" s="238" t="s">
        <v>40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251</v>
      </c>
      <c r="AT169" s="219" t="s">
        <v>973</v>
      </c>
      <c r="AU169" s="219" t="s">
        <v>82</v>
      </c>
      <c r="AY169" s="14" t="s">
        <v>233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82</v>
      </c>
      <c r="BK169" s="112">
        <f>ROUND(I169*H169,2)</f>
        <v>0</v>
      </c>
      <c r="BL169" s="14" t="s">
        <v>240</v>
      </c>
      <c r="BM169" s="219" t="s">
        <v>292</v>
      </c>
    </row>
    <row r="170" spans="1:65" s="2" customFormat="1" ht="11.25">
      <c r="A170" s="32"/>
      <c r="B170" s="33"/>
      <c r="C170" s="34"/>
      <c r="D170" s="220" t="s">
        <v>241</v>
      </c>
      <c r="E170" s="34"/>
      <c r="F170" s="221" t="s">
        <v>2095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241</v>
      </c>
      <c r="AU170" s="14" t="s">
        <v>82</v>
      </c>
    </row>
    <row r="171" spans="1:65" s="2" customFormat="1" ht="16.5" customHeight="1">
      <c r="A171" s="32"/>
      <c r="B171" s="33"/>
      <c r="C171" s="228" t="s">
        <v>293</v>
      </c>
      <c r="D171" s="228" t="s">
        <v>973</v>
      </c>
      <c r="E171" s="229" t="s">
        <v>294</v>
      </c>
      <c r="F171" s="230" t="s">
        <v>1195</v>
      </c>
      <c r="G171" s="231" t="s">
        <v>239</v>
      </c>
      <c r="H171" s="232">
        <v>120</v>
      </c>
      <c r="I171" s="233"/>
      <c r="J171" s="234">
        <f>ROUND(I171*H171,2)</f>
        <v>0</v>
      </c>
      <c r="K171" s="235"/>
      <c r="L171" s="236"/>
      <c r="M171" s="237" t="s">
        <v>1</v>
      </c>
      <c r="N171" s="238" t="s">
        <v>40</v>
      </c>
      <c r="O171" s="69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9" t="s">
        <v>251</v>
      </c>
      <c r="AT171" s="219" t="s">
        <v>973</v>
      </c>
      <c r="AU171" s="219" t="s">
        <v>82</v>
      </c>
      <c r="AY171" s="14" t="s">
        <v>233</v>
      </c>
      <c r="BE171" s="112">
        <f>IF(N171="základní",J171,0)</f>
        <v>0</v>
      </c>
      <c r="BF171" s="112">
        <f>IF(N171="snížená",J171,0)</f>
        <v>0</v>
      </c>
      <c r="BG171" s="112">
        <f>IF(N171="zákl. přenesená",J171,0)</f>
        <v>0</v>
      </c>
      <c r="BH171" s="112">
        <f>IF(N171="sníž. přenesená",J171,0)</f>
        <v>0</v>
      </c>
      <c r="BI171" s="112">
        <f>IF(N171="nulová",J171,0)</f>
        <v>0</v>
      </c>
      <c r="BJ171" s="14" t="s">
        <v>82</v>
      </c>
      <c r="BK171" s="112">
        <f>ROUND(I171*H171,2)</f>
        <v>0</v>
      </c>
      <c r="BL171" s="14" t="s">
        <v>240</v>
      </c>
      <c r="BM171" s="219" t="s">
        <v>295</v>
      </c>
    </row>
    <row r="172" spans="1:65" s="2" customFormat="1" ht="11.25">
      <c r="A172" s="32"/>
      <c r="B172" s="33"/>
      <c r="C172" s="34"/>
      <c r="D172" s="220" t="s">
        <v>241</v>
      </c>
      <c r="E172" s="34"/>
      <c r="F172" s="221" t="s">
        <v>1195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241</v>
      </c>
      <c r="AU172" s="14" t="s">
        <v>82</v>
      </c>
    </row>
    <row r="173" spans="1:65" s="2" customFormat="1" ht="16.5" customHeight="1">
      <c r="A173" s="32"/>
      <c r="B173" s="33"/>
      <c r="C173" s="228" t="s">
        <v>268</v>
      </c>
      <c r="D173" s="228" t="s">
        <v>973</v>
      </c>
      <c r="E173" s="229" t="s">
        <v>296</v>
      </c>
      <c r="F173" s="230" t="s">
        <v>1196</v>
      </c>
      <c r="G173" s="231" t="s">
        <v>239</v>
      </c>
      <c r="H173" s="232">
        <v>120</v>
      </c>
      <c r="I173" s="233"/>
      <c r="J173" s="234">
        <f>ROUND(I173*H173,2)</f>
        <v>0</v>
      </c>
      <c r="K173" s="235"/>
      <c r="L173" s="236"/>
      <c r="M173" s="237" t="s">
        <v>1</v>
      </c>
      <c r="N173" s="238" t="s">
        <v>40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251</v>
      </c>
      <c r="AT173" s="219" t="s">
        <v>973</v>
      </c>
      <c r="AU173" s="219" t="s">
        <v>82</v>
      </c>
      <c r="AY173" s="14" t="s">
        <v>233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82</v>
      </c>
      <c r="BK173" s="112">
        <f>ROUND(I173*H173,2)</f>
        <v>0</v>
      </c>
      <c r="BL173" s="14" t="s">
        <v>240</v>
      </c>
      <c r="BM173" s="219" t="s">
        <v>297</v>
      </c>
    </row>
    <row r="174" spans="1:65" s="2" customFormat="1" ht="11.25">
      <c r="A174" s="32"/>
      <c r="B174" s="33"/>
      <c r="C174" s="34"/>
      <c r="D174" s="220" t="s">
        <v>241</v>
      </c>
      <c r="E174" s="34"/>
      <c r="F174" s="221" t="s">
        <v>1196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241</v>
      </c>
      <c r="AU174" s="14" t="s">
        <v>82</v>
      </c>
    </row>
    <row r="175" spans="1:65" s="2" customFormat="1" ht="16.5" customHeight="1">
      <c r="A175" s="32"/>
      <c r="B175" s="33"/>
      <c r="C175" s="228" t="s">
        <v>7</v>
      </c>
      <c r="D175" s="228" t="s">
        <v>973</v>
      </c>
      <c r="E175" s="229" t="s">
        <v>300</v>
      </c>
      <c r="F175" s="230" t="s">
        <v>1197</v>
      </c>
      <c r="G175" s="231" t="s">
        <v>239</v>
      </c>
      <c r="H175" s="232">
        <v>120</v>
      </c>
      <c r="I175" s="233"/>
      <c r="J175" s="234">
        <f>ROUND(I175*H175,2)</f>
        <v>0</v>
      </c>
      <c r="K175" s="235"/>
      <c r="L175" s="236"/>
      <c r="M175" s="237" t="s">
        <v>1</v>
      </c>
      <c r="N175" s="238" t="s">
        <v>40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251</v>
      </c>
      <c r="AT175" s="219" t="s">
        <v>973</v>
      </c>
      <c r="AU175" s="219" t="s">
        <v>82</v>
      </c>
      <c r="AY175" s="14" t="s">
        <v>233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82</v>
      </c>
      <c r="BK175" s="112">
        <f>ROUND(I175*H175,2)</f>
        <v>0</v>
      </c>
      <c r="BL175" s="14" t="s">
        <v>240</v>
      </c>
      <c r="BM175" s="219" t="s">
        <v>301</v>
      </c>
    </row>
    <row r="176" spans="1:65" s="2" customFormat="1" ht="11.25">
      <c r="A176" s="32"/>
      <c r="B176" s="33"/>
      <c r="C176" s="34"/>
      <c r="D176" s="220" t="s">
        <v>241</v>
      </c>
      <c r="E176" s="34"/>
      <c r="F176" s="221" t="s">
        <v>1197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241</v>
      </c>
      <c r="AU176" s="14" t="s">
        <v>82</v>
      </c>
    </row>
    <row r="177" spans="1:65" s="2" customFormat="1" ht="16.5" customHeight="1">
      <c r="A177" s="32"/>
      <c r="B177" s="33"/>
      <c r="C177" s="228" t="s">
        <v>273</v>
      </c>
      <c r="D177" s="228" t="s">
        <v>973</v>
      </c>
      <c r="E177" s="229" t="s">
        <v>302</v>
      </c>
      <c r="F177" s="230" t="s">
        <v>1198</v>
      </c>
      <c r="G177" s="231" t="s">
        <v>239</v>
      </c>
      <c r="H177" s="232">
        <v>70</v>
      </c>
      <c r="I177" s="233"/>
      <c r="J177" s="234">
        <f>ROUND(I177*H177,2)</f>
        <v>0</v>
      </c>
      <c r="K177" s="235"/>
      <c r="L177" s="236"/>
      <c r="M177" s="237" t="s">
        <v>1</v>
      </c>
      <c r="N177" s="238" t="s">
        <v>40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251</v>
      </c>
      <c r="AT177" s="219" t="s">
        <v>973</v>
      </c>
      <c r="AU177" s="219" t="s">
        <v>82</v>
      </c>
      <c r="AY177" s="14" t="s">
        <v>233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82</v>
      </c>
      <c r="BK177" s="112">
        <f>ROUND(I177*H177,2)</f>
        <v>0</v>
      </c>
      <c r="BL177" s="14" t="s">
        <v>240</v>
      </c>
      <c r="BM177" s="219" t="s">
        <v>303</v>
      </c>
    </row>
    <row r="178" spans="1:65" s="2" customFormat="1" ht="11.25">
      <c r="A178" s="32"/>
      <c r="B178" s="33"/>
      <c r="C178" s="34"/>
      <c r="D178" s="220" t="s">
        <v>241</v>
      </c>
      <c r="E178" s="34"/>
      <c r="F178" s="221" t="s">
        <v>1198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241</v>
      </c>
      <c r="AU178" s="14" t="s">
        <v>82</v>
      </c>
    </row>
    <row r="179" spans="1:65" s="2" customFormat="1" ht="16.5" customHeight="1">
      <c r="A179" s="32"/>
      <c r="B179" s="33"/>
      <c r="C179" s="228" t="s">
        <v>304</v>
      </c>
      <c r="D179" s="228" t="s">
        <v>973</v>
      </c>
      <c r="E179" s="229" t="s">
        <v>305</v>
      </c>
      <c r="F179" s="230" t="s">
        <v>1199</v>
      </c>
      <c r="G179" s="231" t="s">
        <v>239</v>
      </c>
      <c r="H179" s="232">
        <v>120</v>
      </c>
      <c r="I179" s="233"/>
      <c r="J179" s="234">
        <f>ROUND(I179*H179,2)</f>
        <v>0</v>
      </c>
      <c r="K179" s="235"/>
      <c r="L179" s="236"/>
      <c r="M179" s="237" t="s">
        <v>1</v>
      </c>
      <c r="N179" s="238" t="s">
        <v>40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251</v>
      </c>
      <c r="AT179" s="219" t="s">
        <v>973</v>
      </c>
      <c r="AU179" s="219" t="s">
        <v>82</v>
      </c>
      <c r="AY179" s="14" t="s">
        <v>233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82</v>
      </c>
      <c r="BK179" s="112">
        <f>ROUND(I179*H179,2)</f>
        <v>0</v>
      </c>
      <c r="BL179" s="14" t="s">
        <v>240</v>
      </c>
      <c r="BM179" s="219" t="s">
        <v>306</v>
      </c>
    </row>
    <row r="180" spans="1:65" s="2" customFormat="1" ht="11.25">
      <c r="A180" s="32"/>
      <c r="B180" s="33"/>
      <c r="C180" s="34"/>
      <c r="D180" s="220" t="s">
        <v>241</v>
      </c>
      <c r="E180" s="34"/>
      <c r="F180" s="221" t="s">
        <v>1199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241</v>
      </c>
      <c r="AU180" s="14" t="s">
        <v>82</v>
      </c>
    </row>
    <row r="181" spans="1:65" s="2" customFormat="1" ht="16.5" customHeight="1">
      <c r="A181" s="32"/>
      <c r="B181" s="33"/>
      <c r="C181" s="228" t="s">
        <v>275</v>
      </c>
      <c r="D181" s="228" t="s">
        <v>973</v>
      </c>
      <c r="E181" s="229" t="s">
        <v>307</v>
      </c>
      <c r="F181" s="230" t="s">
        <v>1200</v>
      </c>
      <c r="G181" s="231" t="s">
        <v>239</v>
      </c>
      <c r="H181" s="232">
        <v>120</v>
      </c>
      <c r="I181" s="233"/>
      <c r="J181" s="234">
        <f>ROUND(I181*H181,2)</f>
        <v>0</v>
      </c>
      <c r="K181" s="235"/>
      <c r="L181" s="236"/>
      <c r="M181" s="237" t="s">
        <v>1</v>
      </c>
      <c r="N181" s="238" t="s">
        <v>40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251</v>
      </c>
      <c r="AT181" s="219" t="s">
        <v>973</v>
      </c>
      <c r="AU181" s="219" t="s">
        <v>82</v>
      </c>
      <c r="AY181" s="14" t="s">
        <v>233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82</v>
      </c>
      <c r="BK181" s="112">
        <f>ROUND(I181*H181,2)</f>
        <v>0</v>
      </c>
      <c r="BL181" s="14" t="s">
        <v>240</v>
      </c>
      <c r="BM181" s="219" t="s">
        <v>308</v>
      </c>
    </row>
    <row r="182" spans="1:65" s="2" customFormat="1" ht="11.25">
      <c r="A182" s="32"/>
      <c r="B182" s="33"/>
      <c r="C182" s="34"/>
      <c r="D182" s="220" t="s">
        <v>241</v>
      </c>
      <c r="E182" s="34"/>
      <c r="F182" s="221" t="s">
        <v>1200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241</v>
      </c>
      <c r="AU182" s="14" t="s">
        <v>82</v>
      </c>
    </row>
    <row r="183" spans="1:65" s="2" customFormat="1" ht="24.2" customHeight="1">
      <c r="A183" s="32"/>
      <c r="B183" s="33"/>
      <c r="C183" s="228" t="s">
        <v>309</v>
      </c>
      <c r="D183" s="228" t="s">
        <v>973</v>
      </c>
      <c r="E183" s="229" t="s">
        <v>310</v>
      </c>
      <c r="F183" s="230" t="s">
        <v>2096</v>
      </c>
      <c r="G183" s="231" t="s">
        <v>358</v>
      </c>
      <c r="H183" s="232">
        <v>1</v>
      </c>
      <c r="I183" s="233"/>
      <c r="J183" s="234">
        <f>ROUND(I183*H183,2)</f>
        <v>0</v>
      </c>
      <c r="K183" s="235"/>
      <c r="L183" s="236"/>
      <c r="M183" s="237" t="s">
        <v>1</v>
      </c>
      <c r="N183" s="238" t="s">
        <v>40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251</v>
      </c>
      <c r="AT183" s="219" t="s">
        <v>973</v>
      </c>
      <c r="AU183" s="219" t="s">
        <v>82</v>
      </c>
      <c r="AY183" s="14" t="s">
        <v>233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82</v>
      </c>
      <c r="BK183" s="112">
        <f>ROUND(I183*H183,2)</f>
        <v>0</v>
      </c>
      <c r="BL183" s="14" t="s">
        <v>240</v>
      </c>
      <c r="BM183" s="219" t="s">
        <v>311</v>
      </c>
    </row>
    <row r="184" spans="1:65" s="2" customFormat="1" ht="19.5">
      <c r="A184" s="32"/>
      <c r="B184" s="33"/>
      <c r="C184" s="34"/>
      <c r="D184" s="220" t="s">
        <v>241</v>
      </c>
      <c r="E184" s="34"/>
      <c r="F184" s="221" t="s">
        <v>2096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241</v>
      </c>
      <c r="AU184" s="14" t="s">
        <v>82</v>
      </c>
    </row>
    <row r="185" spans="1:65" s="12" customFormat="1" ht="25.9" customHeight="1">
      <c r="B185" s="191"/>
      <c r="C185" s="192"/>
      <c r="D185" s="193" t="s">
        <v>74</v>
      </c>
      <c r="E185" s="194" t="s">
        <v>234</v>
      </c>
      <c r="F185" s="194" t="s">
        <v>2097</v>
      </c>
      <c r="G185" s="192"/>
      <c r="H185" s="192"/>
      <c r="I185" s="195"/>
      <c r="J185" s="196">
        <f>BK185</f>
        <v>0</v>
      </c>
      <c r="K185" s="192"/>
      <c r="L185" s="197"/>
      <c r="M185" s="198"/>
      <c r="N185" s="199"/>
      <c r="O185" s="199"/>
      <c r="P185" s="200">
        <f>SUM(P186:P189)</f>
        <v>0</v>
      </c>
      <c r="Q185" s="199"/>
      <c r="R185" s="200">
        <f>SUM(R186:R189)</f>
        <v>0</v>
      </c>
      <c r="S185" s="199"/>
      <c r="T185" s="201">
        <f>SUM(T186:T189)</f>
        <v>0</v>
      </c>
      <c r="AR185" s="202" t="s">
        <v>82</v>
      </c>
      <c r="AT185" s="203" t="s">
        <v>74</v>
      </c>
      <c r="AU185" s="203" t="s">
        <v>75</v>
      </c>
      <c r="AY185" s="202" t="s">
        <v>233</v>
      </c>
      <c r="BK185" s="204">
        <f>SUM(BK186:BK189)</f>
        <v>0</v>
      </c>
    </row>
    <row r="186" spans="1:65" s="2" customFormat="1" ht="24.2" customHeight="1">
      <c r="A186" s="32"/>
      <c r="B186" s="33"/>
      <c r="C186" s="207" t="s">
        <v>278</v>
      </c>
      <c r="D186" s="207" t="s">
        <v>236</v>
      </c>
      <c r="E186" s="208" t="s">
        <v>314</v>
      </c>
      <c r="F186" s="209" t="s">
        <v>2098</v>
      </c>
      <c r="G186" s="210" t="s">
        <v>239</v>
      </c>
      <c r="H186" s="211">
        <v>1</v>
      </c>
      <c r="I186" s="212"/>
      <c r="J186" s="213">
        <f>ROUND(I186*H186,2)</f>
        <v>0</v>
      </c>
      <c r="K186" s="214"/>
      <c r="L186" s="35"/>
      <c r="M186" s="215" t="s">
        <v>1</v>
      </c>
      <c r="N186" s="216" t="s">
        <v>40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240</v>
      </c>
      <c r="AT186" s="219" t="s">
        <v>236</v>
      </c>
      <c r="AU186" s="219" t="s">
        <v>82</v>
      </c>
      <c r="AY186" s="14" t="s">
        <v>233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82</v>
      </c>
      <c r="BK186" s="112">
        <f>ROUND(I186*H186,2)</f>
        <v>0</v>
      </c>
      <c r="BL186" s="14" t="s">
        <v>240</v>
      </c>
      <c r="BM186" s="219" t="s">
        <v>315</v>
      </c>
    </row>
    <row r="187" spans="1:65" s="2" customFormat="1" ht="11.25">
      <c r="A187" s="32"/>
      <c r="B187" s="33"/>
      <c r="C187" s="34"/>
      <c r="D187" s="220" t="s">
        <v>241</v>
      </c>
      <c r="E187" s="34"/>
      <c r="F187" s="221" t="s">
        <v>2098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241</v>
      </c>
      <c r="AU187" s="14" t="s">
        <v>82</v>
      </c>
    </row>
    <row r="188" spans="1:65" s="2" customFormat="1" ht="33" customHeight="1">
      <c r="A188" s="32"/>
      <c r="B188" s="33"/>
      <c r="C188" s="207" t="s">
        <v>316</v>
      </c>
      <c r="D188" s="207" t="s">
        <v>236</v>
      </c>
      <c r="E188" s="208" t="s">
        <v>317</v>
      </c>
      <c r="F188" s="209" t="s">
        <v>2099</v>
      </c>
      <c r="G188" s="210" t="s">
        <v>239</v>
      </c>
      <c r="H188" s="211">
        <v>1</v>
      </c>
      <c r="I188" s="212"/>
      <c r="J188" s="213">
        <f>ROUND(I188*H188,2)</f>
        <v>0</v>
      </c>
      <c r="K188" s="214"/>
      <c r="L188" s="35"/>
      <c r="M188" s="215" t="s">
        <v>1</v>
      </c>
      <c r="N188" s="216" t="s">
        <v>40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240</v>
      </c>
      <c r="AT188" s="219" t="s">
        <v>236</v>
      </c>
      <c r="AU188" s="219" t="s">
        <v>82</v>
      </c>
      <c r="AY188" s="14" t="s">
        <v>233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82</v>
      </c>
      <c r="BK188" s="112">
        <f>ROUND(I188*H188,2)</f>
        <v>0</v>
      </c>
      <c r="BL188" s="14" t="s">
        <v>240</v>
      </c>
      <c r="BM188" s="219" t="s">
        <v>318</v>
      </c>
    </row>
    <row r="189" spans="1:65" s="2" customFormat="1" ht="19.5">
      <c r="A189" s="32"/>
      <c r="B189" s="33"/>
      <c r="C189" s="34"/>
      <c r="D189" s="220" t="s">
        <v>241</v>
      </c>
      <c r="E189" s="34"/>
      <c r="F189" s="221" t="s">
        <v>2099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241</v>
      </c>
      <c r="AU189" s="14" t="s">
        <v>82</v>
      </c>
    </row>
    <row r="190" spans="1:65" s="12" customFormat="1" ht="25.9" customHeight="1">
      <c r="B190" s="191"/>
      <c r="C190" s="192"/>
      <c r="D190" s="193" t="s">
        <v>74</v>
      </c>
      <c r="E190" s="194" t="s">
        <v>256</v>
      </c>
      <c r="F190" s="194" t="s">
        <v>1224</v>
      </c>
      <c r="G190" s="192"/>
      <c r="H190" s="192"/>
      <c r="I190" s="195"/>
      <c r="J190" s="196">
        <f>BK190</f>
        <v>0</v>
      </c>
      <c r="K190" s="192"/>
      <c r="L190" s="197"/>
      <c r="M190" s="198"/>
      <c r="N190" s="199"/>
      <c r="O190" s="199"/>
      <c r="P190" s="200">
        <f>SUM(P191:P202)</f>
        <v>0</v>
      </c>
      <c r="Q190" s="199"/>
      <c r="R190" s="200">
        <f>SUM(R191:R202)</f>
        <v>0</v>
      </c>
      <c r="S190" s="199"/>
      <c r="T190" s="201">
        <f>SUM(T191:T202)</f>
        <v>0</v>
      </c>
      <c r="AR190" s="202" t="s">
        <v>82</v>
      </c>
      <c r="AT190" s="203" t="s">
        <v>74</v>
      </c>
      <c r="AU190" s="203" t="s">
        <v>75</v>
      </c>
      <c r="AY190" s="202" t="s">
        <v>233</v>
      </c>
      <c r="BK190" s="204">
        <f>SUM(BK191:BK202)</f>
        <v>0</v>
      </c>
    </row>
    <row r="191" spans="1:65" s="2" customFormat="1" ht="24.2" customHeight="1">
      <c r="A191" s="32"/>
      <c r="B191" s="33"/>
      <c r="C191" s="207" t="s">
        <v>280</v>
      </c>
      <c r="D191" s="207" t="s">
        <v>236</v>
      </c>
      <c r="E191" s="208" t="s">
        <v>319</v>
      </c>
      <c r="F191" s="209" t="s">
        <v>2100</v>
      </c>
      <c r="G191" s="210" t="s">
        <v>244</v>
      </c>
      <c r="H191" s="211">
        <v>180</v>
      </c>
      <c r="I191" s="212"/>
      <c r="J191" s="213">
        <f>ROUND(I191*H191,2)</f>
        <v>0</v>
      </c>
      <c r="K191" s="214"/>
      <c r="L191" s="35"/>
      <c r="M191" s="215" t="s">
        <v>1</v>
      </c>
      <c r="N191" s="216" t="s">
        <v>40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240</v>
      </c>
      <c r="AT191" s="219" t="s">
        <v>236</v>
      </c>
      <c r="AU191" s="219" t="s">
        <v>82</v>
      </c>
      <c r="AY191" s="14" t="s">
        <v>233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82</v>
      </c>
      <c r="BK191" s="112">
        <f>ROUND(I191*H191,2)</f>
        <v>0</v>
      </c>
      <c r="BL191" s="14" t="s">
        <v>240</v>
      </c>
      <c r="BM191" s="219" t="s">
        <v>320</v>
      </c>
    </row>
    <row r="192" spans="1:65" s="2" customFormat="1" ht="11.25">
      <c r="A192" s="32"/>
      <c r="B192" s="33"/>
      <c r="C192" s="34"/>
      <c r="D192" s="220" t="s">
        <v>241</v>
      </c>
      <c r="E192" s="34"/>
      <c r="F192" s="221" t="s">
        <v>2100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241</v>
      </c>
      <c r="AU192" s="14" t="s">
        <v>82</v>
      </c>
    </row>
    <row r="193" spans="1:65" s="2" customFormat="1" ht="24.2" customHeight="1">
      <c r="A193" s="32"/>
      <c r="B193" s="33"/>
      <c r="C193" s="207" t="s">
        <v>321</v>
      </c>
      <c r="D193" s="207" t="s">
        <v>236</v>
      </c>
      <c r="E193" s="208" t="s">
        <v>322</v>
      </c>
      <c r="F193" s="209" t="s">
        <v>2101</v>
      </c>
      <c r="G193" s="210" t="s">
        <v>244</v>
      </c>
      <c r="H193" s="211">
        <v>2046</v>
      </c>
      <c r="I193" s="212"/>
      <c r="J193" s="213">
        <f>ROUND(I193*H193,2)</f>
        <v>0</v>
      </c>
      <c r="K193" s="214"/>
      <c r="L193" s="35"/>
      <c r="M193" s="215" t="s">
        <v>1</v>
      </c>
      <c r="N193" s="216" t="s">
        <v>40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240</v>
      </c>
      <c r="AT193" s="219" t="s">
        <v>236</v>
      </c>
      <c r="AU193" s="219" t="s">
        <v>82</v>
      </c>
      <c r="AY193" s="14" t="s">
        <v>233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82</v>
      </c>
      <c r="BK193" s="112">
        <f>ROUND(I193*H193,2)</f>
        <v>0</v>
      </c>
      <c r="BL193" s="14" t="s">
        <v>240</v>
      </c>
      <c r="BM193" s="219" t="s">
        <v>323</v>
      </c>
    </row>
    <row r="194" spans="1:65" s="2" customFormat="1" ht="11.25">
      <c r="A194" s="32"/>
      <c r="B194" s="33"/>
      <c r="C194" s="34"/>
      <c r="D194" s="220" t="s">
        <v>241</v>
      </c>
      <c r="E194" s="34"/>
      <c r="F194" s="221" t="s">
        <v>2101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241</v>
      </c>
      <c r="AU194" s="14" t="s">
        <v>82</v>
      </c>
    </row>
    <row r="195" spans="1:65" s="2" customFormat="1" ht="24.2" customHeight="1">
      <c r="A195" s="32"/>
      <c r="B195" s="33"/>
      <c r="C195" s="207" t="s">
        <v>283</v>
      </c>
      <c r="D195" s="207" t="s">
        <v>236</v>
      </c>
      <c r="E195" s="208" t="s">
        <v>324</v>
      </c>
      <c r="F195" s="209" t="s">
        <v>2102</v>
      </c>
      <c r="G195" s="210" t="s">
        <v>244</v>
      </c>
      <c r="H195" s="211">
        <v>1418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40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240</v>
      </c>
      <c r="AT195" s="219" t="s">
        <v>236</v>
      </c>
      <c r="AU195" s="219" t="s">
        <v>82</v>
      </c>
      <c r="AY195" s="14" t="s">
        <v>233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82</v>
      </c>
      <c r="BK195" s="112">
        <f>ROUND(I195*H195,2)</f>
        <v>0</v>
      </c>
      <c r="BL195" s="14" t="s">
        <v>240</v>
      </c>
      <c r="BM195" s="219" t="s">
        <v>325</v>
      </c>
    </row>
    <row r="196" spans="1:65" s="2" customFormat="1" ht="11.25">
      <c r="A196" s="32"/>
      <c r="B196" s="33"/>
      <c r="C196" s="34"/>
      <c r="D196" s="220" t="s">
        <v>241</v>
      </c>
      <c r="E196" s="34"/>
      <c r="F196" s="221" t="s">
        <v>2102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241</v>
      </c>
      <c r="AU196" s="14" t="s">
        <v>82</v>
      </c>
    </row>
    <row r="197" spans="1:65" s="2" customFormat="1" ht="24.2" customHeight="1">
      <c r="A197" s="32"/>
      <c r="B197" s="33"/>
      <c r="C197" s="207" t="s">
        <v>328</v>
      </c>
      <c r="D197" s="207" t="s">
        <v>236</v>
      </c>
      <c r="E197" s="208" t="s">
        <v>329</v>
      </c>
      <c r="F197" s="209" t="s">
        <v>2011</v>
      </c>
      <c r="G197" s="210" t="s">
        <v>244</v>
      </c>
      <c r="H197" s="211">
        <v>50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40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240</v>
      </c>
      <c r="AT197" s="219" t="s">
        <v>236</v>
      </c>
      <c r="AU197" s="219" t="s">
        <v>82</v>
      </c>
      <c r="AY197" s="14" t="s">
        <v>233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82</v>
      </c>
      <c r="BK197" s="112">
        <f>ROUND(I197*H197,2)</f>
        <v>0</v>
      </c>
      <c r="BL197" s="14" t="s">
        <v>240</v>
      </c>
      <c r="BM197" s="219" t="s">
        <v>330</v>
      </c>
    </row>
    <row r="198" spans="1:65" s="2" customFormat="1" ht="11.25">
      <c r="A198" s="32"/>
      <c r="B198" s="33"/>
      <c r="C198" s="34"/>
      <c r="D198" s="220" t="s">
        <v>241</v>
      </c>
      <c r="E198" s="34"/>
      <c r="F198" s="221" t="s">
        <v>2011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241</v>
      </c>
      <c r="AU198" s="14" t="s">
        <v>82</v>
      </c>
    </row>
    <row r="199" spans="1:65" s="2" customFormat="1" ht="16.5" customHeight="1">
      <c r="A199" s="32"/>
      <c r="B199" s="33"/>
      <c r="C199" s="207" t="s">
        <v>287</v>
      </c>
      <c r="D199" s="207" t="s">
        <v>236</v>
      </c>
      <c r="E199" s="208" t="s">
        <v>331</v>
      </c>
      <c r="F199" s="209" t="s">
        <v>2103</v>
      </c>
      <c r="G199" s="210" t="s">
        <v>244</v>
      </c>
      <c r="H199" s="211">
        <v>50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40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240</v>
      </c>
      <c r="AT199" s="219" t="s">
        <v>236</v>
      </c>
      <c r="AU199" s="219" t="s">
        <v>82</v>
      </c>
      <c r="AY199" s="14" t="s">
        <v>233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82</v>
      </c>
      <c r="BK199" s="112">
        <f>ROUND(I199*H199,2)</f>
        <v>0</v>
      </c>
      <c r="BL199" s="14" t="s">
        <v>240</v>
      </c>
      <c r="BM199" s="219" t="s">
        <v>332</v>
      </c>
    </row>
    <row r="200" spans="1:65" s="2" customFormat="1" ht="11.25">
      <c r="A200" s="32"/>
      <c r="B200" s="33"/>
      <c r="C200" s="34"/>
      <c r="D200" s="220" t="s">
        <v>241</v>
      </c>
      <c r="E200" s="34"/>
      <c r="F200" s="221" t="s">
        <v>2103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241</v>
      </c>
      <c r="AU200" s="14" t="s">
        <v>82</v>
      </c>
    </row>
    <row r="201" spans="1:65" s="2" customFormat="1" ht="21.75" customHeight="1">
      <c r="A201" s="32"/>
      <c r="B201" s="33"/>
      <c r="C201" s="207" t="s">
        <v>333</v>
      </c>
      <c r="D201" s="207" t="s">
        <v>236</v>
      </c>
      <c r="E201" s="208" t="s">
        <v>334</v>
      </c>
      <c r="F201" s="209" t="s">
        <v>2104</v>
      </c>
      <c r="G201" s="210" t="s">
        <v>244</v>
      </c>
      <c r="H201" s="211">
        <v>50</v>
      </c>
      <c r="I201" s="212"/>
      <c r="J201" s="213">
        <f>ROUND(I201*H201,2)</f>
        <v>0</v>
      </c>
      <c r="K201" s="214"/>
      <c r="L201" s="35"/>
      <c r="M201" s="215" t="s">
        <v>1</v>
      </c>
      <c r="N201" s="216" t="s">
        <v>40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240</v>
      </c>
      <c r="AT201" s="219" t="s">
        <v>236</v>
      </c>
      <c r="AU201" s="219" t="s">
        <v>82</v>
      </c>
      <c r="AY201" s="14" t="s">
        <v>233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82</v>
      </c>
      <c r="BK201" s="112">
        <f>ROUND(I201*H201,2)</f>
        <v>0</v>
      </c>
      <c r="BL201" s="14" t="s">
        <v>240</v>
      </c>
      <c r="BM201" s="219" t="s">
        <v>335</v>
      </c>
    </row>
    <row r="202" spans="1:65" s="2" customFormat="1" ht="11.25">
      <c r="A202" s="32"/>
      <c r="B202" s="33"/>
      <c r="C202" s="34"/>
      <c r="D202" s="220" t="s">
        <v>241</v>
      </c>
      <c r="E202" s="34"/>
      <c r="F202" s="221" t="s">
        <v>2104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241</v>
      </c>
      <c r="AU202" s="14" t="s">
        <v>82</v>
      </c>
    </row>
    <row r="203" spans="1:65" s="12" customFormat="1" ht="25.9" customHeight="1">
      <c r="B203" s="191"/>
      <c r="C203" s="192"/>
      <c r="D203" s="193" t="s">
        <v>74</v>
      </c>
      <c r="E203" s="194" t="s">
        <v>269</v>
      </c>
      <c r="F203" s="194" t="s">
        <v>1276</v>
      </c>
      <c r="G203" s="192"/>
      <c r="H203" s="192"/>
      <c r="I203" s="195"/>
      <c r="J203" s="196">
        <f>BK203</f>
        <v>0</v>
      </c>
      <c r="K203" s="192"/>
      <c r="L203" s="197"/>
      <c r="M203" s="198"/>
      <c r="N203" s="199"/>
      <c r="O203" s="199"/>
      <c r="P203" s="200">
        <f>SUM(P204:P226)</f>
        <v>0</v>
      </c>
      <c r="Q203" s="199"/>
      <c r="R203" s="200">
        <f>SUM(R204:R226)</f>
        <v>0</v>
      </c>
      <c r="S203" s="199"/>
      <c r="T203" s="201">
        <f>SUM(T204:T226)</f>
        <v>0</v>
      </c>
      <c r="AR203" s="202" t="s">
        <v>82</v>
      </c>
      <c r="AT203" s="203" t="s">
        <v>74</v>
      </c>
      <c r="AU203" s="203" t="s">
        <v>75</v>
      </c>
      <c r="AY203" s="202" t="s">
        <v>233</v>
      </c>
      <c r="BK203" s="204">
        <f>SUM(BK204:BK226)</f>
        <v>0</v>
      </c>
    </row>
    <row r="204" spans="1:65" s="2" customFormat="1" ht="24.2" customHeight="1">
      <c r="A204" s="32"/>
      <c r="B204" s="33"/>
      <c r="C204" s="207" t="s">
        <v>290</v>
      </c>
      <c r="D204" s="207" t="s">
        <v>236</v>
      </c>
      <c r="E204" s="208" t="s">
        <v>336</v>
      </c>
      <c r="F204" s="209" t="s">
        <v>2105</v>
      </c>
      <c r="G204" s="210" t="s">
        <v>244</v>
      </c>
      <c r="H204" s="211">
        <v>3644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40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240</v>
      </c>
      <c r="AT204" s="219" t="s">
        <v>236</v>
      </c>
      <c r="AU204" s="219" t="s">
        <v>82</v>
      </c>
      <c r="AY204" s="14" t="s">
        <v>233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82</v>
      </c>
      <c r="BK204" s="112">
        <f>ROUND(I204*H204,2)</f>
        <v>0</v>
      </c>
      <c r="BL204" s="14" t="s">
        <v>240</v>
      </c>
      <c r="BM204" s="219" t="s">
        <v>337</v>
      </c>
    </row>
    <row r="205" spans="1:65" s="2" customFormat="1" ht="19.5">
      <c r="A205" s="32"/>
      <c r="B205" s="33"/>
      <c r="C205" s="34"/>
      <c r="D205" s="220" t="s">
        <v>241</v>
      </c>
      <c r="E205" s="34"/>
      <c r="F205" s="221" t="s">
        <v>2105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241</v>
      </c>
      <c r="AU205" s="14" t="s">
        <v>82</v>
      </c>
    </row>
    <row r="206" spans="1:65" s="2" customFormat="1" ht="21.75" customHeight="1">
      <c r="A206" s="32"/>
      <c r="B206" s="33"/>
      <c r="C206" s="207" t="s">
        <v>338</v>
      </c>
      <c r="D206" s="207" t="s">
        <v>236</v>
      </c>
      <c r="E206" s="208" t="s">
        <v>339</v>
      </c>
      <c r="F206" s="209" t="s">
        <v>2106</v>
      </c>
      <c r="G206" s="210" t="s">
        <v>239</v>
      </c>
      <c r="H206" s="211">
        <v>50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40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240</v>
      </c>
      <c r="AT206" s="219" t="s">
        <v>236</v>
      </c>
      <c r="AU206" s="219" t="s">
        <v>82</v>
      </c>
      <c r="AY206" s="14" t="s">
        <v>233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82</v>
      </c>
      <c r="BK206" s="112">
        <f>ROUND(I206*H206,2)</f>
        <v>0</v>
      </c>
      <c r="BL206" s="14" t="s">
        <v>240</v>
      </c>
      <c r="BM206" s="219" t="s">
        <v>340</v>
      </c>
    </row>
    <row r="207" spans="1:65" s="2" customFormat="1" ht="11.25">
      <c r="A207" s="32"/>
      <c r="B207" s="33"/>
      <c r="C207" s="34"/>
      <c r="D207" s="220" t="s">
        <v>241</v>
      </c>
      <c r="E207" s="34"/>
      <c r="F207" s="221" t="s">
        <v>2106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241</v>
      </c>
      <c r="AU207" s="14" t="s">
        <v>82</v>
      </c>
    </row>
    <row r="208" spans="1:65" s="2" customFormat="1" ht="33" customHeight="1">
      <c r="A208" s="32"/>
      <c r="B208" s="33"/>
      <c r="C208" s="207" t="s">
        <v>292</v>
      </c>
      <c r="D208" s="207" t="s">
        <v>236</v>
      </c>
      <c r="E208" s="208" t="s">
        <v>345</v>
      </c>
      <c r="F208" s="209" t="s">
        <v>2107</v>
      </c>
      <c r="G208" s="210" t="s">
        <v>620</v>
      </c>
      <c r="H208" s="211">
        <v>1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40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240</v>
      </c>
      <c r="AT208" s="219" t="s">
        <v>236</v>
      </c>
      <c r="AU208" s="219" t="s">
        <v>82</v>
      </c>
      <c r="AY208" s="14" t="s">
        <v>233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82</v>
      </c>
      <c r="BK208" s="112">
        <f>ROUND(I208*H208,2)</f>
        <v>0</v>
      </c>
      <c r="BL208" s="14" t="s">
        <v>240</v>
      </c>
      <c r="BM208" s="219" t="s">
        <v>347</v>
      </c>
    </row>
    <row r="209" spans="1:65" s="2" customFormat="1" ht="19.5">
      <c r="A209" s="32"/>
      <c r="B209" s="33"/>
      <c r="C209" s="34"/>
      <c r="D209" s="220" t="s">
        <v>241</v>
      </c>
      <c r="E209" s="34"/>
      <c r="F209" s="221" t="s">
        <v>2107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241</v>
      </c>
      <c r="AU209" s="14" t="s">
        <v>82</v>
      </c>
    </row>
    <row r="210" spans="1:65" s="2" customFormat="1" ht="24.2" customHeight="1">
      <c r="A210" s="32"/>
      <c r="B210" s="33"/>
      <c r="C210" s="207" t="s">
        <v>348</v>
      </c>
      <c r="D210" s="207" t="s">
        <v>236</v>
      </c>
      <c r="E210" s="208" t="s">
        <v>349</v>
      </c>
      <c r="F210" s="209" t="s">
        <v>2108</v>
      </c>
      <c r="G210" s="210" t="s">
        <v>239</v>
      </c>
      <c r="H210" s="211">
        <v>1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40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240</v>
      </c>
      <c r="AT210" s="219" t="s">
        <v>236</v>
      </c>
      <c r="AU210" s="219" t="s">
        <v>82</v>
      </c>
      <c r="AY210" s="14" t="s">
        <v>233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82</v>
      </c>
      <c r="BK210" s="112">
        <f>ROUND(I210*H210,2)</f>
        <v>0</v>
      </c>
      <c r="BL210" s="14" t="s">
        <v>240</v>
      </c>
      <c r="BM210" s="219" t="s">
        <v>351</v>
      </c>
    </row>
    <row r="211" spans="1:65" s="2" customFormat="1" ht="11.25">
      <c r="A211" s="32"/>
      <c r="B211" s="33"/>
      <c r="C211" s="34"/>
      <c r="D211" s="220" t="s">
        <v>241</v>
      </c>
      <c r="E211" s="34"/>
      <c r="F211" s="221" t="s">
        <v>2108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241</v>
      </c>
      <c r="AU211" s="14" t="s">
        <v>82</v>
      </c>
    </row>
    <row r="212" spans="1:65" s="2" customFormat="1" ht="16.5" customHeight="1">
      <c r="A212" s="32"/>
      <c r="B212" s="33"/>
      <c r="C212" s="228" t="s">
        <v>295</v>
      </c>
      <c r="D212" s="228" t="s">
        <v>973</v>
      </c>
      <c r="E212" s="229" t="s">
        <v>352</v>
      </c>
      <c r="F212" s="230" t="s">
        <v>2109</v>
      </c>
      <c r="G212" s="231" t="s">
        <v>244</v>
      </c>
      <c r="H212" s="232">
        <v>50</v>
      </c>
      <c r="I212" s="233"/>
      <c r="J212" s="234">
        <f>ROUND(I212*H212,2)</f>
        <v>0</v>
      </c>
      <c r="K212" s="235"/>
      <c r="L212" s="236"/>
      <c r="M212" s="237" t="s">
        <v>1</v>
      </c>
      <c r="N212" s="238" t="s">
        <v>40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251</v>
      </c>
      <c r="AT212" s="219" t="s">
        <v>973</v>
      </c>
      <c r="AU212" s="219" t="s">
        <v>82</v>
      </c>
      <c r="AY212" s="14" t="s">
        <v>233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82</v>
      </c>
      <c r="BK212" s="112">
        <f>ROUND(I212*H212,2)</f>
        <v>0</v>
      </c>
      <c r="BL212" s="14" t="s">
        <v>240</v>
      </c>
      <c r="BM212" s="219" t="s">
        <v>354</v>
      </c>
    </row>
    <row r="213" spans="1:65" s="2" customFormat="1" ht="11.25">
      <c r="A213" s="32"/>
      <c r="B213" s="33"/>
      <c r="C213" s="34"/>
      <c r="D213" s="220" t="s">
        <v>241</v>
      </c>
      <c r="E213" s="34"/>
      <c r="F213" s="221" t="s">
        <v>2109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241</v>
      </c>
      <c r="AU213" s="14" t="s">
        <v>82</v>
      </c>
    </row>
    <row r="214" spans="1:65" s="2" customFormat="1" ht="37.9" customHeight="1">
      <c r="A214" s="32"/>
      <c r="B214" s="33"/>
      <c r="C214" s="228" t="s">
        <v>355</v>
      </c>
      <c r="D214" s="228" t="s">
        <v>973</v>
      </c>
      <c r="E214" s="229" t="s">
        <v>356</v>
      </c>
      <c r="F214" s="230" t="s">
        <v>2110</v>
      </c>
      <c r="G214" s="231" t="s">
        <v>244</v>
      </c>
      <c r="H214" s="232">
        <v>150</v>
      </c>
      <c r="I214" s="233"/>
      <c r="J214" s="234">
        <f>ROUND(I214*H214,2)</f>
        <v>0</v>
      </c>
      <c r="K214" s="235"/>
      <c r="L214" s="236"/>
      <c r="M214" s="237" t="s">
        <v>1</v>
      </c>
      <c r="N214" s="238" t="s">
        <v>40</v>
      </c>
      <c r="O214" s="69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9" t="s">
        <v>251</v>
      </c>
      <c r="AT214" s="219" t="s">
        <v>973</v>
      </c>
      <c r="AU214" s="219" t="s">
        <v>82</v>
      </c>
      <c r="AY214" s="14" t="s">
        <v>233</v>
      </c>
      <c r="BE214" s="112">
        <f>IF(N214="základní",J214,0)</f>
        <v>0</v>
      </c>
      <c r="BF214" s="112">
        <f>IF(N214="snížená",J214,0)</f>
        <v>0</v>
      </c>
      <c r="BG214" s="112">
        <f>IF(N214="zákl. přenesená",J214,0)</f>
        <v>0</v>
      </c>
      <c r="BH214" s="112">
        <f>IF(N214="sníž. přenesená",J214,0)</f>
        <v>0</v>
      </c>
      <c r="BI214" s="112">
        <f>IF(N214="nulová",J214,0)</f>
        <v>0</v>
      </c>
      <c r="BJ214" s="14" t="s">
        <v>82</v>
      </c>
      <c r="BK214" s="112">
        <f>ROUND(I214*H214,2)</f>
        <v>0</v>
      </c>
      <c r="BL214" s="14" t="s">
        <v>240</v>
      </c>
      <c r="BM214" s="219" t="s">
        <v>359</v>
      </c>
    </row>
    <row r="215" spans="1:65" s="2" customFormat="1" ht="19.5">
      <c r="A215" s="32"/>
      <c r="B215" s="33"/>
      <c r="C215" s="34"/>
      <c r="D215" s="220" t="s">
        <v>241</v>
      </c>
      <c r="E215" s="34"/>
      <c r="F215" s="221" t="s">
        <v>2110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241</v>
      </c>
      <c r="AU215" s="14" t="s">
        <v>82</v>
      </c>
    </row>
    <row r="216" spans="1:65" s="2" customFormat="1" ht="76.349999999999994" customHeight="1">
      <c r="A216" s="32"/>
      <c r="B216" s="33"/>
      <c r="C216" s="228" t="s">
        <v>297</v>
      </c>
      <c r="D216" s="228" t="s">
        <v>973</v>
      </c>
      <c r="E216" s="229" t="s">
        <v>362</v>
      </c>
      <c r="F216" s="230" t="s">
        <v>1251</v>
      </c>
      <c r="G216" s="231" t="s">
        <v>358</v>
      </c>
      <c r="H216" s="232">
        <v>8</v>
      </c>
      <c r="I216" s="233"/>
      <c r="J216" s="234">
        <f>ROUND(I216*H216,2)</f>
        <v>0</v>
      </c>
      <c r="K216" s="235"/>
      <c r="L216" s="236"/>
      <c r="M216" s="237" t="s">
        <v>1</v>
      </c>
      <c r="N216" s="238" t="s">
        <v>40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251</v>
      </c>
      <c r="AT216" s="219" t="s">
        <v>973</v>
      </c>
      <c r="AU216" s="219" t="s">
        <v>82</v>
      </c>
      <c r="AY216" s="14" t="s">
        <v>233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82</v>
      </c>
      <c r="BK216" s="112">
        <f>ROUND(I216*H216,2)</f>
        <v>0</v>
      </c>
      <c r="BL216" s="14" t="s">
        <v>240</v>
      </c>
      <c r="BM216" s="219" t="s">
        <v>363</v>
      </c>
    </row>
    <row r="217" spans="1:65" s="2" customFormat="1" ht="48.75">
      <c r="A217" s="32"/>
      <c r="B217" s="33"/>
      <c r="C217" s="34"/>
      <c r="D217" s="220" t="s">
        <v>241</v>
      </c>
      <c r="E217" s="34"/>
      <c r="F217" s="221" t="s">
        <v>1251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241</v>
      </c>
      <c r="AU217" s="14" t="s">
        <v>82</v>
      </c>
    </row>
    <row r="218" spans="1:65" s="2" customFormat="1" ht="33" customHeight="1">
      <c r="A218" s="32"/>
      <c r="B218" s="33"/>
      <c r="C218" s="228" t="s">
        <v>364</v>
      </c>
      <c r="D218" s="228" t="s">
        <v>973</v>
      </c>
      <c r="E218" s="229" t="s">
        <v>365</v>
      </c>
      <c r="F218" s="230" t="s">
        <v>2111</v>
      </c>
      <c r="G218" s="231" t="s">
        <v>244</v>
      </c>
      <c r="H218" s="232">
        <v>100</v>
      </c>
      <c r="I218" s="233"/>
      <c r="J218" s="234">
        <f>ROUND(I218*H218,2)</f>
        <v>0</v>
      </c>
      <c r="K218" s="235"/>
      <c r="L218" s="236"/>
      <c r="M218" s="237" t="s">
        <v>1</v>
      </c>
      <c r="N218" s="238" t="s">
        <v>40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251</v>
      </c>
      <c r="AT218" s="219" t="s">
        <v>973</v>
      </c>
      <c r="AU218" s="219" t="s">
        <v>82</v>
      </c>
      <c r="AY218" s="14" t="s">
        <v>233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82</v>
      </c>
      <c r="BK218" s="112">
        <f>ROUND(I218*H218,2)</f>
        <v>0</v>
      </c>
      <c r="BL218" s="14" t="s">
        <v>240</v>
      </c>
      <c r="BM218" s="219" t="s">
        <v>366</v>
      </c>
    </row>
    <row r="219" spans="1:65" s="2" customFormat="1" ht="19.5">
      <c r="A219" s="32"/>
      <c r="B219" s="33"/>
      <c r="C219" s="34"/>
      <c r="D219" s="220" t="s">
        <v>241</v>
      </c>
      <c r="E219" s="34"/>
      <c r="F219" s="221" t="s">
        <v>2111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241</v>
      </c>
      <c r="AU219" s="14" t="s">
        <v>82</v>
      </c>
    </row>
    <row r="220" spans="1:65" s="2" customFormat="1" ht="24.2" customHeight="1">
      <c r="A220" s="32"/>
      <c r="B220" s="33"/>
      <c r="C220" s="228" t="s">
        <v>301</v>
      </c>
      <c r="D220" s="228" t="s">
        <v>973</v>
      </c>
      <c r="E220" s="229" t="s">
        <v>367</v>
      </c>
      <c r="F220" s="230" t="s">
        <v>2112</v>
      </c>
      <c r="G220" s="231" t="s">
        <v>239</v>
      </c>
      <c r="H220" s="232">
        <v>2</v>
      </c>
      <c r="I220" s="233"/>
      <c r="J220" s="234">
        <f>ROUND(I220*H220,2)</f>
        <v>0</v>
      </c>
      <c r="K220" s="235"/>
      <c r="L220" s="236"/>
      <c r="M220" s="237" t="s">
        <v>1</v>
      </c>
      <c r="N220" s="238" t="s">
        <v>40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251</v>
      </c>
      <c r="AT220" s="219" t="s">
        <v>973</v>
      </c>
      <c r="AU220" s="219" t="s">
        <v>82</v>
      </c>
      <c r="AY220" s="14" t="s">
        <v>233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82</v>
      </c>
      <c r="BK220" s="112">
        <f>ROUND(I220*H220,2)</f>
        <v>0</v>
      </c>
      <c r="BL220" s="14" t="s">
        <v>240</v>
      </c>
      <c r="BM220" s="219" t="s">
        <v>368</v>
      </c>
    </row>
    <row r="221" spans="1:65" s="2" customFormat="1" ht="19.5">
      <c r="A221" s="32"/>
      <c r="B221" s="33"/>
      <c r="C221" s="34"/>
      <c r="D221" s="220" t="s">
        <v>241</v>
      </c>
      <c r="E221" s="34"/>
      <c r="F221" s="221" t="s">
        <v>2112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241</v>
      </c>
      <c r="AU221" s="14" t="s">
        <v>82</v>
      </c>
    </row>
    <row r="222" spans="1:65" s="2" customFormat="1" ht="37.9" customHeight="1">
      <c r="A222" s="32"/>
      <c r="B222" s="33"/>
      <c r="C222" s="207" t="s">
        <v>369</v>
      </c>
      <c r="D222" s="207" t="s">
        <v>236</v>
      </c>
      <c r="E222" s="208" t="s">
        <v>370</v>
      </c>
      <c r="F222" s="209" t="s">
        <v>1254</v>
      </c>
      <c r="G222" s="210" t="s">
        <v>244</v>
      </c>
      <c r="H222" s="211">
        <v>88</v>
      </c>
      <c r="I222" s="212"/>
      <c r="J222" s="213">
        <f>ROUND(I222*H222,2)</f>
        <v>0</v>
      </c>
      <c r="K222" s="214"/>
      <c r="L222" s="35"/>
      <c r="M222" s="215" t="s">
        <v>1</v>
      </c>
      <c r="N222" s="216" t="s">
        <v>40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240</v>
      </c>
      <c r="AT222" s="219" t="s">
        <v>236</v>
      </c>
      <c r="AU222" s="219" t="s">
        <v>82</v>
      </c>
      <c r="AY222" s="14" t="s">
        <v>233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82</v>
      </c>
      <c r="BK222" s="112">
        <f>ROUND(I222*H222,2)</f>
        <v>0</v>
      </c>
      <c r="BL222" s="14" t="s">
        <v>240</v>
      </c>
      <c r="BM222" s="219" t="s">
        <v>371</v>
      </c>
    </row>
    <row r="223" spans="1:65" s="2" customFormat="1" ht="29.25">
      <c r="A223" s="32"/>
      <c r="B223" s="33"/>
      <c r="C223" s="34"/>
      <c r="D223" s="220" t="s">
        <v>241</v>
      </c>
      <c r="E223" s="34"/>
      <c r="F223" s="221" t="s">
        <v>1254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241</v>
      </c>
      <c r="AU223" s="14" t="s">
        <v>82</v>
      </c>
    </row>
    <row r="224" spans="1:65" s="2" customFormat="1" ht="117">
      <c r="A224" s="32"/>
      <c r="B224" s="33"/>
      <c r="C224" s="34"/>
      <c r="D224" s="220" t="s">
        <v>1255</v>
      </c>
      <c r="E224" s="34"/>
      <c r="F224" s="239" t="s">
        <v>1256</v>
      </c>
      <c r="G224" s="34"/>
      <c r="H224" s="34"/>
      <c r="I224" s="176"/>
      <c r="J224" s="34"/>
      <c r="K224" s="34"/>
      <c r="L224" s="35"/>
      <c r="M224" s="222"/>
      <c r="N224" s="223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4" t="s">
        <v>1255</v>
      </c>
      <c r="AU224" s="14" t="s">
        <v>82</v>
      </c>
    </row>
    <row r="225" spans="1:65" s="2" customFormat="1" ht="37.9" customHeight="1">
      <c r="A225" s="32"/>
      <c r="B225" s="33"/>
      <c r="C225" s="207" t="s">
        <v>303</v>
      </c>
      <c r="D225" s="207" t="s">
        <v>236</v>
      </c>
      <c r="E225" s="208" t="s">
        <v>374</v>
      </c>
      <c r="F225" s="209" t="s">
        <v>2113</v>
      </c>
      <c r="G225" s="210" t="s">
        <v>358</v>
      </c>
      <c r="H225" s="211">
        <v>2</v>
      </c>
      <c r="I225" s="212"/>
      <c r="J225" s="213">
        <f>ROUND(I225*H225,2)</f>
        <v>0</v>
      </c>
      <c r="K225" s="214"/>
      <c r="L225" s="35"/>
      <c r="M225" s="215" t="s">
        <v>1</v>
      </c>
      <c r="N225" s="216" t="s">
        <v>40</v>
      </c>
      <c r="O225" s="69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9" t="s">
        <v>240</v>
      </c>
      <c r="AT225" s="219" t="s">
        <v>236</v>
      </c>
      <c r="AU225" s="219" t="s">
        <v>82</v>
      </c>
      <c r="AY225" s="14" t="s">
        <v>233</v>
      </c>
      <c r="BE225" s="112">
        <f>IF(N225="základní",J225,0)</f>
        <v>0</v>
      </c>
      <c r="BF225" s="112">
        <f>IF(N225="snížená",J225,0)</f>
        <v>0</v>
      </c>
      <c r="BG225" s="112">
        <f>IF(N225="zákl. přenesená",J225,0)</f>
        <v>0</v>
      </c>
      <c r="BH225" s="112">
        <f>IF(N225="sníž. přenesená",J225,0)</f>
        <v>0</v>
      </c>
      <c r="BI225" s="112">
        <f>IF(N225="nulová",J225,0)</f>
        <v>0</v>
      </c>
      <c r="BJ225" s="14" t="s">
        <v>82</v>
      </c>
      <c r="BK225" s="112">
        <f>ROUND(I225*H225,2)</f>
        <v>0</v>
      </c>
      <c r="BL225" s="14" t="s">
        <v>240</v>
      </c>
      <c r="BM225" s="219" t="s">
        <v>375</v>
      </c>
    </row>
    <row r="226" spans="1:65" s="2" customFormat="1" ht="19.5">
      <c r="A226" s="32"/>
      <c r="B226" s="33"/>
      <c r="C226" s="34"/>
      <c r="D226" s="220" t="s">
        <v>241</v>
      </c>
      <c r="E226" s="34"/>
      <c r="F226" s="221" t="s">
        <v>2113</v>
      </c>
      <c r="G226" s="34"/>
      <c r="H226" s="34"/>
      <c r="I226" s="176"/>
      <c r="J226" s="34"/>
      <c r="K226" s="34"/>
      <c r="L226" s="35"/>
      <c r="M226" s="222"/>
      <c r="N226" s="223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4" t="s">
        <v>241</v>
      </c>
      <c r="AU226" s="14" t="s">
        <v>82</v>
      </c>
    </row>
    <row r="227" spans="1:65" s="12" customFormat="1" ht="25.9" customHeight="1">
      <c r="B227" s="191"/>
      <c r="C227" s="192"/>
      <c r="D227" s="193" t="s">
        <v>74</v>
      </c>
      <c r="E227" s="194" t="s">
        <v>284</v>
      </c>
      <c r="F227" s="194" t="s">
        <v>1277</v>
      </c>
      <c r="G227" s="192"/>
      <c r="H227" s="192"/>
      <c r="I227" s="195"/>
      <c r="J227" s="196">
        <f>BK227</f>
        <v>0</v>
      </c>
      <c r="K227" s="192"/>
      <c r="L227" s="197"/>
      <c r="M227" s="198"/>
      <c r="N227" s="199"/>
      <c r="O227" s="199"/>
      <c r="P227" s="200">
        <f>SUM(P228:P251)</f>
        <v>0</v>
      </c>
      <c r="Q227" s="199"/>
      <c r="R227" s="200">
        <f>SUM(R228:R251)</f>
        <v>0</v>
      </c>
      <c r="S227" s="199"/>
      <c r="T227" s="201">
        <f>SUM(T228:T251)</f>
        <v>0</v>
      </c>
      <c r="AR227" s="202" t="s">
        <v>82</v>
      </c>
      <c r="AT227" s="203" t="s">
        <v>74</v>
      </c>
      <c r="AU227" s="203" t="s">
        <v>75</v>
      </c>
      <c r="AY227" s="202" t="s">
        <v>233</v>
      </c>
      <c r="BK227" s="204">
        <f>SUM(BK228:BK251)</f>
        <v>0</v>
      </c>
    </row>
    <row r="228" spans="1:65" s="2" customFormat="1" ht="62.65" customHeight="1">
      <c r="A228" s="32"/>
      <c r="B228" s="33"/>
      <c r="C228" s="228" t="s">
        <v>376</v>
      </c>
      <c r="D228" s="228" t="s">
        <v>973</v>
      </c>
      <c r="E228" s="229" t="s">
        <v>377</v>
      </c>
      <c r="F228" s="230" t="s">
        <v>2114</v>
      </c>
      <c r="G228" s="231" t="s">
        <v>358</v>
      </c>
      <c r="H228" s="232">
        <v>1</v>
      </c>
      <c r="I228" s="233"/>
      <c r="J228" s="234">
        <f>ROUND(I228*H228,2)</f>
        <v>0</v>
      </c>
      <c r="K228" s="235"/>
      <c r="L228" s="236"/>
      <c r="M228" s="237" t="s">
        <v>1</v>
      </c>
      <c r="N228" s="238" t="s">
        <v>40</v>
      </c>
      <c r="O228" s="69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9" t="s">
        <v>251</v>
      </c>
      <c r="AT228" s="219" t="s">
        <v>973</v>
      </c>
      <c r="AU228" s="219" t="s">
        <v>82</v>
      </c>
      <c r="AY228" s="14" t="s">
        <v>233</v>
      </c>
      <c r="BE228" s="112">
        <f>IF(N228="základní",J228,0)</f>
        <v>0</v>
      </c>
      <c r="BF228" s="112">
        <f>IF(N228="snížená",J228,0)</f>
        <v>0</v>
      </c>
      <c r="BG228" s="112">
        <f>IF(N228="zákl. přenesená",J228,0)</f>
        <v>0</v>
      </c>
      <c r="BH228" s="112">
        <f>IF(N228="sníž. přenesená",J228,0)</f>
        <v>0</v>
      </c>
      <c r="BI228" s="112">
        <f>IF(N228="nulová",J228,0)</f>
        <v>0</v>
      </c>
      <c r="BJ228" s="14" t="s">
        <v>82</v>
      </c>
      <c r="BK228" s="112">
        <f>ROUND(I228*H228,2)</f>
        <v>0</v>
      </c>
      <c r="BL228" s="14" t="s">
        <v>240</v>
      </c>
      <c r="BM228" s="219" t="s">
        <v>378</v>
      </c>
    </row>
    <row r="229" spans="1:65" s="2" customFormat="1" ht="39">
      <c r="A229" s="32"/>
      <c r="B229" s="33"/>
      <c r="C229" s="34"/>
      <c r="D229" s="220" t="s">
        <v>241</v>
      </c>
      <c r="E229" s="34"/>
      <c r="F229" s="221" t="s">
        <v>2114</v>
      </c>
      <c r="G229" s="34"/>
      <c r="H229" s="34"/>
      <c r="I229" s="176"/>
      <c r="J229" s="34"/>
      <c r="K229" s="34"/>
      <c r="L229" s="35"/>
      <c r="M229" s="222"/>
      <c r="N229" s="223"/>
      <c r="O229" s="69"/>
      <c r="P229" s="69"/>
      <c r="Q229" s="69"/>
      <c r="R229" s="69"/>
      <c r="S229" s="69"/>
      <c r="T229" s="70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4" t="s">
        <v>241</v>
      </c>
      <c r="AU229" s="14" t="s">
        <v>82</v>
      </c>
    </row>
    <row r="230" spans="1:65" s="2" customFormat="1" ht="33" customHeight="1">
      <c r="A230" s="32"/>
      <c r="B230" s="33"/>
      <c r="C230" s="228" t="s">
        <v>306</v>
      </c>
      <c r="D230" s="228" t="s">
        <v>973</v>
      </c>
      <c r="E230" s="229" t="s">
        <v>379</v>
      </c>
      <c r="F230" s="230" t="s">
        <v>2115</v>
      </c>
      <c r="G230" s="231" t="s">
        <v>358</v>
      </c>
      <c r="H230" s="232">
        <v>1</v>
      </c>
      <c r="I230" s="233"/>
      <c r="J230" s="234">
        <f>ROUND(I230*H230,2)</f>
        <v>0</v>
      </c>
      <c r="K230" s="235"/>
      <c r="L230" s="236"/>
      <c r="M230" s="237" t="s">
        <v>1</v>
      </c>
      <c r="N230" s="238" t="s">
        <v>40</v>
      </c>
      <c r="O230" s="69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9" t="s">
        <v>251</v>
      </c>
      <c r="AT230" s="219" t="s">
        <v>973</v>
      </c>
      <c r="AU230" s="219" t="s">
        <v>82</v>
      </c>
      <c r="AY230" s="14" t="s">
        <v>233</v>
      </c>
      <c r="BE230" s="112">
        <f>IF(N230="základní",J230,0)</f>
        <v>0</v>
      </c>
      <c r="BF230" s="112">
        <f>IF(N230="snížená",J230,0)</f>
        <v>0</v>
      </c>
      <c r="BG230" s="112">
        <f>IF(N230="zákl. přenesená",J230,0)</f>
        <v>0</v>
      </c>
      <c r="BH230" s="112">
        <f>IF(N230="sníž. přenesená",J230,0)</f>
        <v>0</v>
      </c>
      <c r="BI230" s="112">
        <f>IF(N230="nulová",J230,0)</f>
        <v>0</v>
      </c>
      <c r="BJ230" s="14" t="s">
        <v>82</v>
      </c>
      <c r="BK230" s="112">
        <f>ROUND(I230*H230,2)</f>
        <v>0</v>
      </c>
      <c r="BL230" s="14" t="s">
        <v>240</v>
      </c>
      <c r="BM230" s="219" t="s">
        <v>380</v>
      </c>
    </row>
    <row r="231" spans="1:65" s="2" customFormat="1" ht="19.5">
      <c r="A231" s="32"/>
      <c r="B231" s="33"/>
      <c r="C231" s="34"/>
      <c r="D231" s="220" t="s">
        <v>241</v>
      </c>
      <c r="E231" s="34"/>
      <c r="F231" s="221" t="s">
        <v>2115</v>
      </c>
      <c r="G231" s="34"/>
      <c r="H231" s="34"/>
      <c r="I231" s="176"/>
      <c r="J231" s="34"/>
      <c r="K231" s="34"/>
      <c r="L231" s="35"/>
      <c r="M231" s="222"/>
      <c r="N231" s="223"/>
      <c r="O231" s="69"/>
      <c r="P231" s="69"/>
      <c r="Q231" s="69"/>
      <c r="R231" s="69"/>
      <c r="S231" s="69"/>
      <c r="T231" s="70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4" t="s">
        <v>241</v>
      </c>
      <c r="AU231" s="14" t="s">
        <v>82</v>
      </c>
    </row>
    <row r="232" spans="1:65" s="2" customFormat="1" ht="37.9" customHeight="1">
      <c r="A232" s="32"/>
      <c r="B232" s="33"/>
      <c r="C232" s="228" t="s">
        <v>381</v>
      </c>
      <c r="D232" s="228" t="s">
        <v>973</v>
      </c>
      <c r="E232" s="229" t="s">
        <v>382</v>
      </c>
      <c r="F232" s="230" t="s">
        <v>2116</v>
      </c>
      <c r="G232" s="231" t="s">
        <v>358</v>
      </c>
      <c r="H232" s="232">
        <v>1</v>
      </c>
      <c r="I232" s="233"/>
      <c r="J232" s="234">
        <f>ROUND(I232*H232,2)</f>
        <v>0</v>
      </c>
      <c r="K232" s="235"/>
      <c r="L232" s="236"/>
      <c r="M232" s="237" t="s">
        <v>1</v>
      </c>
      <c r="N232" s="238" t="s">
        <v>40</v>
      </c>
      <c r="O232" s="69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9" t="s">
        <v>251</v>
      </c>
      <c r="AT232" s="219" t="s">
        <v>973</v>
      </c>
      <c r="AU232" s="219" t="s">
        <v>82</v>
      </c>
      <c r="AY232" s="14" t="s">
        <v>233</v>
      </c>
      <c r="BE232" s="112">
        <f>IF(N232="základní",J232,0)</f>
        <v>0</v>
      </c>
      <c r="BF232" s="112">
        <f>IF(N232="snížená",J232,0)</f>
        <v>0</v>
      </c>
      <c r="BG232" s="112">
        <f>IF(N232="zákl. přenesená",J232,0)</f>
        <v>0</v>
      </c>
      <c r="BH232" s="112">
        <f>IF(N232="sníž. přenesená",J232,0)</f>
        <v>0</v>
      </c>
      <c r="BI232" s="112">
        <f>IF(N232="nulová",J232,0)</f>
        <v>0</v>
      </c>
      <c r="BJ232" s="14" t="s">
        <v>82</v>
      </c>
      <c r="BK232" s="112">
        <f>ROUND(I232*H232,2)</f>
        <v>0</v>
      </c>
      <c r="BL232" s="14" t="s">
        <v>240</v>
      </c>
      <c r="BM232" s="219" t="s">
        <v>383</v>
      </c>
    </row>
    <row r="233" spans="1:65" s="2" customFormat="1" ht="19.5">
      <c r="A233" s="32"/>
      <c r="B233" s="33"/>
      <c r="C233" s="34"/>
      <c r="D233" s="220" t="s">
        <v>241</v>
      </c>
      <c r="E233" s="34"/>
      <c r="F233" s="221" t="s">
        <v>2116</v>
      </c>
      <c r="G233" s="34"/>
      <c r="H233" s="34"/>
      <c r="I233" s="176"/>
      <c r="J233" s="34"/>
      <c r="K233" s="34"/>
      <c r="L233" s="35"/>
      <c r="M233" s="222"/>
      <c r="N233" s="223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4" t="s">
        <v>241</v>
      </c>
      <c r="AU233" s="14" t="s">
        <v>82</v>
      </c>
    </row>
    <row r="234" spans="1:65" s="2" customFormat="1" ht="37.9" customHeight="1">
      <c r="A234" s="32"/>
      <c r="B234" s="33"/>
      <c r="C234" s="228" t="s">
        <v>308</v>
      </c>
      <c r="D234" s="228" t="s">
        <v>973</v>
      </c>
      <c r="E234" s="229" t="s">
        <v>386</v>
      </c>
      <c r="F234" s="230" t="s">
        <v>2117</v>
      </c>
      <c r="G234" s="231" t="s">
        <v>358</v>
      </c>
      <c r="H234" s="232">
        <v>1</v>
      </c>
      <c r="I234" s="233"/>
      <c r="J234" s="234">
        <f>ROUND(I234*H234,2)</f>
        <v>0</v>
      </c>
      <c r="K234" s="235"/>
      <c r="L234" s="236"/>
      <c r="M234" s="237" t="s">
        <v>1</v>
      </c>
      <c r="N234" s="238" t="s">
        <v>40</v>
      </c>
      <c r="O234" s="69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9" t="s">
        <v>251</v>
      </c>
      <c r="AT234" s="219" t="s">
        <v>973</v>
      </c>
      <c r="AU234" s="219" t="s">
        <v>82</v>
      </c>
      <c r="AY234" s="14" t="s">
        <v>233</v>
      </c>
      <c r="BE234" s="112">
        <f>IF(N234="základní",J234,0)</f>
        <v>0</v>
      </c>
      <c r="BF234" s="112">
        <f>IF(N234="snížená",J234,0)</f>
        <v>0</v>
      </c>
      <c r="BG234" s="112">
        <f>IF(N234="zákl. přenesená",J234,0)</f>
        <v>0</v>
      </c>
      <c r="BH234" s="112">
        <f>IF(N234="sníž. přenesená",J234,0)</f>
        <v>0</v>
      </c>
      <c r="BI234" s="112">
        <f>IF(N234="nulová",J234,0)</f>
        <v>0</v>
      </c>
      <c r="BJ234" s="14" t="s">
        <v>82</v>
      </c>
      <c r="BK234" s="112">
        <f>ROUND(I234*H234,2)</f>
        <v>0</v>
      </c>
      <c r="BL234" s="14" t="s">
        <v>240</v>
      </c>
      <c r="BM234" s="219" t="s">
        <v>387</v>
      </c>
    </row>
    <row r="235" spans="1:65" s="2" customFormat="1" ht="19.5">
      <c r="A235" s="32"/>
      <c r="B235" s="33"/>
      <c r="C235" s="34"/>
      <c r="D235" s="220" t="s">
        <v>241</v>
      </c>
      <c r="E235" s="34"/>
      <c r="F235" s="221" t="s">
        <v>2117</v>
      </c>
      <c r="G235" s="34"/>
      <c r="H235" s="34"/>
      <c r="I235" s="176"/>
      <c r="J235" s="34"/>
      <c r="K235" s="34"/>
      <c r="L235" s="35"/>
      <c r="M235" s="222"/>
      <c r="N235" s="223"/>
      <c r="O235" s="69"/>
      <c r="P235" s="69"/>
      <c r="Q235" s="69"/>
      <c r="R235" s="69"/>
      <c r="S235" s="69"/>
      <c r="T235" s="70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4" t="s">
        <v>241</v>
      </c>
      <c r="AU235" s="14" t="s">
        <v>82</v>
      </c>
    </row>
    <row r="236" spans="1:65" s="2" customFormat="1" ht="44.25" customHeight="1">
      <c r="A236" s="32"/>
      <c r="B236" s="33"/>
      <c r="C236" s="228" t="s">
        <v>388</v>
      </c>
      <c r="D236" s="228" t="s">
        <v>973</v>
      </c>
      <c r="E236" s="229" t="s">
        <v>389</v>
      </c>
      <c r="F236" s="230" t="s">
        <v>2118</v>
      </c>
      <c r="G236" s="231" t="s">
        <v>358</v>
      </c>
      <c r="H236" s="232">
        <v>1</v>
      </c>
      <c r="I236" s="233"/>
      <c r="J236" s="234">
        <f>ROUND(I236*H236,2)</f>
        <v>0</v>
      </c>
      <c r="K236" s="235"/>
      <c r="L236" s="236"/>
      <c r="M236" s="237" t="s">
        <v>1</v>
      </c>
      <c r="N236" s="238" t="s">
        <v>40</v>
      </c>
      <c r="O236" s="69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9" t="s">
        <v>251</v>
      </c>
      <c r="AT236" s="219" t="s">
        <v>973</v>
      </c>
      <c r="AU236" s="219" t="s">
        <v>82</v>
      </c>
      <c r="AY236" s="14" t="s">
        <v>233</v>
      </c>
      <c r="BE236" s="112">
        <f>IF(N236="základní",J236,0)</f>
        <v>0</v>
      </c>
      <c r="BF236" s="112">
        <f>IF(N236="snížená",J236,0)</f>
        <v>0</v>
      </c>
      <c r="BG236" s="112">
        <f>IF(N236="zákl. přenesená",J236,0)</f>
        <v>0</v>
      </c>
      <c r="BH236" s="112">
        <f>IF(N236="sníž. přenesená",J236,0)</f>
        <v>0</v>
      </c>
      <c r="BI236" s="112">
        <f>IF(N236="nulová",J236,0)</f>
        <v>0</v>
      </c>
      <c r="BJ236" s="14" t="s">
        <v>82</v>
      </c>
      <c r="BK236" s="112">
        <f>ROUND(I236*H236,2)</f>
        <v>0</v>
      </c>
      <c r="BL236" s="14" t="s">
        <v>240</v>
      </c>
      <c r="BM236" s="219" t="s">
        <v>390</v>
      </c>
    </row>
    <row r="237" spans="1:65" s="2" customFormat="1" ht="19.5">
      <c r="A237" s="32"/>
      <c r="B237" s="33"/>
      <c r="C237" s="34"/>
      <c r="D237" s="220" t="s">
        <v>241</v>
      </c>
      <c r="E237" s="34"/>
      <c r="F237" s="221" t="s">
        <v>2118</v>
      </c>
      <c r="G237" s="34"/>
      <c r="H237" s="34"/>
      <c r="I237" s="176"/>
      <c r="J237" s="34"/>
      <c r="K237" s="34"/>
      <c r="L237" s="35"/>
      <c r="M237" s="222"/>
      <c r="N237" s="223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4" t="s">
        <v>241</v>
      </c>
      <c r="AU237" s="14" t="s">
        <v>82</v>
      </c>
    </row>
    <row r="238" spans="1:65" s="2" customFormat="1" ht="37.9" customHeight="1">
      <c r="A238" s="32"/>
      <c r="B238" s="33"/>
      <c r="C238" s="228" t="s">
        <v>311</v>
      </c>
      <c r="D238" s="228" t="s">
        <v>973</v>
      </c>
      <c r="E238" s="229" t="s">
        <v>391</v>
      </c>
      <c r="F238" s="230" t="s">
        <v>2119</v>
      </c>
      <c r="G238" s="231" t="s">
        <v>358</v>
      </c>
      <c r="H238" s="232">
        <v>1</v>
      </c>
      <c r="I238" s="233"/>
      <c r="J238" s="234">
        <f>ROUND(I238*H238,2)</f>
        <v>0</v>
      </c>
      <c r="K238" s="235"/>
      <c r="L238" s="236"/>
      <c r="M238" s="237" t="s">
        <v>1</v>
      </c>
      <c r="N238" s="238" t="s">
        <v>40</v>
      </c>
      <c r="O238" s="69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9" t="s">
        <v>251</v>
      </c>
      <c r="AT238" s="219" t="s">
        <v>973</v>
      </c>
      <c r="AU238" s="219" t="s">
        <v>82</v>
      </c>
      <c r="AY238" s="14" t="s">
        <v>233</v>
      </c>
      <c r="BE238" s="112">
        <f>IF(N238="základní",J238,0)</f>
        <v>0</v>
      </c>
      <c r="BF238" s="112">
        <f>IF(N238="snížená",J238,0)</f>
        <v>0</v>
      </c>
      <c r="BG238" s="112">
        <f>IF(N238="zákl. přenesená",J238,0)</f>
        <v>0</v>
      </c>
      <c r="BH238" s="112">
        <f>IF(N238="sníž. přenesená",J238,0)</f>
        <v>0</v>
      </c>
      <c r="BI238" s="112">
        <f>IF(N238="nulová",J238,0)</f>
        <v>0</v>
      </c>
      <c r="BJ238" s="14" t="s">
        <v>82</v>
      </c>
      <c r="BK238" s="112">
        <f>ROUND(I238*H238,2)</f>
        <v>0</v>
      </c>
      <c r="BL238" s="14" t="s">
        <v>240</v>
      </c>
      <c r="BM238" s="219" t="s">
        <v>392</v>
      </c>
    </row>
    <row r="239" spans="1:65" s="2" customFormat="1" ht="19.5">
      <c r="A239" s="32"/>
      <c r="B239" s="33"/>
      <c r="C239" s="34"/>
      <c r="D239" s="220" t="s">
        <v>241</v>
      </c>
      <c r="E239" s="34"/>
      <c r="F239" s="221" t="s">
        <v>2119</v>
      </c>
      <c r="G239" s="34"/>
      <c r="H239" s="34"/>
      <c r="I239" s="176"/>
      <c r="J239" s="34"/>
      <c r="K239" s="34"/>
      <c r="L239" s="35"/>
      <c r="M239" s="222"/>
      <c r="N239" s="223"/>
      <c r="O239" s="69"/>
      <c r="P239" s="69"/>
      <c r="Q239" s="69"/>
      <c r="R239" s="69"/>
      <c r="S239" s="69"/>
      <c r="T239" s="70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4" t="s">
        <v>241</v>
      </c>
      <c r="AU239" s="14" t="s">
        <v>82</v>
      </c>
    </row>
    <row r="240" spans="1:65" s="2" customFormat="1" ht="37.9" customHeight="1">
      <c r="A240" s="32"/>
      <c r="B240" s="33"/>
      <c r="C240" s="228" t="s">
        <v>393</v>
      </c>
      <c r="D240" s="228" t="s">
        <v>973</v>
      </c>
      <c r="E240" s="229" t="s">
        <v>394</v>
      </c>
      <c r="F240" s="230" t="s">
        <v>2120</v>
      </c>
      <c r="G240" s="231" t="s">
        <v>358</v>
      </c>
      <c r="H240" s="232">
        <v>1</v>
      </c>
      <c r="I240" s="233"/>
      <c r="J240" s="234">
        <f>ROUND(I240*H240,2)</f>
        <v>0</v>
      </c>
      <c r="K240" s="235"/>
      <c r="L240" s="236"/>
      <c r="M240" s="237" t="s">
        <v>1</v>
      </c>
      <c r="N240" s="238" t="s">
        <v>40</v>
      </c>
      <c r="O240" s="69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9" t="s">
        <v>251</v>
      </c>
      <c r="AT240" s="219" t="s">
        <v>973</v>
      </c>
      <c r="AU240" s="219" t="s">
        <v>82</v>
      </c>
      <c r="AY240" s="14" t="s">
        <v>233</v>
      </c>
      <c r="BE240" s="112">
        <f>IF(N240="základní",J240,0)</f>
        <v>0</v>
      </c>
      <c r="BF240" s="112">
        <f>IF(N240="snížená",J240,0)</f>
        <v>0</v>
      </c>
      <c r="BG240" s="112">
        <f>IF(N240="zákl. přenesená",J240,0)</f>
        <v>0</v>
      </c>
      <c r="BH240" s="112">
        <f>IF(N240="sníž. přenesená",J240,0)</f>
        <v>0</v>
      </c>
      <c r="BI240" s="112">
        <f>IF(N240="nulová",J240,0)</f>
        <v>0</v>
      </c>
      <c r="BJ240" s="14" t="s">
        <v>82</v>
      </c>
      <c r="BK240" s="112">
        <f>ROUND(I240*H240,2)</f>
        <v>0</v>
      </c>
      <c r="BL240" s="14" t="s">
        <v>240</v>
      </c>
      <c r="BM240" s="219" t="s">
        <v>395</v>
      </c>
    </row>
    <row r="241" spans="1:65" s="2" customFormat="1" ht="19.5">
      <c r="A241" s="32"/>
      <c r="B241" s="33"/>
      <c r="C241" s="34"/>
      <c r="D241" s="220" t="s">
        <v>241</v>
      </c>
      <c r="E241" s="34"/>
      <c r="F241" s="221" t="s">
        <v>2120</v>
      </c>
      <c r="G241" s="34"/>
      <c r="H241" s="34"/>
      <c r="I241" s="176"/>
      <c r="J241" s="34"/>
      <c r="K241" s="34"/>
      <c r="L241" s="35"/>
      <c r="M241" s="222"/>
      <c r="N241" s="223"/>
      <c r="O241" s="69"/>
      <c r="P241" s="69"/>
      <c r="Q241" s="69"/>
      <c r="R241" s="69"/>
      <c r="S241" s="69"/>
      <c r="T241" s="70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4" t="s">
        <v>241</v>
      </c>
      <c r="AU241" s="14" t="s">
        <v>82</v>
      </c>
    </row>
    <row r="242" spans="1:65" s="2" customFormat="1" ht="16.5" customHeight="1">
      <c r="A242" s="32"/>
      <c r="B242" s="33"/>
      <c r="C242" s="228" t="s">
        <v>315</v>
      </c>
      <c r="D242" s="228" t="s">
        <v>973</v>
      </c>
      <c r="E242" s="229" t="s">
        <v>398</v>
      </c>
      <c r="F242" s="230" t="s">
        <v>2121</v>
      </c>
      <c r="G242" s="231" t="s">
        <v>239</v>
      </c>
      <c r="H242" s="232">
        <v>1</v>
      </c>
      <c r="I242" s="233"/>
      <c r="J242" s="234">
        <f>ROUND(I242*H242,2)</f>
        <v>0</v>
      </c>
      <c r="K242" s="235"/>
      <c r="L242" s="236"/>
      <c r="M242" s="237" t="s">
        <v>1</v>
      </c>
      <c r="N242" s="238" t="s">
        <v>40</v>
      </c>
      <c r="O242" s="69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9" t="s">
        <v>251</v>
      </c>
      <c r="AT242" s="219" t="s">
        <v>973</v>
      </c>
      <c r="AU242" s="219" t="s">
        <v>82</v>
      </c>
      <c r="AY242" s="14" t="s">
        <v>233</v>
      </c>
      <c r="BE242" s="112">
        <f>IF(N242="základní",J242,0)</f>
        <v>0</v>
      </c>
      <c r="BF242" s="112">
        <f>IF(N242="snížená",J242,0)</f>
        <v>0</v>
      </c>
      <c r="BG242" s="112">
        <f>IF(N242="zákl. přenesená",J242,0)</f>
        <v>0</v>
      </c>
      <c r="BH242" s="112">
        <f>IF(N242="sníž. přenesená",J242,0)</f>
        <v>0</v>
      </c>
      <c r="BI242" s="112">
        <f>IF(N242="nulová",J242,0)</f>
        <v>0</v>
      </c>
      <c r="BJ242" s="14" t="s">
        <v>82</v>
      </c>
      <c r="BK242" s="112">
        <f>ROUND(I242*H242,2)</f>
        <v>0</v>
      </c>
      <c r="BL242" s="14" t="s">
        <v>240</v>
      </c>
      <c r="BM242" s="219" t="s">
        <v>399</v>
      </c>
    </row>
    <row r="243" spans="1:65" s="2" customFormat="1" ht="11.25">
      <c r="A243" s="32"/>
      <c r="B243" s="33"/>
      <c r="C243" s="34"/>
      <c r="D243" s="220" t="s">
        <v>241</v>
      </c>
      <c r="E243" s="34"/>
      <c r="F243" s="221" t="s">
        <v>2121</v>
      </c>
      <c r="G243" s="34"/>
      <c r="H243" s="34"/>
      <c r="I243" s="176"/>
      <c r="J243" s="34"/>
      <c r="K243" s="34"/>
      <c r="L243" s="35"/>
      <c r="M243" s="222"/>
      <c r="N243" s="223"/>
      <c r="O243" s="69"/>
      <c r="P243" s="69"/>
      <c r="Q243" s="69"/>
      <c r="R243" s="69"/>
      <c r="S243" s="69"/>
      <c r="T243" s="70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4" t="s">
        <v>241</v>
      </c>
      <c r="AU243" s="14" t="s">
        <v>82</v>
      </c>
    </row>
    <row r="244" spans="1:65" s="2" customFormat="1" ht="16.5" customHeight="1">
      <c r="A244" s="32"/>
      <c r="B244" s="33"/>
      <c r="C244" s="228" t="s">
        <v>400</v>
      </c>
      <c r="D244" s="228" t="s">
        <v>973</v>
      </c>
      <c r="E244" s="229" t="s">
        <v>401</v>
      </c>
      <c r="F244" s="230" t="s">
        <v>2122</v>
      </c>
      <c r="G244" s="231" t="s">
        <v>239</v>
      </c>
      <c r="H244" s="232">
        <v>1</v>
      </c>
      <c r="I244" s="233"/>
      <c r="J244" s="234">
        <f>ROUND(I244*H244,2)</f>
        <v>0</v>
      </c>
      <c r="K244" s="235"/>
      <c r="L244" s="236"/>
      <c r="M244" s="237" t="s">
        <v>1</v>
      </c>
      <c r="N244" s="238" t="s">
        <v>40</v>
      </c>
      <c r="O244" s="69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9" t="s">
        <v>251</v>
      </c>
      <c r="AT244" s="219" t="s">
        <v>973</v>
      </c>
      <c r="AU244" s="219" t="s">
        <v>82</v>
      </c>
      <c r="AY244" s="14" t="s">
        <v>233</v>
      </c>
      <c r="BE244" s="112">
        <f>IF(N244="základní",J244,0)</f>
        <v>0</v>
      </c>
      <c r="BF244" s="112">
        <f>IF(N244="snížená",J244,0)</f>
        <v>0</v>
      </c>
      <c r="BG244" s="112">
        <f>IF(N244="zákl. přenesená",J244,0)</f>
        <v>0</v>
      </c>
      <c r="BH244" s="112">
        <f>IF(N244="sníž. přenesená",J244,0)</f>
        <v>0</v>
      </c>
      <c r="BI244" s="112">
        <f>IF(N244="nulová",J244,0)</f>
        <v>0</v>
      </c>
      <c r="BJ244" s="14" t="s">
        <v>82</v>
      </c>
      <c r="BK244" s="112">
        <f>ROUND(I244*H244,2)</f>
        <v>0</v>
      </c>
      <c r="BL244" s="14" t="s">
        <v>240</v>
      </c>
      <c r="BM244" s="219" t="s">
        <v>402</v>
      </c>
    </row>
    <row r="245" spans="1:65" s="2" customFormat="1" ht="11.25">
      <c r="A245" s="32"/>
      <c r="B245" s="33"/>
      <c r="C245" s="34"/>
      <c r="D245" s="220" t="s">
        <v>241</v>
      </c>
      <c r="E245" s="34"/>
      <c r="F245" s="221" t="s">
        <v>2122</v>
      </c>
      <c r="G245" s="34"/>
      <c r="H245" s="34"/>
      <c r="I245" s="176"/>
      <c r="J245" s="34"/>
      <c r="K245" s="34"/>
      <c r="L245" s="35"/>
      <c r="M245" s="222"/>
      <c r="N245" s="223"/>
      <c r="O245" s="69"/>
      <c r="P245" s="69"/>
      <c r="Q245" s="69"/>
      <c r="R245" s="69"/>
      <c r="S245" s="69"/>
      <c r="T245" s="70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4" t="s">
        <v>241</v>
      </c>
      <c r="AU245" s="14" t="s">
        <v>82</v>
      </c>
    </row>
    <row r="246" spans="1:65" s="2" customFormat="1" ht="16.5" customHeight="1">
      <c r="A246" s="32"/>
      <c r="B246" s="33"/>
      <c r="C246" s="228" t="s">
        <v>318</v>
      </c>
      <c r="D246" s="228" t="s">
        <v>973</v>
      </c>
      <c r="E246" s="229" t="s">
        <v>403</v>
      </c>
      <c r="F246" s="230" t="s">
        <v>2123</v>
      </c>
      <c r="G246" s="231" t="s">
        <v>239</v>
      </c>
      <c r="H246" s="232">
        <v>1</v>
      </c>
      <c r="I246" s="233"/>
      <c r="J246" s="234">
        <f>ROUND(I246*H246,2)</f>
        <v>0</v>
      </c>
      <c r="K246" s="235"/>
      <c r="L246" s="236"/>
      <c r="M246" s="237" t="s">
        <v>1</v>
      </c>
      <c r="N246" s="238" t="s">
        <v>40</v>
      </c>
      <c r="O246" s="69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9" t="s">
        <v>251</v>
      </c>
      <c r="AT246" s="219" t="s">
        <v>973</v>
      </c>
      <c r="AU246" s="219" t="s">
        <v>82</v>
      </c>
      <c r="AY246" s="14" t="s">
        <v>233</v>
      </c>
      <c r="BE246" s="112">
        <f>IF(N246="základní",J246,0)</f>
        <v>0</v>
      </c>
      <c r="BF246" s="112">
        <f>IF(N246="snížená",J246,0)</f>
        <v>0</v>
      </c>
      <c r="BG246" s="112">
        <f>IF(N246="zákl. přenesená",J246,0)</f>
        <v>0</v>
      </c>
      <c r="BH246" s="112">
        <f>IF(N246="sníž. přenesená",J246,0)</f>
        <v>0</v>
      </c>
      <c r="BI246" s="112">
        <f>IF(N246="nulová",J246,0)</f>
        <v>0</v>
      </c>
      <c r="BJ246" s="14" t="s">
        <v>82</v>
      </c>
      <c r="BK246" s="112">
        <f>ROUND(I246*H246,2)</f>
        <v>0</v>
      </c>
      <c r="BL246" s="14" t="s">
        <v>240</v>
      </c>
      <c r="BM246" s="219" t="s">
        <v>404</v>
      </c>
    </row>
    <row r="247" spans="1:65" s="2" customFormat="1" ht="11.25">
      <c r="A247" s="32"/>
      <c r="B247" s="33"/>
      <c r="C247" s="34"/>
      <c r="D247" s="220" t="s">
        <v>241</v>
      </c>
      <c r="E247" s="34"/>
      <c r="F247" s="221" t="s">
        <v>2123</v>
      </c>
      <c r="G247" s="34"/>
      <c r="H247" s="34"/>
      <c r="I247" s="176"/>
      <c r="J247" s="34"/>
      <c r="K247" s="34"/>
      <c r="L247" s="35"/>
      <c r="M247" s="222"/>
      <c r="N247" s="223"/>
      <c r="O247" s="69"/>
      <c r="P247" s="69"/>
      <c r="Q247" s="69"/>
      <c r="R247" s="69"/>
      <c r="S247" s="69"/>
      <c r="T247" s="70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4" t="s">
        <v>241</v>
      </c>
      <c r="AU247" s="14" t="s">
        <v>82</v>
      </c>
    </row>
    <row r="248" spans="1:65" s="2" customFormat="1" ht="16.5" customHeight="1">
      <c r="A248" s="32"/>
      <c r="B248" s="33"/>
      <c r="C248" s="228" t="s">
        <v>405</v>
      </c>
      <c r="D248" s="228" t="s">
        <v>973</v>
      </c>
      <c r="E248" s="229" t="s">
        <v>406</v>
      </c>
      <c r="F248" s="230" t="s">
        <v>2124</v>
      </c>
      <c r="G248" s="231" t="s">
        <v>239</v>
      </c>
      <c r="H248" s="232">
        <v>2</v>
      </c>
      <c r="I248" s="233"/>
      <c r="J248" s="234">
        <f>ROUND(I248*H248,2)</f>
        <v>0</v>
      </c>
      <c r="K248" s="235"/>
      <c r="L248" s="236"/>
      <c r="M248" s="237" t="s">
        <v>1</v>
      </c>
      <c r="N248" s="238" t="s">
        <v>40</v>
      </c>
      <c r="O248" s="69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9" t="s">
        <v>251</v>
      </c>
      <c r="AT248" s="219" t="s">
        <v>973</v>
      </c>
      <c r="AU248" s="219" t="s">
        <v>82</v>
      </c>
      <c r="AY248" s="14" t="s">
        <v>233</v>
      </c>
      <c r="BE248" s="112">
        <f>IF(N248="základní",J248,0)</f>
        <v>0</v>
      </c>
      <c r="BF248" s="112">
        <f>IF(N248="snížená",J248,0)</f>
        <v>0</v>
      </c>
      <c r="BG248" s="112">
        <f>IF(N248="zákl. přenesená",J248,0)</f>
        <v>0</v>
      </c>
      <c r="BH248" s="112">
        <f>IF(N248="sníž. přenesená",J248,0)</f>
        <v>0</v>
      </c>
      <c r="BI248" s="112">
        <f>IF(N248="nulová",J248,0)</f>
        <v>0</v>
      </c>
      <c r="BJ248" s="14" t="s">
        <v>82</v>
      </c>
      <c r="BK248" s="112">
        <f>ROUND(I248*H248,2)</f>
        <v>0</v>
      </c>
      <c r="BL248" s="14" t="s">
        <v>240</v>
      </c>
      <c r="BM248" s="219" t="s">
        <v>407</v>
      </c>
    </row>
    <row r="249" spans="1:65" s="2" customFormat="1" ht="11.25">
      <c r="A249" s="32"/>
      <c r="B249" s="33"/>
      <c r="C249" s="34"/>
      <c r="D249" s="220" t="s">
        <v>241</v>
      </c>
      <c r="E249" s="34"/>
      <c r="F249" s="221" t="s">
        <v>2124</v>
      </c>
      <c r="G249" s="34"/>
      <c r="H249" s="34"/>
      <c r="I249" s="176"/>
      <c r="J249" s="34"/>
      <c r="K249" s="34"/>
      <c r="L249" s="35"/>
      <c r="M249" s="222"/>
      <c r="N249" s="223"/>
      <c r="O249" s="69"/>
      <c r="P249" s="69"/>
      <c r="Q249" s="69"/>
      <c r="R249" s="69"/>
      <c r="S249" s="69"/>
      <c r="T249" s="70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4" t="s">
        <v>241</v>
      </c>
      <c r="AU249" s="14" t="s">
        <v>82</v>
      </c>
    </row>
    <row r="250" spans="1:65" s="2" customFormat="1" ht="24.2" customHeight="1">
      <c r="A250" s="32"/>
      <c r="B250" s="33"/>
      <c r="C250" s="228" t="s">
        <v>320</v>
      </c>
      <c r="D250" s="228" t="s">
        <v>973</v>
      </c>
      <c r="E250" s="229" t="s">
        <v>410</v>
      </c>
      <c r="F250" s="230" t="s">
        <v>2125</v>
      </c>
      <c r="G250" s="231" t="s">
        <v>239</v>
      </c>
      <c r="H250" s="232">
        <v>1</v>
      </c>
      <c r="I250" s="233"/>
      <c r="J250" s="234">
        <f>ROUND(I250*H250,2)</f>
        <v>0</v>
      </c>
      <c r="K250" s="235"/>
      <c r="L250" s="236"/>
      <c r="M250" s="237" t="s">
        <v>1</v>
      </c>
      <c r="N250" s="238" t="s">
        <v>40</v>
      </c>
      <c r="O250" s="69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9" t="s">
        <v>251</v>
      </c>
      <c r="AT250" s="219" t="s">
        <v>973</v>
      </c>
      <c r="AU250" s="219" t="s">
        <v>82</v>
      </c>
      <c r="AY250" s="14" t="s">
        <v>233</v>
      </c>
      <c r="BE250" s="112">
        <f>IF(N250="základní",J250,0)</f>
        <v>0</v>
      </c>
      <c r="BF250" s="112">
        <f>IF(N250="snížená",J250,0)</f>
        <v>0</v>
      </c>
      <c r="BG250" s="112">
        <f>IF(N250="zákl. přenesená",J250,0)</f>
        <v>0</v>
      </c>
      <c r="BH250" s="112">
        <f>IF(N250="sníž. přenesená",J250,0)</f>
        <v>0</v>
      </c>
      <c r="BI250" s="112">
        <f>IF(N250="nulová",J250,0)</f>
        <v>0</v>
      </c>
      <c r="BJ250" s="14" t="s">
        <v>82</v>
      </c>
      <c r="BK250" s="112">
        <f>ROUND(I250*H250,2)</f>
        <v>0</v>
      </c>
      <c r="BL250" s="14" t="s">
        <v>240</v>
      </c>
      <c r="BM250" s="219" t="s">
        <v>411</v>
      </c>
    </row>
    <row r="251" spans="1:65" s="2" customFormat="1" ht="11.25">
      <c r="A251" s="32"/>
      <c r="B251" s="33"/>
      <c r="C251" s="34"/>
      <c r="D251" s="220" t="s">
        <v>241</v>
      </c>
      <c r="E251" s="34"/>
      <c r="F251" s="221" t="s">
        <v>2125</v>
      </c>
      <c r="G251" s="34"/>
      <c r="H251" s="34"/>
      <c r="I251" s="176"/>
      <c r="J251" s="34"/>
      <c r="K251" s="34"/>
      <c r="L251" s="35"/>
      <c r="M251" s="222"/>
      <c r="N251" s="223"/>
      <c r="O251" s="69"/>
      <c r="P251" s="69"/>
      <c r="Q251" s="69"/>
      <c r="R251" s="69"/>
      <c r="S251" s="69"/>
      <c r="T251" s="70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4" t="s">
        <v>241</v>
      </c>
      <c r="AU251" s="14" t="s">
        <v>82</v>
      </c>
    </row>
    <row r="252" spans="1:65" s="12" customFormat="1" ht="25.9" customHeight="1">
      <c r="B252" s="191"/>
      <c r="C252" s="192"/>
      <c r="D252" s="193" t="s">
        <v>74</v>
      </c>
      <c r="E252" s="194" t="s">
        <v>269</v>
      </c>
      <c r="F252" s="194" t="s">
        <v>1276</v>
      </c>
      <c r="G252" s="192"/>
      <c r="H252" s="192"/>
      <c r="I252" s="195"/>
      <c r="J252" s="196">
        <f>BK252</f>
        <v>0</v>
      </c>
      <c r="K252" s="192"/>
      <c r="L252" s="197"/>
      <c r="M252" s="198"/>
      <c r="N252" s="199"/>
      <c r="O252" s="199"/>
      <c r="P252" s="200">
        <f>SUM(P253:P258)</f>
        <v>0</v>
      </c>
      <c r="Q252" s="199"/>
      <c r="R252" s="200">
        <f>SUM(R253:R258)</f>
        <v>0</v>
      </c>
      <c r="S252" s="199"/>
      <c r="T252" s="201">
        <f>SUM(T253:T258)</f>
        <v>0</v>
      </c>
      <c r="AR252" s="202" t="s">
        <v>82</v>
      </c>
      <c r="AT252" s="203" t="s">
        <v>74</v>
      </c>
      <c r="AU252" s="203" t="s">
        <v>75</v>
      </c>
      <c r="AY252" s="202" t="s">
        <v>233</v>
      </c>
      <c r="BK252" s="204">
        <f>SUM(BK253:BK258)</f>
        <v>0</v>
      </c>
    </row>
    <row r="253" spans="1:65" s="2" customFormat="1" ht="55.5" customHeight="1">
      <c r="A253" s="32"/>
      <c r="B253" s="33"/>
      <c r="C253" s="228" t="s">
        <v>412</v>
      </c>
      <c r="D253" s="228" t="s">
        <v>973</v>
      </c>
      <c r="E253" s="229" t="s">
        <v>413</v>
      </c>
      <c r="F253" s="230" t="s">
        <v>2126</v>
      </c>
      <c r="G253" s="231" t="s">
        <v>239</v>
      </c>
      <c r="H253" s="232">
        <v>57</v>
      </c>
      <c r="I253" s="233"/>
      <c r="J253" s="234">
        <f>ROUND(I253*H253,2)</f>
        <v>0</v>
      </c>
      <c r="K253" s="235"/>
      <c r="L253" s="236"/>
      <c r="M253" s="237" t="s">
        <v>1</v>
      </c>
      <c r="N253" s="238" t="s">
        <v>40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251</v>
      </c>
      <c r="AT253" s="219" t="s">
        <v>973</v>
      </c>
      <c r="AU253" s="219" t="s">
        <v>82</v>
      </c>
      <c r="AY253" s="14" t="s">
        <v>233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82</v>
      </c>
      <c r="BK253" s="112">
        <f>ROUND(I253*H253,2)</f>
        <v>0</v>
      </c>
      <c r="BL253" s="14" t="s">
        <v>240</v>
      </c>
      <c r="BM253" s="219" t="s">
        <v>414</v>
      </c>
    </row>
    <row r="254" spans="1:65" s="2" customFormat="1" ht="29.25">
      <c r="A254" s="32"/>
      <c r="B254" s="33"/>
      <c r="C254" s="34"/>
      <c r="D254" s="220" t="s">
        <v>241</v>
      </c>
      <c r="E254" s="34"/>
      <c r="F254" s="221" t="s">
        <v>2126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241</v>
      </c>
      <c r="AU254" s="14" t="s">
        <v>82</v>
      </c>
    </row>
    <row r="255" spans="1:65" s="2" customFormat="1" ht="21.75" customHeight="1">
      <c r="A255" s="32"/>
      <c r="B255" s="33"/>
      <c r="C255" s="228" t="s">
        <v>323</v>
      </c>
      <c r="D255" s="228" t="s">
        <v>973</v>
      </c>
      <c r="E255" s="229" t="s">
        <v>415</v>
      </c>
      <c r="F255" s="230" t="s">
        <v>2127</v>
      </c>
      <c r="G255" s="231" t="s">
        <v>239</v>
      </c>
      <c r="H255" s="232">
        <v>1</v>
      </c>
      <c r="I255" s="233"/>
      <c r="J255" s="234">
        <f>ROUND(I255*H255,2)</f>
        <v>0</v>
      </c>
      <c r="K255" s="235"/>
      <c r="L255" s="236"/>
      <c r="M255" s="237" t="s">
        <v>1</v>
      </c>
      <c r="N255" s="238" t="s">
        <v>40</v>
      </c>
      <c r="O255" s="6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9" t="s">
        <v>251</v>
      </c>
      <c r="AT255" s="219" t="s">
        <v>973</v>
      </c>
      <c r="AU255" s="219" t="s">
        <v>82</v>
      </c>
      <c r="AY255" s="14" t="s">
        <v>233</v>
      </c>
      <c r="BE255" s="112">
        <f>IF(N255="základní",J255,0)</f>
        <v>0</v>
      </c>
      <c r="BF255" s="112">
        <f>IF(N255="snížená",J255,0)</f>
        <v>0</v>
      </c>
      <c r="BG255" s="112">
        <f>IF(N255="zákl. přenesená",J255,0)</f>
        <v>0</v>
      </c>
      <c r="BH255" s="112">
        <f>IF(N255="sníž. přenesená",J255,0)</f>
        <v>0</v>
      </c>
      <c r="BI255" s="112">
        <f>IF(N255="nulová",J255,0)</f>
        <v>0</v>
      </c>
      <c r="BJ255" s="14" t="s">
        <v>82</v>
      </c>
      <c r="BK255" s="112">
        <f>ROUND(I255*H255,2)</f>
        <v>0</v>
      </c>
      <c r="BL255" s="14" t="s">
        <v>240</v>
      </c>
      <c r="BM255" s="219" t="s">
        <v>416</v>
      </c>
    </row>
    <row r="256" spans="1:65" s="2" customFormat="1" ht="11.25">
      <c r="A256" s="32"/>
      <c r="B256" s="33"/>
      <c r="C256" s="34"/>
      <c r="D256" s="220" t="s">
        <v>241</v>
      </c>
      <c r="E256" s="34"/>
      <c r="F256" s="221" t="s">
        <v>2127</v>
      </c>
      <c r="G256" s="34"/>
      <c r="H256" s="34"/>
      <c r="I256" s="176"/>
      <c r="J256" s="34"/>
      <c r="K256" s="34"/>
      <c r="L256" s="35"/>
      <c r="M256" s="222"/>
      <c r="N256" s="223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4" t="s">
        <v>241</v>
      </c>
      <c r="AU256" s="14" t="s">
        <v>82</v>
      </c>
    </row>
    <row r="257" spans="1:65" s="2" customFormat="1" ht="16.5" customHeight="1">
      <c r="A257" s="32"/>
      <c r="B257" s="33"/>
      <c r="C257" s="228" t="s">
        <v>417</v>
      </c>
      <c r="D257" s="228" t="s">
        <v>973</v>
      </c>
      <c r="E257" s="229" t="s">
        <v>418</v>
      </c>
      <c r="F257" s="230" t="s">
        <v>2128</v>
      </c>
      <c r="G257" s="231" t="s">
        <v>239</v>
      </c>
      <c r="H257" s="232">
        <v>2</v>
      </c>
      <c r="I257" s="233"/>
      <c r="J257" s="234">
        <f>ROUND(I257*H257,2)</f>
        <v>0</v>
      </c>
      <c r="K257" s="235"/>
      <c r="L257" s="236"/>
      <c r="M257" s="237" t="s">
        <v>1</v>
      </c>
      <c r="N257" s="238" t="s">
        <v>40</v>
      </c>
      <c r="O257" s="6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9" t="s">
        <v>251</v>
      </c>
      <c r="AT257" s="219" t="s">
        <v>973</v>
      </c>
      <c r="AU257" s="219" t="s">
        <v>82</v>
      </c>
      <c r="AY257" s="14" t="s">
        <v>233</v>
      </c>
      <c r="BE257" s="112">
        <f>IF(N257="základní",J257,0)</f>
        <v>0</v>
      </c>
      <c r="BF257" s="112">
        <f>IF(N257="snížená",J257,0)</f>
        <v>0</v>
      </c>
      <c r="BG257" s="112">
        <f>IF(N257="zákl. přenesená",J257,0)</f>
        <v>0</v>
      </c>
      <c r="BH257" s="112">
        <f>IF(N257="sníž. přenesená",J257,0)</f>
        <v>0</v>
      </c>
      <c r="BI257" s="112">
        <f>IF(N257="nulová",J257,0)</f>
        <v>0</v>
      </c>
      <c r="BJ257" s="14" t="s">
        <v>82</v>
      </c>
      <c r="BK257" s="112">
        <f>ROUND(I257*H257,2)</f>
        <v>0</v>
      </c>
      <c r="BL257" s="14" t="s">
        <v>240</v>
      </c>
      <c r="BM257" s="219" t="s">
        <v>419</v>
      </c>
    </row>
    <row r="258" spans="1:65" s="2" customFormat="1" ht="11.25">
      <c r="A258" s="32"/>
      <c r="B258" s="33"/>
      <c r="C258" s="34"/>
      <c r="D258" s="220" t="s">
        <v>241</v>
      </c>
      <c r="E258" s="34"/>
      <c r="F258" s="221" t="s">
        <v>2128</v>
      </c>
      <c r="G258" s="34"/>
      <c r="H258" s="34"/>
      <c r="I258" s="176"/>
      <c r="J258" s="34"/>
      <c r="K258" s="34"/>
      <c r="L258" s="35"/>
      <c r="M258" s="222"/>
      <c r="N258" s="223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4" t="s">
        <v>241</v>
      </c>
      <c r="AU258" s="14" t="s">
        <v>82</v>
      </c>
    </row>
    <row r="259" spans="1:65" s="12" customFormat="1" ht="25.9" customHeight="1">
      <c r="B259" s="191"/>
      <c r="C259" s="192"/>
      <c r="D259" s="193" t="s">
        <v>74</v>
      </c>
      <c r="E259" s="194" t="s">
        <v>298</v>
      </c>
      <c r="F259" s="194" t="s">
        <v>799</v>
      </c>
      <c r="G259" s="192"/>
      <c r="H259" s="192"/>
      <c r="I259" s="195"/>
      <c r="J259" s="196">
        <f>BK259</f>
        <v>0</v>
      </c>
      <c r="K259" s="192"/>
      <c r="L259" s="197"/>
      <c r="M259" s="198"/>
      <c r="N259" s="199"/>
      <c r="O259" s="199"/>
      <c r="P259" s="200">
        <f>SUM(P260:P271)</f>
        <v>0</v>
      </c>
      <c r="Q259" s="199"/>
      <c r="R259" s="200">
        <f>SUM(R260:R271)</f>
        <v>0</v>
      </c>
      <c r="S259" s="199"/>
      <c r="T259" s="201">
        <f>SUM(T260:T271)</f>
        <v>0</v>
      </c>
      <c r="AR259" s="202" t="s">
        <v>82</v>
      </c>
      <c r="AT259" s="203" t="s">
        <v>74</v>
      </c>
      <c r="AU259" s="203" t="s">
        <v>75</v>
      </c>
      <c r="AY259" s="202" t="s">
        <v>233</v>
      </c>
      <c r="BK259" s="204">
        <f>SUM(BK260:BK271)</f>
        <v>0</v>
      </c>
    </row>
    <row r="260" spans="1:65" s="2" customFormat="1" ht="16.5" customHeight="1">
      <c r="A260" s="32"/>
      <c r="B260" s="33"/>
      <c r="C260" s="228" t="s">
        <v>325</v>
      </c>
      <c r="D260" s="228" t="s">
        <v>973</v>
      </c>
      <c r="E260" s="229" t="s">
        <v>422</v>
      </c>
      <c r="F260" s="230" t="s">
        <v>802</v>
      </c>
      <c r="G260" s="231" t="s">
        <v>358</v>
      </c>
      <c r="H260" s="232">
        <v>1</v>
      </c>
      <c r="I260" s="233"/>
      <c r="J260" s="234">
        <f>ROUND(I260*H260,2)</f>
        <v>0</v>
      </c>
      <c r="K260" s="235"/>
      <c r="L260" s="236"/>
      <c r="M260" s="237" t="s">
        <v>1</v>
      </c>
      <c r="N260" s="238" t="s">
        <v>40</v>
      </c>
      <c r="O260" s="69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9" t="s">
        <v>251</v>
      </c>
      <c r="AT260" s="219" t="s">
        <v>973</v>
      </c>
      <c r="AU260" s="219" t="s">
        <v>82</v>
      </c>
      <c r="AY260" s="14" t="s">
        <v>233</v>
      </c>
      <c r="BE260" s="112">
        <f>IF(N260="základní",J260,0)</f>
        <v>0</v>
      </c>
      <c r="BF260" s="112">
        <f>IF(N260="snížená",J260,0)</f>
        <v>0</v>
      </c>
      <c r="BG260" s="112">
        <f>IF(N260="zákl. přenesená",J260,0)</f>
        <v>0</v>
      </c>
      <c r="BH260" s="112">
        <f>IF(N260="sníž. přenesená",J260,0)</f>
        <v>0</v>
      </c>
      <c r="BI260" s="112">
        <f>IF(N260="nulová",J260,0)</f>
        <v>0</v>
      </c>
      <c r="BJ260" s="14" t="s">
        <v>82</v>
      </c>
      <c r="BK260" s="112">
        <f>ROUND(I260*H260,2)</f>
        <v>0</v>
      </c>
      <c r="BL260" s="14" t="s">
        <v>240</v>
      </c>
      <c r="BM260" s="219" t="s">
        <v>423</v>
      </c>
    </row>
    <row r="261" spans="1:65" s="2" customFormat="1" ht="11.25">
      <c r="A261" s="32"/>
      <c r="B261" s="33"/>
      <c r="C261" s="34"/>
      <c r="D261" s="220" t="s">
        <v>241</v>
      </c>
      <c r="E261" s="34"/>
      <c r="F261" s="221" t="s">
        <v>802</v>
      </c>
      <c r="G261" s="34"/>
      <c r="H261" s="34"/>
      <c r="I261" s="176"/>
      <c r="J261" s="34"/>
      <c r="K261" s="34"/>
      <c r="L261" s="35"/>
      <c r="M261" s="222"/>
      <c r="N261" s="223"/>
      <c r="O261" s="69"/>
      <c r="P261" s="69"/>
      <c r="Q261" s="69"/>
      <c r="R261" s="69"/>
      <c r="S261" s="69"/>
      <c r="T261" s="7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4" t="s">
        <v>241</v>
      </c>
      <c r="AU261" s="14" t="s">
        <v>82</v>
      </c>
    </row>
    <row r="262" spans="1:65" s="2" customFormat="1" ht="49.15" customHeight="1">
      <c r="A262" s="32"/>
      <c r="B262" s="33"/>
      <c r="C262" s="228" t="s">
        <v>424</v>
      </c>
      <c r="D262" s="228" t="s">
        <v>973</v>
      </c>
      <c r="E262" s="229" t="s">
        <v>425</v>
      </c>
      <c r="F262" s="230" t="s">
        <v>2129</v>
      </c>
      <c r="G262" s="231" t="s">
        <v>358</v>
      </c>
      <c r="H262" s="232">
        <v>1</v>
      </c>
      <c r="I262" s="233"/>
      <c r="J262" s="234">
        <f>ROUND(I262*H262,2)</f>
        <v>0</v>
      </c>
      <c r="K262" s="235"/>
      <c r="L262" s="236"/>
      <c r="M262" s="237" t="s">
        <v>1</v>
      </c>
      <c r="N262" s="238" t="s">
        <v>40</v>
      </c>
      <c r="O262" s="69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19" t="s">
        <v>251</v>
      </c>
      <c r="AT262" s="219" t="s">
        <v>973</v>
      </c>
      <c r="AU262" s="219" t="s">
        <v>82</v>
      </c>
      <c r="AY262" s="14" t="s">
        <v>233</v>
      </c>
      <c r="BE262" s="112">
        <f>IF(N262="základní",J262,0)</f>
        <v>0</v>
      </c>
      <c r="BF262" s="112">
        <f>IF(N262="snížená",J262,0)</f>
        <v>0</v>
      </c>
      <c r="BG262" s="112">
        <f>IF(N262="zákl. přenesená",J262,0)</f>
        <v>0</v>
      </c>
      <c r="BH262" s="112">
        <f>IF(N262="sníž. přenesená",J262,0)</f>
        <v>0</v>
      </c>
      <c r="BI262" s="112">
        <f>IF(N262="nulová",J262,0)</f>
        <v>0</v>
      </c>
      <c r="BJ262" s="14" t="s">
        <v>82</v>
      </c>
      <c r="BK262" s="112">
        <f>ROUND(I262*H262,2)</f>
        <v>0</v>
      </c>
      <c r="BL262" s="14" t="s">
        <v>240</v>
      </c>
      <c r="BM262" s="219" t="s">
        <v>426</v>
      </c>
    </row>
    <row r="263" spans="1:65" s="2" customFormat="1" ht="29.25">
      <c r="A263" s="32"/>
      <c r="B263" s="33"/>
      <c r="C263" s="34"/>
      <c r="D263" s="220" t="s">
        <v>241</v>
      </c>
      <c r="E263" s="34"/>
      <c r="F263" s="221" t="s">
        <v>2129</v>
      </c>
      <c r="G263" s="34"/>
      <c r="H263" s="34"/>
      <c r="I263" s="176"/>
      <c r="J263" s="34"/>
      <c r="K263" s="34"/>
      <c r="L263" s="35"/>
      <c r="M263" s="222"/>
      <c r="N263" s="223"/>
      <c r="O263" s="69"/>
      <c r="P263" s="69"/>
      <c r="Q263" s="69"/>
      <c r="R263" s="69"/>
      <c r="S263" s="69"/>
      <c r="T263" s="70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4" t="s">
        <v>241</v>
      </c>
      <c r="AU263" s="14" t="s">
        <v>82</v>
      </c>
    </row>
    <row r="264" spans="1:65" s="2" customFormat="1" ht="24.2" customHeight="1">
      <c r="A264" s="32"/>
      <c r="B264" s="33"/>
      <c r="C264" s="228" t="s">
        <v>330</v>
      </c>
      <c r="D264" s="228" t="s">
        <v>973</v>
      </c>
      <c r="E264" s="229" t="s">
        <v>427</v>
      </c>
      <c r="F264" s="230" t="s">
        <v>1299</v>
      </c>
      <c r="G264" s="231" t="s">
        <v>358</v>
      </c>
      <c r="H264" s="232">
        <v>1</v>
      </c>
      <c r="I264" s="233"/>
      <c r="J264" s="234">
        <f>ROUND(I264*H264,2)</f>
        <v>0</v>
      </c>
      <c r="K264" s="235"/>
      <c r="L264" s="236"/>
      <c r="M264" s="237" t="s">
        <v>1</v>
      </c>
      <c r="N264" s="238" t="s">
        <v>40</v>
      </c>
      <c r="O264" s="69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9" t="s">
        <v>251</v>
      </c>
      <c r="AT264" s="219" t="s">
        <v>973</v>
      </c>
      <c r="AU264" s="219" t="s">
        <v>82</v>
      </c>
      <c r="AY264" s="14" t="s">
        <v>233</v>
      </c>
      <c r="BE264" s="112">
        <f>IF(N264="základní",J264,0)</f>
        <v>0</v>
      </c>
      <c r="BF264" s="112">
        <f>IF(N264="snížená",J264,0)</f>
        <v>0</v>
      </c>
      <c r="BG264" s="112">
        <f>IF(N264="zákl. přenesená",J264,0)</f>
        <v>0</v>
      </c>
      <c r="BH264" s="112">
        <f>IF(N264="sníž. přenesená",J264,0)</f>
        <v>0</v>
      </c>
      <c r="BI264" s="112">
        <f>IF(N264="nulová",J264,0)</f>
        <v>0</v>
      </c>
      <c r="BJ264" s="14" t="s">
        <v>82</v>
      </c>
      <c r="BK264" s="112">
        <f>ROUND(I264*H264,2)</f>
        <v>0</v>
      </c>
      <c r="BL264" s="14" t="s">
        <v>240</v>
      </c>
      <c r="BM264" s="219" t="s">
        <v>428</v>
      </c>
    </row>
    <row r="265" spans="1:65" s="2" customFormat="1" ht="11.25">
      <c r="A265" s="32"/>
      <c r="B265" s="33"/>
      <c r="C265" s="34"/>
      <c r="D265" s="220" t="s">
        <v>241</v>
      </c>
      <c r="E265" s="34"/>
      <c r="F265" s="221" t="s">
        <v>1299</v>
      </c>
      <c r="G265" s="34"/>
      <c r="H265" s="34"/>
      <c r="I265" s="176"/>
      <c r="J265" s="34"/>
      <c r="K265" s="34"/>
      <c r="L265" s="35"/>
      <c r="M265" s="222"/>
      <c r="N265" s="223"/>
      <c r="O265" s="69"/>
      <c r="P265" s="69"/>
      <c r="Q265" s="69"/>
      <c r="R265" s="69"/>
      <c r="S265" s="69"/>
      <c r="T265" s="70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4" t="s">
        <v>241</v>
      </c>
      <c r="AU265" s="14" t="s">
        <v>82</v>
      </c>
    </row>
    <row r="266" spans="1:65" s="2" customFormat="1" ht="37.9" customHeight="1">
      <c r="A266" s="32"/>
      <c r="B266" s="33"/>
      <c r="C266" s="228" t="s">
        <v>429</v>
      </c>
      <c r="D266" s="228" t="s">
        <v>973</v>
      </c>
      <c r="E266" s="229" t="s">
        <v>430</v>
      </c>
      <c r="F266" s="230" t="s">
        <v>805</v>
      </c>
      <c r="G266" s="231" t="s">
        <v>358</v>
      </c>
      <c r="H266" s="232">
        <v>1</v>
      </c>
      <c r="I266" s="233"/>
      <c r="J266" s="234">
        <f>ROUND(I266*H266,2)</f>
        <v>0</v>
      </c>
      <c r="K266" s="235"/>
      <c r="L266" s="236"/>
      <c r="M266" s="237" t="s">
        <v>1</v>
      </c>
      <c r="N266" s="238" t="s">
        <v>40</v>
      </c>
      <c r="O266" s="69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9" t="s">
        <v>251</v>
      </c>
      <c r="AT266" s="219" t="s">
        <v>973</v>
      </c>
      <c r="AU266" s="219" t="s">
        <v>82</v>
      </c>
      <c r="AY266" s="14" t="s">
        <v>233</v>
      </c>
      <c r="BE266" s="112">
        <f>IF(N266="základní",J266,0)</f>
        <v>0</v>
      </c>
      <c r="BF266" s="112">
        <f>IF(N266="snížená",J266,0)</f>
        <v>0</v>
      </c>
      <c r="BG266" s="112">
        <f>IF(N266="zákl. přenesená",J266,0)</f>
        <v>0</v>
      </c>
      <c r="BH266" s="112">
        <f>IF(N266="sníž. přenesená",J266,0)</f>
        <v>0</v>
      </c>
      <c r="BI266" s="112">
        <f>IF(N266="nulová",J266,0)</f>
        <v>0</v>
      </c>
      <c r="BJ266" s="14" t="s">
        <v>82</v>
      </c>
      <c r="BK266" s="112">
        <f>ROUND(I266*H266,2)</f>
        <v>0</v>
      </c>
      <c r="BL266" s="14" t="s">
        <v>240</v>
      </c>
      <c r="BM266" s="219" t="s">
        <v>431</v>
      </c>
    </row>
    <row r="267" spans="1:65" s="2" customFormat="1" ht="19.5">
      <c r="A267" s="32"/>
      <c r="B267" s="33"/>
      <c r="C267" s="34"/>
      <c r="D267" s="220" t="s">
        <v>241</v>
      </c>
      <c r="E267" s="34"/>
      <c r="F267" s="221" t="s">
        <v>805</v>
      </c>
      <c r="G267" s="34"/>
      <c r="H267" s="34"/>
      <c r="I267" s="176"/>
      <c r="J267" s="34"/>
      <c r="K267" s="34"/>
      <c r="L267" s="35"/>
      <c r="M267" s="222"/>
      <c r="N267" s="223"/>
      <c r="O267" s="69"/>
      <c r="P267" s="69"/>
      <c r="Q267" s="69"/>
      <c r="R267" s="69"/>
      <c r="S267" s="69"/>
      <c r="T267" s="70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4" t="s">
        <v>241</v>
      </c>
      <c r="AU267" s="14" t="s">
        <v>82</v>
      </c>
    </row>
    <row r="268" spans="1:65" s="2" customFormat="1" ht="24.2" customHeight="1">
      <c r="A268" s="32"/>
      <c r="B268" s="33"/>
      <c r="C268" s="228" t="s">
        <v>332</v>
      </c>
      <c r="D268" s="228" t="s">
        <v>973</v>
      </c>
      <c r="E268" s="229" t="s">
        <v>434</v>
      </c>
      <c r="F268" s="230" t="s">
        <v>809</v>
      </c>
      <c r="G268" s="231" t="s">
        <v>358</v>
      </c>
      <c r="H268" s="232">
        <v>1</v>
      </c>
      <c r="I268" s="233"/>
      <c r="J268" s="234">
        <f>ROUND(I268*H268,2)</f>
        <v>0</v>
      </c>
      <c r="K268" s="235"/>
      <c r="L268" s="236"/>
      <c r="M268" s="237" t="s">
        <v>1</v>
      </c>
      <c r="N268" s="238" t="s">
        <v>40</v>
      </c>
      <c r="O268" s="69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9" t="s">
        <v>251</v>
      </c>
      <c r="AT268" s="219" t="s">
        <v>973</v>
      </c>
      <c r="AU268" s="219" t="s">
        <v>82</v>
      </c>
      <c r="AY268" s="14" t="s">
        <v>233</v>
      </c>
      <c r="BE268" s="112">
        <f>IF(N268="základní",J268,0)</f>
        <v>0</v>
      </c>
      <c r="BF268" s="112">
        <f>IF(N268="snížená",J268,0)</f>
        <v>0</v>
      </c>
      <c r="BG268" s="112">
        <f>IF(N268="zákl. přenesená",J268,0)</f>
        <v>0</v>
      </c>
      <c r="BH268" s="112">
        <f>IF(N268="sníž. přenesená",J268,0)</f>
        <v>0</v>
      </c>
      <c r="BI268" s="112">
        <f>IF(N268="nulová",J268,0)</f>
        <v>0</v>
      </c>
      <c r="BJ268" s="14" t="s">
        <v>82</v>
      </c>
      <c r="BK268" s="112">
        <f>ROUND(I268*H268,2)</f>
        <v>0</v>
      </c>
      <c r="BL268" s="14" t="s">
        <v>240</v>
      </c>
      <c r="BM268" s="219" t="s">
        <v>435</v>
      </c>
    </row>
    <row r="269" spans="1:65" s="2" customFormat="1" ht="19.5">
      <c r="A269" s="32"/>
      <c r="B269" s="33"/>
      <c r="C269" s="34"/>
      <c r="D269" s="220" t="s">
        <v>241</v>
      </c>
      <c r="E269" s="34"/>
      <c r="F269" s="221" t="s">
        <v>809</v>
      </c>
      <c r="G269" s="34"/>
      <c r="H269" s="34"/>
      <c r="I269" s="176"/>
      <c r="J269" s="34"/>
      <c r="K269" s="34"/>
      <c r="L269" s="35"/>
      <c r="M269" s="222"/>
      <c r="N269" s="223"/>
      <c r="O269" s="69"/>
      <c r="P269" s="69"/>
      <c r="Q269" s="69"/>
      <c r="R269" s="69"/>
      <c r="S269" s="69"/>
      <c r="T269" s="7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4" t="s">
        <v>241</v>
      </c>
      <c r="AU269" s="14" t="s">
        <v>82</v>
      </c>
    </row>
    <row r="270" spans="1:65" s="2" customFormat="1" ht="16.5" customHeight="1">
      <c r="A270" s="32"/>
      <c r="B270" s="33"/>
      <c r="C270" s="228" t="s">
        <v>436</v>
      </c>
      <c r="D270" s="228" t="s">
        <v>973</v>
      </c>
      <c r="E270" s="229" t="s">
        <v>437</v>
      </c>
      <c r="F270" s="230" t="s">
        <v>820</v>
      </c>
      <c r="G270" s="231" t="s">
        <v>358</v>
      </c>
      <c r="H270" s="232">
        <v>1</v>
      </c>
      <c r="I270" s="233"/>
      <c r="J270" s="234">
        <f>ROUND(I270*H270,2)</f>
        <v>0</v>
      </c>
      <c r="K270" s="235"/>
      <c r="L270" s="236"/>
      <c r="M270" s="237" t="s">
        <v>1</v>
      </c>
      <c r="N270" s="238" t="s">
        <v>40</v>
      </c>
      <c r="O270" s="69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9" t="s">
        <v>251</v>
      </c>
      <c r="AT270" s="219" t="s">
        <v>973</v>
      </c>
      <c r="AU270" s="219" t="s">
        <v>82</v>
      </c>
      <c r="AY270" s="14" t="s">
        <v>233</v>
      </c>
      <c r="BE270" s="112">
        <f>IF(N270="základní",J270,0)</f>
        <v>0</v>
      </c>
      <c r="BF270" s="112">
        <f>IF(N270="snížená",J270,0)</f>
        <v>0</v>
      </c>
      <c r="BG270" s="112">
        <f>IF(N270="zákl. přenesená",J270,0)</f>
        <v>0</v>
      </c>
      <c r="BH270" s="112">
        <f>IF(N270="sníž. přenesená",J270,0)</f>
        <v>0</v>
      </c>
      <c r="BI270" s="112">
        <f>IF(N270="nulová",J270,0)</f>
        <v>0</v>
      </c>
      <c r="BJ270" s="14" t="s">
        <v>82</v>
      </c>
      <c r="BK270" s="112">
        <f>ROUND(I270*H270,2)</f>
        <v>0</v>
      </c>
      <c r="BL270" s="14" t="s">
        <v>240</v>
      </c>
      <c r="BM270" s="219" t="s">
        <v>438</v>
      </c>
    </row>
    <row r="271" spans="1:65" s="2" customFormat="1" ht="11.25">
      <c r="A271" s="32"/>
      <c r="B271" s="33"/>
      <c r="C271" s="34"/>
      <c r="D271" s="220" t="s">
        <v>241</v>
      </c>
      <c r="E271" s="34"/>
      <c r="F271" s="221" t="s">
        <v>820</v>
      </c>
      <c r="G271" s="34"/>
      <c r="H271" s="34"/>
      <c r="I271" s="176"/>
      <c r="J271" s="34"/>
      <c r="K271" s="34"/>
      <c r="L271" s="35"/>
      <c r="M271" s="224"/>
      <c r="N271" s="225"/>
      <c r="O271" s="226"/>
      <c r="P271" s="226"/>
      <c r="Q271" s="226"/>
      <c r="R271" s="226"/>
      <c r="S271" s="226"/>
      <c r="T271" s="227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4" t="s">
        <v>241</v>
      </c>
      <c r="AU271" s="14" t="s">
        <v>82</v>
      </c>
    </row>
    <row r="272" spans="1:65" s="2" customFormat="1" ht="6.95" customHeight="1">
      <c r="A272" s="32"/>
      <c r="B272" s="52"/>
      <c r="C272" s="53"/>
      <c r="D272" s="53"/>
      <c r="E272" s="53"/>
      <c r="F272" s="53"/>
      <c r="G272" s="53"/>
      <c r="H272" s="53"/>
      <c r="I272" s="53"/>
      <c r="J272" s="53"/>
      <c r="K272" s="53"/>
      <c r="L272" s="35"/>
      <c r="M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</row>
  </sheetData>
  <sheetProtection algorithmName="SHA-512" hashValue="QZfI4q45QXwMmXk+cVNzBjxchX6gpRpyDVIofiyMNjN08PqqetlDz6WbIfkZiDLTp0jFgfD+VtKU+OFb/EEWpQ==" saltValue="wU9qWJ8kgiPGgdooV3FWop6fycUsNaIuCFfvXCEtrCXBbTaORFSVwEnoHUiyokXSiJi/Q4rex04MsOybHa+1lA==" spinCount="100000" sheet="1" objects="1" scenarios="1" formatColumns="0" formatRows="0" autoFilter="0"/>
  <autoFilter ref="C132:K271" xr:uid="{00000000-0009-0000-0000-000015000000}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4" t="s">
        <v>142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84</v>
      </c>
    </row>
    <row r="4" spans="1:46" s="1" customFormat="1" ht="24.95" customHeight="1">
      <c r="B4" s="17"/>
      <c r="D4" s="121" t="s">
        <v>152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Snížení energetické náročnosti budov v areálu Slezské nemocnice Opava využitím OZE a KVET  u hlavních budov V,N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153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2130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 t="str">
        <f>'Rekapitulace stavby'!AN8</f>
        <v>10. 3. 2025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24</v>
      </c>
      <c r="E14" s="32"/>
      <c r="F14" s="32"/>
      <c r="G14" s="32"/>
      <c r="H14" s="32"/>
      <c r="I14" s="123" t="s">
        <v>25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26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27</v>
      </c>
      <c r="E17" s="32"/>
      <c r="F17" s="32"/>
      <c r="G17" s="32"/>
      <c r="H17" s="32"/>
      <c r="I17" s="123" t="s">
        <v>25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26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29</v>
      </c>
      <c r="E20" s="32"/>
      <c r="F20" s="32"/>
      <c r="G20" s="32"/>
      <c r="H20" s="32"/>
      <c r="I20" s="123" t="s">
        <v>25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26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31</v>
      </c>
      <c r="E23" s="32"/>
      <c r="F23" s="32"/>
      <c r="G23" s="32"/>
      <c r="H23" s="32"/>
      <c r="I23" s="123" t="s">
        <v>25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26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32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155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146</v>
      </c>
      <c r="E31" s="32"/>
      <c r="F31" s="32"/>
      <c r="G31" s="32"/>
      <c r="H31" s="32"/>
      <c r="I31" s="32"/>
      <c r="J31" s="130">
        <f>J100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35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37</v>
      </c>
      <c r="G34" s="32"/>
      <c r="H34" s="32"/>
      <c r="I34" s="134" t="s">
        <v>36</v>
      </c>
      <c r="J34" s="134" t="s">
        <v>38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39</v>
      </c>
      <c r="E35" s="123" t="s">
        <v>40</v>
      </c>
      <c r="F35" s="136">
        <f>ROUND((SUM(BE100:BE107) + SUM(BE127:BE136)),  2)</f>
        <v>0</v>
      </c>
      <c r="G35" s="32"/>
      <c r="H35" s="32"/>
      <c r="I35" s="137">
        <v>0.21</v>
      </c>
      <c r="J35" s="136">
        <f>ROUND(((SUM(BE100:BE107) + SUM(BE127:BE136))*I35),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41</v>
      </c>
      <c r="F36" s="136">
        <f>ROUND((SUM(BF100:BF107) + SUM(BF127:BF136)),  2)</f>
        <v>0</v>
      </c>
      <c r="G36" s="32"/>
      <c r="H36" s="32"/>
      <c r="I36" s="137">
        <v>0.12</v>
      </c>
      <c r="J36" s="136">
        <f>ROUND(((SUM(BF100:BF107) + SUM(BF127:BF136))*I36),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42</v>
      </c>
      <c r="F37" s="136">
        <f>ROUND((SUM(BG100:BG107) + SUM(BG127:BG136)),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43</v>
      </c>
      <c r="F38" s="136">
        <f>ROUND((SUM(BH100:BH107) + SUM(BH127:BH136)),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44</v>
      </c>
      <c r="F39" s="136">
        <f>ROUND((SUM(BI100:BI107) + SUM(BI127:BI136)),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45</v>
      </c>
      <c r="E41" s="140"/>
      <c r="F41" s="140"/>
      <c r="G41" s="141" t="s">
        <v>46</v>
      </c>
      <c r="H41" s="142" t="s">
        <v>47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48</v>
      </c>
      <c r="E50" s="146"/>
      <c r="F50" s="146"/>
      <c r="G50" s="145" t="s">
        <v>49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50</v>
      </c>
      <c r="E61" s="148"/>
      <c r="F61" s="149" t="s">
        <v>51</v>
      </c>
      <c r="G61" s="147" t="s">
        <v>50</v>
      </c>
      <c r="H61" s="148"/>
      <c r="I61" s="148"/>
      <c r="J61" s="150" t="s">
        <v>51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52</v>
      </c>
      <c r="E65" s="151"/>
      <c r="F65" s="151"/>
      <c r="G65" s="145" t="s">
        <v>53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50</v>
      </c>
      <c r="E76" s="148"/>
      <c r="F76" s="149" t="s">
        <v>51</v>
      </c>
      <c r="G76" s="147" t="s">
        <v>50</v>
      </c>
      <c r="H76" s="148"/>
      <c r="I76" s="148"/>
      <c r="J76" s="150" t="s">
        <v>51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156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Snížení energetické náročnosti budov v areálu Slezské nemocnice Opava využitím OZE a KVET  u hlavních budov V,N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153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9" t="str">
        <f>E9</f>
        <v xml:space="preserve">SO 08 - Ostatní   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 t="str">
        <f>IF(J12="","",J12)</f>
        <v>10. 3. 2025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24</v>
      </c>
      <c r="D91" s="34"/>
      <c r="E91" s="34"/>
      <c r="F91" s="24" t="str">
        <f>E15</f>
        <v xml:space="preserve"> </v>
      </c>
      <c r="G91" s="34"/>
      <c r="H91" s="34"/>
      <c r="I91" s="26" t="s">
        <v>29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27</v>
      </c>
      <c r="D92" s="34"/>
      <c r="E92" s="34"/>
      <c r="F92" s="24" t="str">
        <f>IF(E18="","",E18)</f>
        <v>Vyplň údaj</v>
      </c>
      <c r="G92" s="34"/>
      <c r="H92" s="34"/>
      <c r="I92" s="26" t="s">
        <v>31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157</v>
      </c>
      <c r="D94" s="117"/>
      <c r="E94" s="117"/>
      <c r="F94" s="117"/>
      <c r="G94" s="117"/>
      <c r="H94" s="117"/>
      <c r="I94" s="117"/>
      <c r="J94" s="157" t="s">
        <v>158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159</v>
      </c>
      <c r="D96" s="34"/>
      <c r="E96" s="34"/>
      <c r="F96" s="34"/>
      <c r="G96" s="34"/>
      <c r="H96" s="34"/>
      <c r="I96" s="34"/>
      <c r="J96" s="82">
        <f>J127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160</v>
      </c>
    </row>
    <row r="97" spans="1:65" s="9" customFormat="1" ht="24.95" customHeight="1">
      <c r="B97" s="159"/>
      <c r="C97" s="160"/>
      <c r="D97" s="161" t="s">
        <v>2021</v>
      </c>
      <c r="E97" s="162"/>
      <c r="F97" s="162"/>
      <c r="G97" s="162"/>
      <c r="H97" s="162"/>
      <c r="I97" s="162"/>
      <c r="J97" s="163">
        <f>J128</f>
        <v>0</v>
      </c>
      <c r="K97" s="160"/>
      <c r="L97" s="164"/>
    </row>
    <row r="98" spans="1:65" s="2" customFormat="1" ht="21.75" customHeight="1">
      <c r="A98" s="32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65" s="2" customFormat="1" ht="6.95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65" s="2" customFormat="1" ht="29.25" customHeight="1">
      <c r="A100" s="32"/>
      <c r="B100" s="33"/>
      <c r="C100" s="158" t="s">
        <v>209</v>
      </c>
      <c r="D100" s="34"/>
      <c r="E100" s="34"/>
      <c r="F100" s="34"/>
      <c r="G100" s="34"/>
      <c r="H100" s="34"/>
      <c r="I100" s="34"/>
      <c r="J100" s="171">
        <f>ROUND(J101 + J102 + J103 + J104 + J105 + J106,2)</f>
        <v>0</v>
      </c>
      <c r="K100" s="34"/>
      <c r="L100" s="49"/>
      <c r="N100" s="172" t="s">
        <v>39</v>
      </c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65" s="2" customFormat="1" ht="18" customHeight="1">
      <c r="A101" s="32"/>
      <c r="B101" s="33"/>
      <c r="C101" s="34"/>
      <c r="D101" s="248" t="s">
        <v>210</v>
      </c>
      <c r="E101" s="247"/>
      <c r="F101" s="247"/>
      <c r="G101" s="34"/>
      <c r="H101" s="34"/>
      <c r="I101" s="34"/>
      <c r="J101" s="108">
        <v>0</v>
      </c>
      <c r="K101" s="34"/>
      <c r="L101" s="173"/>
      <c r="M101" s="174"/>
      <c r="N101" s="175" t="s">
        <v>40</v>
      </c>
      <c r="O101" s="174"/>
      <c r="P101" s="174"/>
      <c r="Q101" s="174"/>
      <c r="R101" s="174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7" t="s">
        <v>211</v>
      </c>
      <c r="AZ101" s="174"/>
      <c r="BA101" s="174"/>
      <c r="BB101" s="174"/>
      <c r="BC101" s="174"/>
      <c r="BD101" s="174"/>
      <c r="BE101" s="178">
        <f t="shared" ref="BE101:BE106" si="0">IF(N101="základní",J101,0)</f>
        <v>0</v>
      </c>
      <c r="BF101" s="178">
        <f t="shared" ref="BF101:BF106" si="1">IF(N101="snížená",J101,0)</f>
        <v>0</v>
      </c>
      <c r="BG101" s="178">
        <f t="shared" ref="BG101:BG106" si="2">IF(N101="zákl. přenesená",J101,0)</f>
        <v>0</v>
      </c>
      <c r="BH101" s="178">
        <f t="shared" ref="BH101:BH106" si="3">IF(N101="sníž. přenesená",J101,0)</f>
        <v>0</v>
      </c>
      <c r="BI101" s="178">
        <f t="shared" ref="BI101:BI106" si="4">IF(N101="nulová",J101,0)</f>
        <v>0</v>
      </c>
      <c r="BJ101" s="177" t="s">
        <v>82</v>
      </c>
      <c r="BK101" s="174"/>
      <c r="BL101" s="174"/>
      <c r="BM101" s="174"/>
    </row>
    <row r="102" spans="1:65" s="2" customFormat="1" ht="18" customHeight="1">
      <c r="A102" s="32"/>
      <c r="B102" s="33"/>
      <c r="C102" s="34"/>
      <c r="D102" s="248" t="s">
        <v>212</v>
      </c>
      <c r="E102" s="247"/>
      <c r="F102" s="247"/>
      <c r="G102" s="34"/>
      <c r="H102" s="34"/>
      <c r="I102" s="34"/>
      <c r="J102" s="108">
        <v>0</v>
      </c>
      <c r="K102" s="34"/>
      <c r="L102" s="173"/>
      <c r="M102" s="174"/>
      <c r="N102" s="175" t="s">
        <v>40</v>
      </c>
      <c r="O102" s="174"/>
      <c r="P102" s="174"/>
      <c r="Q102" s="174"/>
      <c r="R102" s="174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7" t="s">
        <v>211</v>
      </c>
      <c r="AZ102" s="174"/>
      <c r="BA102" s="174"/>
      <c r="BB102" s="174"/>
      <c r="BC102" s="174"/>
      <c r="BD102" s="174"/>
      <c r="BE102" s="178">
        <f t="shared" si="0"/>
        <v>0</v>
      </c>
      <c r="BF102" s="178">
        <f t="shared" si="1"/>
        <v>0</v>
      </c>
      <c r="BG102" s="178">
        <f t="shared" si="2"/>
        <v>0</v>
      </c>
      <c r="BH102" s="178">
        <f t="shared" si="3"/>
        <v>0</v>
      </c>
      <c r="BI102" s="178">
        <f t="shared" si="4"/>
        <v>0</v>
      </c>
      <c r="BJ102" s="177" t="s">
        <v>82</v>
      </c>
      <c r="BK102" s="174"/>
      <c r="BL102" s="174"/>
      <c r="BM102" s="174"/>
    </row>
    <row r="103" spans="1:65" s="2" customFormat="1" ht="18" customHeight="1">
      <c r="A103" s="32"/>
      <c r="B103" s="33"/>
      <c r="C103" s="34"/>
      <c r="D103" s="248" t="s">
        <v>213</v>
      </c>
      <c r="E103" s="247"/>
      <c r="F103" s="247"/>
      <c r="G103" s="34"/>
      <c r="H103" s="34"/>
      <c r="I103" s="34"/>
      <c r="J103" s="108">
        <v>0</v>
      </c>
      <c r="K103" s="34"/>
      <c r="L103" s="173"/>
      <c r="M103" s="174"/>
      <c r="N103" s="175" t="s">
        <v>40</v>
      </c>
      <c r="O103" s="174"/>
      <c r="P103" s="174"/>
      <c r="Q103" s="174"/>
      <c r="R103" s="174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7" t="s">
        <v>211</v>
      </c>
      <c r="AZ103" s="174"/>
      <c r="BA103" s="174"/>
      <c r="BB103" s="174"/>
      <c r="BC103" s="174"/>
      <c r="BD103" s="174"/>
      <c r="BE103" s="178">
        <f t="shared" si="0"/>
        <v>0</v>
      </c>
      <c r="BF103" s="178">
        <f t="shared" si="1"/>
        <v>0</v>
      </c>
      <c r="BG103" s="178">
        <f t="shared" si="2"/>
        <v>0</v>
      </c>
      <c r="BH103" s="178">
        <f t="shared" si="3"/>
        <v>0</v>
      </c>
      <c r="BI103" s="178">
        <f t="shared" si="4"/>
        <v>0</v>
      </c>
      <c r="BJ103" s="177" t="s">
        <v>82</v>
      </c>
      <c r="BK103" s="174"/>
      <c r="BL103" s="174"/>
      <c r="BM103" s="174"/>
    </row>
    <row r="104" spans="1:65" s="2" customFormat="1" ht="18" customHeight="1">
      <c r="A104" s="32"/>
      <c r="B104" s="33"/>
      <c r="C104" s="34"/>
      <c r="D104" s="248" t="s">
        <v>214</v>
      </c>
      <c r="E104" s="247"/>
      <c r="F104" s="247"/>
      <c r="G104" s="34"/>
      <c r="H104" s="34"/>
      <c r="I104" s="34"/>
      <c r="J104" s="108">
        <v>0</v>
      </c>
      <c r="K104" s="34"/>
      <c r="L104" s="173"/>
      <c r="M104" s="174"/>
      <c r="N104" s="175" t="s">
        <v>40</v>
      </c>
      <c r="O104" s="174"/>
      <c r="P104" s="174"/>
      <c r="Q104" s="174"/>
      <c r="R104" s="174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7" t="s">
        <v>211</v>
      </c>
      <c r="AZ104" s="174"/>
      <c r="BA104" s="174"/>
      <c r="BB104" s="174"/>
      <c r="BC104" s="174"/>
      <c r="BD104" s="174"/>
      <c r="BE104" s="178">
        <f t="shared" si="0"/>
        <v>0</v>
      </c>
      <c r="BF104" s="178">
        <f t="shared" si="1"/>
        <v>0</v>
      </c>
      <c r="BG104" s="178">
        <f t="shared" si="2"/>
        <v>0</v>
      </c>
      <c r="BH104" s="178">
        <f t="shared" si="3"/>
        <v>0</v>
      </c>
      <c r="BI104" s="178">
        <f t="shared" si="4"/>
        <v>0</v>
      </c>
      <c r="BJ104" s="177" t="s">
        <v>82</v>
      </c>
      <c r="BK104" s="174"/>
      <c r="BL104" s="174"/>
      <c r="BM104" s="174"/>
    </row>
    <row r="105" spans="1:65" s="2" customFormat="1" ht="18" customHeight="1">
      <c r="A105" s="32"/>
      <c r="B105" s="33"/>
      <c r="C105" s="34"/>
      <c r="D105" s="248" t="s">
        <v>215</v>
      </c>
      <c r="E105" s="247"/>
      <c r="F105" s="247"/>
      <c r="G105" s="34"/>
      <c r="H105" s="34"/>
      <c r="I105" s="34"/>
      <c r="J105" s="108">
        <v>0</v>
      </c>
      <c r="K105" s="34"/>
      <c r="L105" s="173"/>
      <c r="M105" s="174"/>
      <c r="N105" s="175" t="s">
        <v>40</v>
      </c>
      <c r="O105" s="174"/>
      <c r="P105" s="174"/>
      <c r="Q105" s="174"/>
      <c r="R105" s="174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7" t="s">
        <v>211</v>
      </c>
      <c r="AZ105" s="174"/>
      <c r="BA105" s="174"/>
      <c r="BB105" s="174"/>
      <c r="BC105" s="174"/>
      <c r="BD105" s="174"/>
      <c r="BE105" s="178">
        <f t="shared" si="0"/>
        <v>0</v>
      </c>
      <c r="BF105" s="178">
        <f t="shared" si="1"/>
        <v>0</v>
      </c>
      <c r="BG105" s="178">
        <f t="shared" si="2"/>
        <v>0</v>
      </c>
      <c r="BH105" s="178">
        <f t="shared" si="3"/>
        <v>0</v>
      </c>
      <c r="BI105" s="178">
        <f t="shared" si="4"/>
        <v>0</v>
      </c>
      <c r="BJ105" s="177" t="s">
        <v>82</v>
      </c>
      <c r="BK105" s="174"/>
      <c r="BL105" s="174"/>
      <c r="BM105" s="174"/>
    </row>
    <row r="106" spans="1:65" s="2" customFormat="1" ht="18" customHeight="1">
      <c r="A106" s="32"/>
      <c r="B106" s="33"/>
      <c r="C106" s="34"/>
      <c r="D106" s="107" t="s">
        <v>216</v>
      </c>
      <c r="E106" s="34"/>
      <c r="F106" s="34"/>
      <c r="G106" s="34"/>
      <c r="H106" s="34"/>
      <c r="I106" s="34"/>
      <c r="J106" s="108">
        <f>ROUND(J30*T106,2)</f>
        <v>0</v>
      </c>
      <c r="K106" s="34"/>
      <c r="L106" s="173"/>
      <c r="M106" s="174"/>
      <c r="N106" s="175" t="s">
        <v>40</v>
      </c>
      <c r="O106" s="174"/>
      <c r="P106" s="174"/>
      <c r="Q106" s="174"/>
      <c r="R106" s="174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7" t="s">
        <v>217</v>
      </c>
      <c r="AZ106" s="174"/>
      <c r="BA106" s="174"/>
      <c r="BB106" s="174"/>
      <c r="BC106" s="174"/>
      <c r="BD106" s="174"/>
      <c r="BE106" s="178">
        <f t="shared" si="0"/>
        <v>0</v>
      </c>
      <c r="BF106" s="178">
        <f t="shared" si="1"/>
        <v>0</v>
      </c>
      <c r="BG106" s="178">
        <f t="shared" si="2"/>
        <v>0</v>
      </c>
      <c r="BH106" s="178">
        <f t="shared" si="3"/>
        <v>0</v>
      </c>
      <c r="BI106" s="178">
        <f t="shared" si="4"/>
        <v>0</v>
      </c>
      <c r="BJ106" s="177" t="s">
        <v>82</v>
      </c>
      <c r="BK106" s="174"/>
      <c r="BL106" s="174"/>
      <c r="BM106" s="174"/>
    </row>
    <row r="107" spans="1:65" s="2" customFormat="1" ht="11.25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29.25" customHeight="1">
      <c r="A108" s="32"/>
      <c r="B108" s="33"/>
      <c r="C108" s="116" t="s">
        <v>151</v>
      </c>
      <c r="D108" s="117"/>
      <c r="E108" s="117"/>
      <c r="F108" s="117"/>
      <c r="G108" s="117"/>
      <c r="H108" s="117"/>
      <c r="I108" s="117"/>
      <c r="J108" s="118">
        <f>ROUND(J96+J100,2)</f>
        <v>0</v>
      </c>
      <c r="K108" s="117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6.95" customHeight="1">
      <c r="A109" s="3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3" spans="1:63" s="2" customFormat="1" ht="6.95" customHeight="1">
      <c r="A113" s="32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24.95" customHeight="1">
      <c r="A114" s="32"/>
      <c r="B114" s="33"/>
      <c r="C114" s="20" t="s">
        <v>218</v>
      </c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2" customHeight="1">
      <c r="A116" s="32"/>
      <c r="B116" s="33"/>
      <c r="C116" s="26" t="s">
        <v>16</v>
      </c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26.25" customHeight="1">
      <c r="A117" s="32"/>
      <c r="B117" s="33"/>
      <c r="C117" s="34"/>
      <c r="D117" s="34"/>
      <c r="E117" s="294" t="str">
        <f>E7</f>
        <v>Snížení energetické náročnosti budov v areálu Slezské nemocnice Opava využitím OZE a KVET  u hlavních budov V,N</v>
      </c>
      <c r="F117" s="295"/>
      <c r="G117" s="295"/>
      <c r="H117" s="295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6" t="s">
        <v>153</v>
      </c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4"/>
      <c r="D119" s="34"/>
      <c r="E119" s="249" t="str">
        <f>E9</f>
        <v xml:space="preserve">SO 08 - Ostatní   </v>
      </c>
      <c r="F119" s="296"/>
      <c r="G119" s="296"/>
      <c r="H119" s="296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6" t="s">
        <v>20</v>
      </c>
      <c r="D121" s="34"/>
      <c r="E121" s="34"/>
      <c r="F121" s="24" t="str">
        <f>F12</f>
        <v xml:space="preserve"> </v>
      </c>
      <c r="G121" s="34"/>
      <c r="H121" s="34"/>
      <c r="I121" s="26" t="s">
        <v>22</v>
      </c>
      <c r="J121" s="64" t="str">
        <f>IF(J12="","",J12)</f>
        <v>10. 3. 2025</v>
      </c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6" t="s">
        <v>24</v>
      </c>
      <c r="D123" s="34"/>
      <c r="E123" s="34"/>
      <c r="F123" s="24" t="str">
        <f>E15</f>
        <v xml:space="preserve"> </v>
      </c>
      <c r="G123" s="34"/>
      <c r="H123" s="34"/>
      <c r="I123" s="26" t="s">
        <v>29</v>
      </c>
      <c r="J123" s="29" t="str">
        <f>E21</f>
        <v xml:space="preserve"> </v>
      </c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6" t="s">
        <v>27</v>
      </c>
      <c r="D124" s="34"/>
      <c r="E124" s="34"/>
      <c r="F124" s="24" t="str">
        <f>IF(E18="","",E18)</f>
        <v>Vyplň údaj</v>
      </c>
      <c r="G124" s="34"/>
      <c r="H124" s="34"/>
      <c r="I124" s="26" t="s">
        <v>31</v>
      </c>
      <c r="J124" s="29" t="str">
        <f>E24</f>
        <v xml:space="preserve"> </v>
      </c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79"/>
      <c r="B126" s="180"/>
      <c r="C126" s="181" t="s">
        <v>219</v>
      </c>
      <c r="D126" s="182" t="s">
        <v>60</v>
      </c>
      <c r="E126" s="182" t="s">
        <v>56</v>
      </c>
      <c r="F126" s="182" t="s">
        <v>57</v>
      </c>
      <c r="G126" s="182" t="s">
        <v>220</v>
      </c>
      <c r="H126" s="182" t="s">
        <v>221</v>
      </c>
      <c r="I126" s="182" t="s">
        <v>222</v>
      </c>
      <c r="J126" s="183" t="s">
        <v>158</v>
      </c>
      <c r="K126" s="184" t="s">
        <v>223</v>
      </c>
      <c r="L126" s="185"/>
      <c r="M126" s="73" t="s">
        <v>1</v>
      </c>
      <c r="N126" s="74" t="s">
        <v>39</v>
      </c>
      <c r="O126" s="74" t="s">
        <v>224</v>
      </c>
      <c r="P126" s="74" t="s">
        <v>225</v>
      </c>
      <c r="Q126" s="74" t="s">
        <v>226</v>
      </c>
      <c r="R126" s="74" t="s">
        <v>227</v>
      </c>
      <c r="S126" s="74" t="s">
        <v>228</v>
      </c>
      <c r="T126" s="75" t="s">
        <v>229</v>
      </c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</row>
    <row r="127" spans="1:63" s="2" customFormat="1" ht="22.9" customHeight="1">
      <c r="A127" s="32"/>
      <c r="B127" s="33"/>
      <c r="C127" s="80" t="s">
        <v>230</v>
      </c>
      <c r="D127" s="34"/>
      <c r="E127" s="34"/>
      <c r="F127" s="34"/>
      <c r="G127" s="34"/>
      <c r="H127" s="34"/>
      <c r="I127" s="34"/>
      <c r="J127" s="186">
        <f>BK127</f>
        <v>0</v>
      </c>
      <c r="K127" s="34"/>
      <c r="L127" s="35"/>
      <c r="M127" s="76"/>
      <c r="N127" s="187"/>
      <c r="O127" s="77"/>
      <c r="P127" s="188">
        <f>P128</f>
        <v>0</v>
      </c>
      <c r="Q127" s="77"/>
      <c r="R127" s="188">
        <f>R128</f>
        <v>0</v>
      </c>
      <c r="S127" s="77"/>
      <c r="T127" s="189">
        <f>T128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4" t="s">
        <v>74</v>
      </c>
      <c r="AU127" s="14" t="s">
        <v>160</v>
      </c>
      <c r="BK127" s="190">
        <f>BK128</f>
        <v>0</v>
      </c>
    </row>
    <row r="128" spans="1:63" s="12" customFormat="1" ht="25.9" customHeight="1">
      <c r="B128" s="191"/>
      <c r="C128" s="192"/>
      <c r="D128" s="193" t="s">
        <v>74</v>
      </c>
      <c r="E128" s="194" t="s">
        <v>1145</v>
      </c>
      <c r="F128" s="194" t="s">
        <v>141</v>
      </c>
      <c r="G128" s="192"/>
      <c r="H128" s="192"/>
      <c r="I128" s="195"/>
      <c r="J128" s="196">
        <f>BK128</f>
        <v>0</v>
      </c>
      <c r="K128" s="192"/>
      <c r="L128" s="197"/>
      <c r="M128" s="198"/>
      <c r="N128" s="199"/>
      <c r="O128" s="199"/>
      <c r="P128" s="200">
        <f>SUM(P129:P136)</f>
        <v>0</v>
      </c>
      <c r="Q128" s="199"/>
      <c r="R128" s="200">
        <f>SUM(R129:R136)</f>
        <v>0</v>
      </c>
      <c r="S128" s="199"/>
      <c r="T128" s="201">
        <f>SUM(T129:T136)</f>
        <v>0</v>
      </c>
      <c r="AR128" s="202" t="s">
        <v>240</v>
      </c>
      <c r="AT128" s="203" t="s">
        <v>74</v>
      </c>
      <c r="AU128" s="203" t="s">
        <v>75</v>
      </c>
      <c r="AY128" s="202" t="s">
        <v>233</v>
      </c>
      <c r="BK128" s="204">
        <f>SUM(BK129:BK136)</f>
        <v>0</v>
      </c>
    </row>
    <row r="129" spans="1:65" s="2" customFormat="1" ht="16.5" customHeight="1">
      <c r="A129" s="32"/>
      <c r="B129" s="33"/>
      <c r="C129" s="207" t="s">
        <v>82</v>
      </c>
      <c r="D129" s="207" t="s">
        <v>236</v>
      </c>
      <c r="E129" s="208" t="s">
        <v>2131</v>
      </c>
      <c r="F129" s="209" t="s">
        <v>2132</v>
      </c>
      <c r="G129" s="210" t="s">
        <v>620</v>
      </c>
      <c r="H129" s="211">
        <v>1</v>
      </c>
      <c r="I129" s="212"/>
      <c r="J129" s="213">
        <f>ROUND(I129*H129,2)</f>
        <v>0</v>
      </c>
      <c r="K129" s="214"/>
      <c r="L129" s="35"/>
      <c r="M129" s="215" t="s">
        <v>1</v>
      </c>
      <c r="N129" s="216" t="s">
        <v>40</v>
      </c>
      <c r="O129" s="69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9" t="s">
        <v>1148</v>
      </c>
      <c r="AT129" s="219" t="s">
        <v>236</v>
      </c>
      <c r="AU129" s="219" t="s">
        <v>82</v>
      </c>
      <c r="AY129" s="14" t="s">
        <v>233</v>
      </c>
      <c r="BE129" s="112">
        <f>IF(N129="základní",J129,0)</f>
        <v>0</v>
      </c>
      <c r="BF129" s="112">
        <f>IF(N129="snížená",J129,0)</f>
        <v>0</v>
      </c>
      <c r="BG129" s="112">
        <f>IF(N129="zákl. přenesená",J129,0)</f>
        <v>0</v>
      </c>
      <c r="BH129" s="112">
        <f>IF(N129="sníž. přenesená",J129,0)</f>
        <v>0</v>
      </c>
      <c r="BI129" s="112">
        <f>IF(N129="nulová",J129,0)</f>
        <v>0</v>
      </c>
      <c r="BJ129" s="14" t="s">
        <v>82</v>
      </c>
      <c r="BK129" s="112">
        <f>ROUND(I129*H129,2)</f>
        <v>0</v>
      </c>
      <c r="BL129" s="14" t="s">
        <v>1148</v>
      </c>
      <c r="BM129" s="219" t="s">
        <v>84</v>
      </c>
    </row>
    <row r="130" spans="1:65" s="2" customFormat="1" ht="11.25">
      <c r="A130" s="32"/>
      <c r="B130" s="33"/>
      <c r="C130" s="34"/>
      <c r="D130" s="220" t="s">
        <v>241</v>
      </c>
      <c r="E130" s="34"/>
      <c r="F130" s="221" t="s">
        <v>2132</v>
      </c>
      <c r="G130" s="34"/>
      <c r="H130" s="34"/>
      <c r="I130" s="176"/>
      <c r="J130" s="34"/>
      <c r="K130" s="34"/>
      <c r="L130" s="35"/>
      <c r="M130" s="222"/>
      <c r="N130" s="223"/>
      <c r="O130" s="69"/>
      <c r="P130" s="69"/>
      <c r="Q130" s="69"/>
      <c r="R130" s="69"/>
      <c r="S130" s="69"/>
      <c r="T130" s="70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4" t="s">
        <v>241</v>
      </c>
      <c r="AU130" s="14" t="s">
        <v>82</v>
      </c>
    </row>
    <row r="131" spans="1:65" s="2" customFormat="1" ht="24.2" customHeight="1">
      <c r="A131" s="32"/>
      <c r="B131" s="33"/>
      <c r="C131" s="207" t="s">
        <v>84</v>
      </c>
      <c r="D131" s="207" t="s">
        <v>236</v>
      </c>
      <c r="E131" s="208" t="s">
        <v>2133</v>
      </c>
      <c r="F131" s="209" t="s">
        <v>2134</v>
      </c>
      <c r="G131" s="210" t="s">
        <v>620</v>
      </c>
      <c r="H131" s="211">
        <v>1</v>
      </c>
      <c r="I131" s="212"/>
      <c r="J131" s="213">
        <f>ROUND(I131*H131,2)</f>
        <v>0</v>
      </c>
      <c r="K131" s="214"/>
      <c r="L131" s="35"/>
      <c r="M131" s="215" t="s">
        <v>1</v>
      </c>
      <c r="N131" s="216" t="s">
        <v>40</v>
      </c>
      <c r="O131" s="69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9" t="s">
        <v>1148</v>
      </c>
      <c r="AT131" s="219" t="s">
        <v>236</v>
      </c>
      <c r="AU131" s="219" t="s">
        <v>82</v>
      </c>
      <c r="AY131" s="14" t="s">
        <v>233</v>
      </c>
      <c r="BE131" s="112">
        <f>IF(N131="základní",J131,0)</f>
        <v>0</v>
      </c>
      <c r="BF131" s="112">
        <f>IF(N131="snížená",J131,0)</f>
        <v>0</v>
      </c>
      <c r="BG131" s="112">
        <f>IF(N131="zákl. přenesená",J131,0)</f>
        <v>0</v>
      </c>
      <c r="BH131" s="112">
        <f>IF(N131="sníž. přenesená",J131,0)</f>
        <v>0</v>
      </c>
      <c r="BI131" s="112">
        <f>IF(N131="nulová",J131,0)</f>
        <v>0</v>
      </c>
      <c r="BJ131" s="14" t="s">
        <v>82</v>
      </c>
      <c r="BK131" s="112">
        <f>ROUND(I131*H131,2)</f>
        <v>0</v>
      </c>
      <c r="BL131" s="14" t="s">
        <v>1148</v>
      </c>
      <c r="BM131" s="219" t="s">
        <v>240</v>
      </c>
    </row>
    <row r="132" spans="1:65" s="2" customFormat="1" ht="19.5">
      <c r="A132" s="32"/>
      <c r="B132" s="33"/>
      <c r="C132" s="34"/>
      <c r="D132" s="220" t="s">
        <v>241</v>
      </c>
      <c r="E132" s="34"/>
      <c r="F132" s="221" t="s">
        <v>2134</v>
      </c>
      <c r="G132" s="34"/>
      <c r="H132" s="34"/>
      <c r="I132" s="176"/>
      <c r="J132" s="34"/>
      <c r="K132" s="34"/>
      <c r="L132" s="35"/>
      <c r="M132" s="222"/>
      <c r="N132" s="223"/>
      <c r="O132" s="69"/>
      <c r="P132" s="69"/>
      <c r="Q132" s="69"/>
      <c r="R132" s="69"/>
      <c r="S132" s="69"/>
      <c r="T132" s="7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4" t="s">
        <v>241</v>
      </c>
      <c r="AU132" s="14" t="s">
        <v>82</v>
      </c>
    </row>
    <row r="133" spans="1:65" s="2" customFormat="1" ht="16.5" customHeight="1">
      <c r="A133" s="32"/>
      <c r="B133" s="33"/>
      <c r="C133" s="207" t="s">
        <v>240</v>
      </c>
      <c r="D133" s="207" t="s">
        <v>236</v>
      </c>
      <c r="E133" s="208" t="s">
        <v>2135</v>
      </c>
      <c r="F133" s="209" t="s">
        <v>2136</v>
      </c>
      <c r="G133" s="210" t="s">
        <v>620</v>
      </c>
      <c r="H133" s="211">
        <v>1</v>
      </c>
      <c r="I133" s="212"/>
      <c r="J133" s="213">
        <f>ROUND(I133*H133,2)</f>
        <v>0</v>
      </c>
      <c r="K133" s="214"/>
      <c r="L133" s="35"/>
      <c r="M133" s="215" t="s">
        <v>1</v>
      </c>
      <c r="N133" s="216" t="s">
        <v>40</v>
      </c>
      <c r="O133" s="69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9" t="s">
        <v>1148</v>
      </c>
      <c r="AT133" s="219" t="s">
        <v>236</v>
      </c>
      <c r="AU133" s="219" t="s">
        <v>82</v>
      </c>
      <c r="AY133" s="14" t="s">
        <v>233</v>
      </c>
      <c r="BE133" s="112">
        <f>IF(N133="základní",J133,0)</f>
        <v>0</v>
      </c>
      <c r="BF133" s="112">
        <f>IF(N133="snížená",J133,0)</f>
        <v>0</v>
      </c>
      <c r="BG133" s="112">
        <f>IF(N133="zákl. přenesená",J133,0)</f>
        <v>0</v>
      </c>
      <c r="BH133" s="112">
        <f>IF(N133="sníž. přenesená",J133,0)</f>
        <v>0</v>
      </c>
      <c r="BI133" s="112">
        <f>IF(N133="nulová",J133,0)</f>
        <v>0</v>
      </c>
      <c r="BJ133" s="14" t="s">
        <v>82</v>
      </c>
      <c r="BK133" s="112">
        <f>ROUND(I133*H133,2)</f>
        <v>0</v>
      </c>
      <c r="BL133" s="14" t="s">
        <v>1148</v>
      </c>
      <c r="BM133" s="219" t="s">
        <v>248</v>
      </c>
    </row>
    <row r="134" spans="1:65" s="2" customFormat="1" ht="11.25">
      <c r="A134" s="32"/>
      <c r="B134" s="33"/>
      <c r="C134" s="34"/>
      <c r="D134" s="220" t="s">
        <v>241</v>
      </c>
      <c r="E134" s="34"/>
      <c r="F134" s="221" t="s">
        <v>2136</v>
      </c>
      <c r="G134" s="34"/>
      <c r="H134" s="34"/>
      <c r="I134" s="176"/>
      <c r="J134" s="34"/>
      <c r="K134" s="34"/>
      <c r="L134" s="35"/>
      <c r="M134" s="222"/>
      <c r="N134" s="223"/>
      <c r="O134" s="69"/>
      <c r="P134" s="69"/>
      <c r="Q134" s="69"/>
      <c r="R134" s="69"/>
      <c r="S134" s="69"/>
      <c r="T134" s="70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4" t="s">
        <v>241</v>
      </c>
      <c r="AU134" s="14" t="s">
        <v>82</v>
      </c>
    </row>
    <row r="135" spans="1:65" s="2" customFormat="1" ht="16.5" customHeight="1">
      <c r="A135" s="32"/>
      <c r="B135" s="33"/>
      <c r="C135" s="207" t="s">
        <v>261</v>
      </c>
      <c r="D135" s="207" t="s">
        <v>236</v>
      </c>
      <c r="E135" s="208" t="s">
        <v>2137</v>
      </c>
      <c r="F135" s="209" t="s">
        <v>2138</v>
      </c>
      <c r="G135" s="210" t="s">
        <v>620</v>
      </c>
      <c r="H135" s="211">
        <v>1</v>
      </c>
      <c r="I135" s="212"/>
      <c r="J135" s="213">
        <f>ROUND(I135*H135,2)</f>
        <v>0</v>
      </c>
      <c r="K135" s="214"/>
      <c r="L135" s="35"/>
      <c r="M135" s="215" t="s">
        <v>1</v>
      </c>
      <c r="N135" s="216" t="s">
        <v>40</v>
      </c>
      <c r="O135" s="69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9" t="s">
        <v>1148</v>
      </c>
      <c r="AT135" s="219" t="s">
        <v>236</v>
      </c>
      <c r="AU135" s="219" t="s">
        <v>82</v>
      </c>
      <c r="AY135" s="14" t="s">
        <v>233</v>
      </c>
      <c r="BE135" s="112">
        <f>IF(N135="základní",J135,0)</f>
        <v>0</v>
      </c>
      <c r="BF135" s="112">
        <f>IF(N135="snížená",J135,0)</f>
        <v>0</v>
      </c>
      <c r="BG135" s="112">
        <f>IF(N135="zákl. přenesená",J135,0)</f>
        <v>0</v>
      </c>
      <c r="BH135" s="112">
        <f>IF(N135="sníž. přenesená",J135,0)</f>
        <v>0</v>
      </c>
      <c r="BI135" s="112">
        <f>IF(N135="nulová",J135,0)</f>
        <v>0</v>
      </c>
      <c r="BJ135" s="14" t="s">
        <v>82</v>
      </c>
      <c r="BK135" s="112">
        <f>ROUND(I135*H135,2)</f>
        <v>0</v>
      </c>
      <c r="BL135" s="14" t="s">
        <v>1148</v>
      </c>
      <c r="BM135" s="219" t="s">
        <v>251</v>
      </c>
    </row>
    <row r="136" spans="1:65" s="2" customFormat="1" ht="11.25">
      <c r="A136" s="32"/>
      <c r="B136" s="33"/>
      <c r="C136" s="34"/>
      <c r="D136" s="220" t="s">
        <v>241</v>
      </c>
      <c r="E136" s="34"/>
      <c r="F136" s="221" t="s">
        <v>2138</v>
      </c>
      <c r="G136" s="34"/>
      <c r="H136" s="34"/>
      <c r="I136" s="176"/>
      <c r="J136" s="34"/>
      <c r="K136" s="34"/>
      <c r="L136" s="35"/>
      <c r="M136" s="224"/>
      <c r="N136" s="225"/>
      <c r="O136" s="226"/>
      <c r="P136" s="226"/>
      <c r="Q136" s="226"/>
      <c r="R136" s="226"/>
      <c r="S136" s="226"/>
      <c r="T136" s="227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4" t="s">
        <v>241</v>
      </c>
      <c r="AU136" s="14" t="s">
        <v>82</v>
      </c>
    </row>
    <row r="137" spans="1:65" s="2" customFormat="1" ht="6.95" customHeight="1">
      <c r="A137" s="32"/>
      <c r="B137" s="52"/>
      <c r="C137" s="53"/>
      <c r="D137" s="53"/>
      <c r="E137" s="53"/>
      <c r="F137" s="53"/>
      <c r="G137" s="53"/>
      <c r="H137" s="53"/>
      <c r="I137" s="53"/>
      <c r="J137" s="53"/>
      <c r="K137" s="53"/>
      <c r="L137" s="35"/>
      <c r="M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</sheetData>
  <sheetProtection algorithmName="SHA-512" hashValue="VKjdGpr9Hl7f64nJvvRfOgoZiJZ2oYO3m86j0gJuteYXh5hpfCxp8UXzrSCrWK388gY/TadShTgDcXBWYlcWTA==" saltValue="pospOX6plSFcxz2KFsWRKZPqrPhIMWhlDCKmAWJXE+y/c/5xZPNW3vsqiXiyone39558ysXRalVZO7H6rQdZ1Q==" spinCount="100000" sheet="1" objects="1" scenarios="1" formatColumns="0" formatRows="0" autoFilter="0"/>
  <autoFilter ref="C126:K136" xr:uid="{00000000-0009-0000-0000-000016000000}"/>
  <mergeCells count="14">
    <mergeCell ref="D105:F105"/>
    <mergeCell ref="E117:H117"/>
    <mergeCell ref="E119:H119"/>
    <mergeCell ref="L2:V2"/>
    <mergeCell ref="E87:H87"/>
    <mergeCell ref="D101:F101"/>
    <mergeCell ref="D102:F102"/>
    <mergeCell ref="D103:F103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46</vt:i4>
      </vt:variant>
    </vt:vector>
  </HeadingPairs>
  <TitlesOfParts>
    <vt:vector size="69" baseType="lpstr">
      <vt:lpstr>Rekapitulace stavby</vt:lpstr>
      <vt:lpstr>SO 01 D.1.4.1 - Úprava sy...</vt:lpstr>
      <vt:lpstr>SO 01 D.1.4.2 - Úprava sy...</vt:lpstr>
      <vt:lpstr>SO 01 D.1.4.3 -     Úprav...</vt:lpstr>
      <vt:lpstr>SO 02 D.1.4.1 -      Inst...</vt:lpstr>
      <vt:lpstr>SO 02 D.1.4.2 - Elektroin...</vt:lpstr>
      <vt:lpstr>SO 02 D.2.1.1. - Architek...</vt:lpstr>
      <vt:lpstr>SO 03 D.1.4.1 -   Instala...</vt:lpstr>
      <vt:lpstr>SO 03 D.1.4.2 -  Elektroi...</vt:lpstr>
      <vt:lpstr>SO 03 D.1.1 -  Architekto...</vt:lpstr>
      <vt:lpstr>SO 04 D.1.4.1 - Instalace...</vt:lpstr>
      <vt:lpstr>SO 04 D.1.4.2 -  Instalac...</vt:lpstr>
      <vt:lpstr>SO 05 D.1.1 -  Architekto...</vt:lpstr>
      <vt:lpstr>SO 05 D.1.4.1 -  Elektroi...</vt:lpstr>
      <vt:lpstr>SO 06 D.1.1 - Architekton...</vt:lpstr>
      <vt:lpstr>SO 06 D.1.4.1 -  Instalac...</vt:lpstr>
      <vt:lpstr>SO 06 D.1.4.2 -  Instalac...</vt:lpstr>
      <vt:lpstr>SO 06 D.1.4.3 -  Elektroi...</vt:lpstr>
      <vt:lpstr>SO 06 D.1.4.4 -   Elektri...</vt:lpstr>
      <vt:lpstr>SO 06 D.1.4.4.2 -  Elektr...</vt:lpstr>
      <vt:lpstr>SO 06 D.1.4.1a - Dopojení...</vt:lpstr>
      <vt:lpstr>SO 07 D.1.4.1 -  Elektroi...</vt:lpstr>
      <vt:lpstr>SO 08 - Ostatní   </vt:lpstr>
      <vt:lpstr>'Rekapitulace stavby'!Názvy_tisku</vt:lpstr>
      <vt:lpstr>'SO 01 D.1.4.1 - Úprava sy...'!Názvy_tisku</vt:lpstr>
      <vt:lpstr>'SO 01 D.1.4.2 - Úprava sy...'!Názvy_tisku</vt:lpstr>
      <vt:lpstr>'SO 01 D.1.4.3 -     Úprav...'!Názvy_tisku</vt:lpstr>
      <vt:lpstr>'SO 02 D.1.4.1 -      Inst...'!Názvy_tisku</vt:lpstr>
      <vt:lpstr>'SO 02 D.1.4.2 - Elektroin...'!Názvy_tisku</vt:lpstr>
      <vt:lpstr>'SO 02 D.2.1.1. - Architek...'!Názvy_tisku</vt:lpstr>
      <vt:lpstr>'SO 03 D.1.1 -  Architekto...'!Názvy_tisku</vt:lpstr>
      <vt:lpstr>'SO 03 D.1.4.1 -   Instala...'!Názvy_tisku</vt:lpstr>
      <vt:lpstr>'SO 03 D.1.4.2 -  Elektroi...'!Názvy_tisku</vt:lpstr>
      <vt:lpstr>'SO 04 D.1.4.1 - Instalace...'!Názvy_tisku</vt:lpstr>
      <vt:lpstr>'SO 04 D.1.4.2 -  Instalac...'!Názvy_tisku</vt:lpstr>
      <vt:lpstr>'SO 05 D.1.1 -  Architekto...'!Názvy_tisku</vt:lpstr>
      <vt:lpstr>'SO 05 D.1.4.1 -  Elektroi...'!Názvy_tisku</vt:lpstr>
      <vt:lpstr>'SO 06 D.1.1 - Architekton...'!Názvy_tisku</vt:lpstr>
      <vt:lpstr>'SO 06 D.1.4.1 -  Instalac...'!Názvy_tisku</vt:lpstr>
      <vt:lpstr>'SO 06 D.1.4.1a - Dopojení...'!Názvy_tisku</vt:lpstr>
      <vt:lpstr>'SO 06 D.1.4.2 -  Instalac...'!Názvy_tisku</vt:lpstr>
      <vt:lpstr>'SO 06 D.1.4.3 -  Elektroi...'!Názvy_tisku</vt:lpstr>
      <vt:lpstr>'SO 06 D.1.4.4 -   Elektri...'!Názvy_tisku</vt:lpstr>
      <vt:lpstr>'SO 06 D.1.4.4.2 -  Elektr...'!Názvy_tisku</vt:lpstr>
      <vt:lpstr>'SO 07 D.1.4.1 -  Elektroi...'!Názvy_tisku</vt:lpstr>
      <vt:lpstr>'SO 08 - Ostatní   '!Názvy_tisku</vt:lpstr>
      <vt:lpstr>'Rekapitulace stavby'!Oblast_tisku</vt:lpstr>
      <vt:lpstr>'SO 01 D.1.4.1 - Úprava sy...'!Oblast_tisku</vt:lpstr>
      <vt:lpstr>'SO 01 D.1.4.2 - Úprava sy...'!Oblast_tisku</vt:lpstr>
      <vt:lpstr>'SO 01 D.1.4.3 -     Úprav...'!Oblast_tisku</vt:lpstr>
      <vt:lpstr>'SO 02 D.1.4.1 -      Inst...'!Oblast_tisku</vt:lpstr>
      <vt:lpstr>'SO 02 D.1.4.2 - Elektroin...'!Oblast_tisku</vt:lpstr>
      <vt:lpstr>'SO 02 D.2.1.1. - Architek...'!Oblast_tisku</vt:lpstr>
      <vt:lpstr>'SO 03 D.1.1 -  Architekto...'!Oblast_tisku</vt:lpstr>
      <vt:lpstr>'SO 03 D.1.4.1 -   Instala...'!Oblast_tisku</vt:lpstr>
      <vt:lpstr>'SO 03 D.1.4.2 -  Elektroi...'!Oblast_tisku</vt:lpstr>
      <vt:lpstr>'SO 04 D.1.4.1 - Instalace...'!Oblast_tisku</vt:lpstr>
      <vt:lpstr>'SO 04 D.1.4.2 -  Instalac...'!Oblast_tisku</vt:lpstr>
      <vt:lpstr>'SO 05 D.1.1 -  Architekto...'!Oblast_tisku</vt:lpstr>
      <vt:lpstr>'SO 05 D.1.4.1 -  Elektroi...'!Oblast_tisku</vt:lpstr>
      <vt:lpstr>'SO 06 D.1.1 - Architekton...'!Oblast_tisku</vt:lpstr>
      <vt:lpstr>'SO 06 D.1.4.1 -  Instalac...'!Oblast_tisku</vt:lpstr>
      <vt:lpstr>'SO 06 D.1.4.1a - Dopojení...'!Oblast_tisku</vt:lpstr>
      <vt:lpstr>'SO 06 D.1.4.2 -  Instalac...'!Oblast_tisku</vt:lpstr>
      <vt:lpstr>'SO 06 D.1.4.3 -  Elektroi...'!Oblast_tisku</vt:lpstr>
      <vt:lpstr>'SO 06 D.1.4.4 -   Elektri...'!Oblast_tisku</vt:lpstr>
      <vt:lpstr>'SO 06 D.1.4.4.2 -  Elektr...'!Oblast_tisku</vt:lpstr>
      <vt:lpstr>'SO 07 D.1.4.1 -  Elektroi...'!Oblast_tisku</vt:lpstr>
      <vt:lpstr>'SO 08 - Ostatní  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Linhart Josef</dc:creator>
  <cp:lastModifiedBy>Quasnitza Jakub</cp:lastModifiedBy>
  <dcterms:created xsi:type="dcterms:W3CDTF">2025-03-11T08:44:11Z</dcterms:created>
  <dcterms:modified xsi:type="dcterms:W3CDTF">2025-03-11T08:53:02Z</dcterms:modified>
</cp:coreProperties>
</file>