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jquasnitza\Desktop\"/>
    </mc:Choice>
  </mc:AlternateContent>
  <xr:revisionPtr revIDLastSave="0" documentId="13_ncr:1_{E248769C-6585-4820-A516-9766D83FA2F6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kapitulace stavby" sheetId="1" r:id="rId1"/>
    <sheet name="SO 01 D.1.4.1 - Rekonstru..." sheetId="2" r:id="rId2"/>
    <sheet name="SO 01 D.1.4.2 - Elektroin..." sheetId="3" r:id="rId3"/>
    <sheet name="SO 02 D.1.4.1 - Rekonstru..." sheetId="4" r:id="rId4"/>
    <sheet name="SO 02 D.1.4.2 - Elektroin..." sheetId="5" r:id="rId5"/>
    <sheet name="SO 03 D.1.4.1 - Rekonstru..." sheetId="6" r:id="rId6"/>
    <sheet name="SO 03 D.1.4.2 - Elektroin..." sheetId="7" r:id="rId7"/>
    <sheet name="SO 04 D.1.1 - Architekton..." sheetId="8" r:id="rId8"/>
    <sheet name="S0 04 D.1.4.1 -  Instalac..." sheetId="9" r:id="rId9"/>
    <sheet name="S0 04 D.1.4.2 -  Instalac..." sheetId="10" r:id="rId10"/>
    <sheet name="SO 05 D.1.4.2 - Elektroin..." sheetId="11" r:id="rId11"/>
    <sheet name="SO 07 D.1.4.1 - Elektroin..." sheetId="12" r:id="rId12"/>
    <sheet name="SO 08 - Ostatní" sheetId="13" r:id="rId13"/>
  </sheets>
  <definedNames>
    <definedName name="_xlnm._FilterDatabase" localSheetId="8" hidden="1">'S0 04 D.1.4.1 -  Instalac...'!$C$135:$K$310</definedName>
    <definedName name="_xlnm._FilterDatabase" localSheetId="9" hidden="1">'S0 04 D.1.4.2 -  Instalac...'!$C$135:$K$313</definedName>
    <definedName name="_xlnm._FilterDatabase" localSheetId="1" hidden="1">'SO 01 D.1.4.1 - Rekonstru...'!$C$138:$K$380</definedName>
    <definedName name="_xlnm._FilterDatabase" localSheetId="2" hidden="1">'SO 01 D.1.4.2 - Elektroin...'!$C$133:$K$284</definedName>
    <definedName name="_xlnm._FilterDatabase" localSheetId="3" hidden="1">'SO 02 D.1.4.1 - Rekonstru...'!$C$138:$K$346</definedName>
    <definedName name="_xlnm._FilterDatabase" localSheetId="4" hidden="1">'SO 02 D.1.4.2 - Elektroin...'!$C$133:$K$275</definedName>
    <definedName name="_xlnm._FilterDatabase" localSheetId="5" hidden="1">'SO 03 D.1.4.1 - Rekonstru...'!$C$138:$K$366</definedName>
    <definedName name="_xlnm._FilterDatabase" localSheetId="6" hidden="1">'SO 03 D.1.4.2 - Elektroin...'!$C$133:$K$294</definedName>
    <definedName name="_xlnm._FilterDatabase" localSheetId="7" hidden="1">'SO 04 D.1.1 - Architekton...'!$C$128:$K$140</definedName>
    <definedName name="_xlnm._FilterDatabase" localSheetId="10" hidden="1">'SO 05 D.1.4.2 - Elektroin...'!$C$133:$K$247</definedName>
    <definedName name="_xlnm._FilterDatabase" localSheetId="11" hidden="1">'SO 07 D.1.4.1 - Elektroin...'!$C$131:$K$241</definedName>
    <definedName name="_xlnm._FilterDatabase" localSheetId="12" hidden="1">'SO 08 - Ostatní'!$C$126:$K$136</definedName>
    <definedName name="_xlnm.Print_Titles" localSheetId="0">'Rekapitulace stavby'!$92:$92</definedName>
    <definedName name="_xlnm.Print_Titles" localSheetId="8">'S0 04 D.1.4.1 -  Instalac...'!$135:$135</definedName>
    <definedName name="_xlnm.Print_Titles" localSheetId="9">'S0 04 D.1.4.2 -  Instalac...'!$135:$135</definedName>
    <definedName name="_xlnm.Print_Titles" localSheetId="1">'SO 01 D.1.4.1 - Rekonstru...'!$138:$138</definedName>
    <definedName name="_xlnm.Print_Titles" localSheetId="2">'SO 01 D.1.4.2 - Elektroin...'!$133:$133</definedName>
    <definedName name="_xlnm.Print_Titles" localSheetId="3">'SO 02 D.1.4.1 - Rekonstru...'!$138:$138</definedName>
    <definedName name="_xlnm.Print_Titles" localSheetId="4">'SO 02 D.1.4.2 - Elektroin...'!$133:$133</definedName>
    <definedName name="_xlnm.Print_Titles" localSheetId="5">'SO 03 D.1.4.1 - Rekonstru...'!$138:$138</definedName>
    <definedName name="_xlnm.Print_Titles" localSheetId="6">'SO 03 D.1.4.2 - Elektroin...'!$133:$133</definedName>
    <definedName name="_xlnm.Print_Titles" localSheetId="7">'SO 04 D.1.1 - Architekton...'!$128:$128</definedName>
    <definedName name="_xlnm.Print_Titles" localSheetId="10">'SO 05 D.1.4.2 - Elektroin...'!$133:$133</definedName>
    <definedName name="_xlnm.Print_Titles" localSheetId="11">'SO 07 D.1.4.1 - Elektroin...'!$131:$131</definedName>
    <definedName name="_xlnm.Print_Titles" localSheetId="12">'SO 08 - Ostatní'!$126:$126</definedName>
    <definedName name="_xlnm.Print_Area" localSheetId="0">'Rekapitulace stavby'!$D$4:$AO$76,'Rekapitulace stavby'!$C$82:$AQ$114</definedName>
    <definedName name="_xlnm.Print_Area" localSheetId="8">'S0 04 D.1.4.1 -  Instalac...'!$C$4:$J$76,'S0 04 D.1.4.1 -  Instalac...'!$C$82:$J$117,'S0 04 D.1.4.1 -  Instalac...'!$C$123:$J$310</definedName>
    <definedName name="_xlnm.Print_Area" localSheetId="9">'S0 04 D.1.4.2 -  Instalac...'!$C$4:$J$76,'S0 04 D.1.4.2 -  Instalac...'!$C$82:$J$117,'S0 04 D.1.4.2 -  Instalac...'!$C$123:$J$313</definedName>
    <definedName name="_xlnm.Print_Area" localSheetId="1">'SO 01 D.1.4.1 - Rekonstru...'!$C$4:$J$76,'SO 01 D.1.4.1 - Rekonstru...'!$C$82:$J$120,'SO 01 D.1.4.1 - Rekonstru...'!$C$126:$J$380</definedName>
    <definedName name="_xlnm.Print_Area" localSheetId="2">'SO 01 D.1.4.2 - Elektroin...'!$C$4:$J$76,'SO 01 D.1.4.2 - Elektroin...'!$C$82:$J$115,'SO 01 D.1.4.2 - Elektroin...'!$C$121:$J$284</definedName>
    <definedName name="_xlnm.Print_Area" localSheetId="3">'SO 02 D.1.4.1 - Rekonstru...'!$C$4:$J$76,'SO 02 D.1.4.1 - Rekonstru...'!$C$82:$J$120,'SO 02 D.1.4.1 - Rekonstru...'!$C$126:$J$346</definedName>
    <definedName name="_xlnm.Print_Area" localSheetId="4">'SO 02 D.1.4.2 - Elektroin...'!$C$4:$J$76,'SO 02 D.1.4.2 - Elektroin...'!$C$82:$J$115,'SO 02 D.1.4.2 - Elektroin...'!$C$121:$J$275</definedName>
    <definedName name="_xlnm.Print_Area" localSheetId="5">'SO 03 D.1.4.1 - Rekonstru...'!$C$4:$J$76,'SO 03 D.1.4.1 - Rekonstru...'!$C$82:$J$120,'SO 03 D.1.4.1 - Rekonstru...'!$C$126:$J$366</definedName>
    <definedName name="_xlnm.Print_Area" localSheetId="6">'SO 03 D.1.4.2 - Elektroin...'!$C$4:$J$76,'SO 03 D.1.4.2 - Elektroin...'!$C$82:$J$115,'SO 03 D.1.4.2 - Elektroin...'!$C$121:$J$294</definedName>
    <definedName name="_xlnm.Print_Area" localSheetId="7">'SO 04 D.1.1 - Architekton...'!$C$4:$J$76,'SO 04 D.1.1 - Architekton...'!$C$82:$J$110,'SO 04 D.1.1 - Architekton...'!$C$116:$J$140</definedName>
    <definedName name="_xlnm.Print_Area" localSheetId="10">'SO 05 D.1.4.2 - Elektroin...'!$C$4:$J$76,'SO 05 D.1.4.2 - Elektroin...'!$C$82:$J$115,'SO 05 D.1.4.2 - Elektroin...'!$C$121:$J$247</definedName>
    <definedName name="_xlnm.Print_Area" localSheetId="11">'SO 07 D.1.4.1 - Elektroin...'!$C$4:$J$76,'SO 07 D.1.4.1 - Elektroin...'!$C$82:$J$113,'SO 07 D.1.4.1 - Elektroin...'!$C$119:$J$241</definedName>
    <definedName name="_xlnm.Print_Area" localSheetId="12">'SO 08 - Ostatní'!$C$4:$J$76,'SO 08 - Ostatní'!$C$82:$J$108,'SO 08 - Ostatní'!$C$114:$J$136</definedName>
  </definedNames>
  <calcPr calcId="191029"/>
</workbook>
</file>

<file path=xl/calcChain.xml><?xml version="1.0" encoding="utf-8"?>
<calcChain xmlns="http://schemas.openxmlformats.org/spreadsheetml/2006/main">
  <c r="J39" i="13" l="1"/>
  <c r="J38" i="13"/>
  <c r="AY106" i="1"/>
  <c r="J37" i="13"/>
  <c r="AX106" i="1"/>
  <c r="BI135" i="13"/>
  <c r="BH135" i="13"/>
  <c r="BG135" i="13"/>
  <c r="BF135" i="13"/>
  <c r="T135" i="13"/>
  <c r="R135" i="13"/>
  <c r="P135" i="13"/>
  <c r="BI133" i="13"/>
  <c r="BH133" i="13"/>
  <c r="BG133" i="13"/>
  <c r="BF133" i="13"/>
  <c r="T133" i="13"/>
  <c r="R133" i="13"/>
  <c r="P133" i="13"/>
  <c r="BI131" i="13"/>
  <c r="BH131" i="13"/>
  <c r="BG131" i="13"/>
  <c r="BF131" i="13"/>
  <c r="T131" i="13"/>
  <c r="R131" i="13"/>
  <c r="P131" i="13"/>
  <c r="BI129" i="13"/>
  <c r="BH129" i="13"/>
  <c r="BG129" i="13"/>
  <c r="BF129" i="13"/>
  <c r="T129" i="13"/>
  <c r="R129" i="13"/>
  <c r="P129" i="13"/>
  <c r="F121" i="13"/>
  <c r="E119" i="13"/>
  <c r="BI106" i="13"/>
  <c r="BH106" i="13"/>
  <c r="BG106" i="13"/>
  <c r="BF106" i="13"/>
  <c r="BI105" i="13"/>
  <c r="BH105" i="13"/>
  <c r="BG105" i="13"/>
  <c r="BF105" i="13"/>
  <c r="BE105" i="13"/>
  <c r="BI104" i="13"/>
  <c r="BH104" i="13"/>
  <c r="BG104" i="13"/>
  <c r="BF104" i="13"/>
  <c r="BE104" i="13"/>
  <c r="BI103" i="13"/>
  <c r="BH103" i="13"/>
  <c r="BG103" i="13"/>
  <c r="BF103" i="13"/>
  <c r="BE103" i="13"/>
  <c r="BI102" i="13"/>
  <c r="BH102" i="13"/>
  <c r="BG102" i="13"/>
  <c r="BF102" i="13"/>
  <c r="BE102" i="13"/>
  <c r="BI101" i="13"/>
  <c r="BH101" i="13"/>
  <c r="BG101" i="13"/>
  <c r="BF101" i="13"/>
  <c r="BE101" i="13"/>
  <c r="F89" i="13"/>
  <c r="E87" i="13"/>
  <c r="J24" i="13"/>
  <c r="E24" i="13"/>
  <c r="J124" i="13" s="1"/>
  <c r="J23" i="13"/>
  <c r="J21" i="13"/>
  <c r="E21" i="13"/>
  <c r="J91" i="13" s="1"/>
  <c r="J20" i="13"/>
  <c r="J18" i="13"/>
  <c r="E18" i="13"/>
  <c r="F92" i="13"/>
  <c r="J17" i="13"/>
  <c r="J15" i="13"/>
  <c r="E15" i="13"/>
  <c r="F123" i="13" s="1"/>
  <c r="J14" i="13"/>
  <c r="J12" i="13"/>
  <c r="J121" i="13" s="1"/>
  <c r="E7" i="13"/>
  <c r="E117" i="13" s="1"/>
  <c r="J39" i="12"/>
  <c r="J38" i="12"/>
  <c r="AY105" i="1" s="1"/>
  <c r="J37" i="12"/>
  <c r="AX105" i="1"/>
  <c r="BI239" i="12"/>
  <c r="BH239" i="12"/>
  <c r="BG239" i="12"/>
  <c r="BF239" i="12"/>
  <c r="T239" i="12"/>
  <c r="R239" i="12"/>
  <c r="P239" i="12"/>
  <c r="BI237" i="12"/>
  <c r="BH237" i="12"/>
  <c r="BG237" i="12"/>
  <c r="BF237" i="12"/>
  <c r="T237" i="12"/>
  <c r="R237" i="12"/>
  <c r="P237" i="12"/>
  <c r="BI235" i="12"/>
  <c r="BH235" i="12"/>
  <c r="BG235" i="12"/>
  <c r="BF235" i="12"/>
  <c r="T235" i="12"/>
  <c r="R235" i="12"/>
  <c r="P235" i="12"/>
  <c r="BI233" i="12"/>
  <c r="BH233" i="12"/>
  <c r="BG233" i="12"/>
  <c r="BF233" i="12"/>
  <c r="T233" i="12"/>
  <c r="R233" i="12"/>
  <c r="P233" i="12"/>
  <c r="BI231" i="12"/>
  <c r="BH231" i="12"/>
  <c r="BG231" i="12"/>
  <c r="BF231" i="12"/>
  <c r="T231" i="12"/>
  <c r="R231" i="12"/>
  <c r="P231" i="12"/>
  <c r="BI229" i="12"/>
  <c r="BH229" i="12"/>
  <c r="BG229" i="12"/>
  <c r="BF229" i="12"/>
  <c r="T229" i="12"/>
  <c r="R229" i="12"/>
  <c r="P229" i="12"/>
  <c r="BI227" i="12"/>
  <c r="BH227" i="12"/>
  <c r="BG227" i="12"/>
  <c r="BF227" i="12"/>
  <c r="T227" i="12"/>
  <c r="R227" i="12"/>
  <c r="P227" i="12"/>
  <c r="BI225" i="12"/>
  <c r="BH225" i="12"/>
  <c r="BG225" i="12"/>
  <c r="BF225" i="12"/>
  <c r="T225" i="12"/>
  <c r="R225" i="12"/>
  <c r="P225" i="12"/>
  <c r="BI223" i="12"/>
  <c r="BH223" i="12"/>
  <c r="BG223" i="12"/>
  <c r="BF223" i="12"/>
  <c r="T223" i="12"/>
  <c r="R223" i="12"/>
  <c r="P223" i="12"/>
  <c r="BI221" i="12"/>
  <c r="BH221" i="12"/>
  <c r="BG221" i="12"/>
  <c r="BF221" i="12"/>
  <c r="T221" i="12"/>
  <c r="R221" i="12"/>
  <c r="P221" i="12"/>
  <c r="BI219" i="12"/>
  <c r="BH219" i="12"/>
  <c r="BG219" i="12"/>
  <c r="BF219" i="12"/>
  <c r="T219" i="12"/>
  <c r="R219" i="12"/>
  <c r="P219" i="12"/>
  <c r="BI217" i="12"/>
  <c r="BH217" i="12"/>
  <c r="BG217" i="12"/>
  <c r="BF217" i="12"/>
  <c r="T217" i="12"/>
  <c r="R217" i="12"/>
  <c r="P217" i="12"/>
  <c r="BI215" i="12"/>
  <c r="BH215" i="12"/>
  <c r="BG215" i="12"/>
  <c r="BF215" i="12"/>
  <c r="T215" i="12"/>
  <c r="R215" i="12"/>
  <c r="P215" i="12"/>
  <c r="BI213" i="12"/>
  <c r="BH213" i="12"/>
  <c r="BG213" i="12"/>
  <c r="BF213" i="12"/>
  <c r="T213" i="12"/>
  <c r="R213" i="12"/>
  <c r="P213" i="12"/>
  <c r="BI211" i="12"/>
  <c r="BH211" i="12"/>
  <c r="BG211" i="12"/>
  <c r="BF211" i="12"/>
  <c r="T211" i="12"/>
  <c r="R211" i="12"/>
  <c r="P211" i="12"/>
  <c r="BI209" i="12"/>
  <c r="BH209" i="12"/>
  <c r="BG209" i="12"/>
  <c r="BF209" i="12"/>
  <c r="T209" i="12"/>
  <c r="R209" i="12"/>
  <c r="P209" i="12"/>
  <c r="BI207" i="12"/>
  <c r="BH207" i="12"/>
  <c r="BG207" i="12"/>
  <c r="BF207" i="12"/>
  <c r="T207" i="12"/>
  <c r="R207" i="12"/>
  <c r="P207" i="12"/>
  <c r="BI205" i="12"/>
  <c r="BH205" i="12"/>
  <c r="BG205" i="12"/>
  <c r="BF205" i="12"/>
  <c r="T205" i="12"/>
  <c r="R205" i="12"/>
  <c r="P205" i="12"/>
  <c r="BI203" i="12"/>
  <c r="BH203" i="12"/>
  <c r="BG203" i="12"/>
  <c r="BF203" i="12"/>
  <c r="T203" i="12"/>
  <c r="R203" i="12"/>
  <c r="P203" i="12"/>
  <c r="BI201" i="12"/>
  <c r="BH201" i="12"/>
  <c r="BG201" i="12"/>
  <c r="BF201" i="12"/>
  <c r="T201" i="12"/>
  <c r="R201" i="12"/>
  <c r="P201" i="12"/>
  <c r="BI199" i="12"/>
  <c r="BH199" i="12"/>
  <c r="BG199" i="12"/>
  <c r="BF199" i="12"/>
  <c r="T199" i="12"/>
  <c r="R199" i="12"/>
  <c r="P199" i="12"/>
  <c r="BI197" i="12"/>
  <c r="BH197" i="12"/>
  <c r="BG197" i="12"/>
  <c r="BF197" i="12"/>
  <c r="T197" i="12"/>
  <c r="R197" i="12"/>
  <c r="P197" i="12"/>
  <c r="BI195" i="12"/>
  <c r="BH195" i="12"/>
  <c r="BG195" i="12"/>
  <c r="BF195" i="12"/>
  <c r="T195" i="12"/>
  <c r="R195" i="12"/>
  <c r="P195" i="12"/>
  <c r="BI191" i="12"/>
  <c r="BH191" i="12"/>
  <c r="BG191" i="12"/>
  <c r="BF191" i="12"/>
  <c r="T191" i="12"/>
  <c r="R191" i="12"/>
  <c r="P191" i="12"/>
  <c r="BI189" i="12"/>
  <c r="BH189" i="12"/>
  <c r="BG189" i="12"/>
  <c r="BF189" i="12"/>
  <c r="T189" i="12"/>
  <c r="R189" i="12"/>
  <c r="P189" i="12"/>
  <c r="BI187" i="12"/>
  <c r="BH187" i="12"/>
  <c r="BG187" i="12"/>
  <c r="BF187" i="12"/>
  <c r="T187" i="12"/>
  <c r="R187" i="12"/>
  <c r="P187" i="12"/>
  <c r="BI185" i="12"/>
  <c r="BH185" i="12"/>
  <c r="BG185" i="12"/>
  <c r="BF185" i="12"/>
  <c r="T185" i="12"/>
  <c r="R185" i="12"/>
  <c r="P185" i="12"/>
  <c r="BI183" i="12"/>
  <c r="BH183" i="12"/>
  <c r="BG183" i="12"/>
  <c r="BF183" i="12"/>
  <c r="T183" i="12"/>
  <c r="R183" i="12"/>
  <c r="P183" i="12"/>
  <c r="BI181" i="12"/>
  <c r="BH181" i="12"/>
  <c r="BG181" i="12"/>
  <c r="BF181" i="12"/>
  <c r="T181" i="12"/>
  <c r="R181" i="12"/>
  <c r="P181" i="12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0" i="12"/>
  <c r="BH170" i="12"/>
  <c r="BG170" i="12"/>
  <c r="BF170" i="12"/>
  <c r="T170" i="12"/>
  <c r="R170" i="12"/>
  <c r="P170" i="12"/>
  <c r="BI167" i="12"/>
  <c r="BH167" i="12"/>
  <c r="BG167" i="12"/>
  <c r="BF167" i="12"/>
  <c r="T167" i="12"/>
  <c r="R167" i="12"/>
  <c r="P167" i="12"/>
  <c r="BI165" i="12"/>
  <c r="BH165" i="12"/>
  <c r="BG165" i="12"/>
  <c r="BF165" i="12"/>
  <c r="T165" i="12"/>
  <c r="R165" i="12"/>
  <c r="P165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59" i="12"/>
  <c r="BH159" i="12"/>
  <c r="BG159" i="12"/>
  <c r="BF159" i="12"/>
  <c r="T159" i="12"/>
  <c r="R159" i="12"/>
  <c r="P159" i="12"/>
  <c r="BI157" i="12"/>
  <c r="BH157" i="12"/>
  <c r="BG157" i="12"/>
  <c r="BF157" i="12"/>
  <c r="T157" i="12"/>
  <c r="R157" i="12"/>
  <c r="P157" i="12"/>
  <c r="BI155" i="12"/>
  <c r="BH155" i="12"/>
  <c r="BG155" i="12"/>
  <c r="BF155" i="12"/>
  <c r="T155" i="12"/>
  <c r="R155" i="12"/>
  <c r="P155" i="12"/>
  <c r="BI153" i="12"/>
  <c r="BH153" i="12"/>
  <c r="BG153" i="12"/>
  <c r="BF153" i="12"/>
  <c r="T153" i="12"/>
  <c r="R153" i="12"/>
  <c r="P153" i="12"/>
  <c r="BI151" i="12"/>
  <c r="BH151" i="12"/>
  <c r="BG151" i="12"/>
  <c r="BF151" i="12"/>
  <c r="T151" i="12"/>
  <c r="R151" i="12"/>
  <c r="P151" i="12"/>
  <c r="BI149" i="12"/>
  <c r="BH149" i="12"/>
  <c r="BG149" i="12"/>
  <c r="BF149" i="12"/>
  <c r="T149" i="12"/>
  <c r="R149" i="12"/>
  <c r="P149" i="12"/>
  <c r="BI145" i="12"/>
  <c r="BH145" i="12"/>
  <c r="BG145" i="12"/>
  <c r="BF145" i="12"/>
  <c r="T145" i="12"/>
  <c r="R145" i="12"/>
  <c r="P145" i="12"/>
  <c r="BI142" i="12"/>
  <c r="BH142" i="12"/>
  <c r="BG142" i="12"/>
  <c r="BF142" i="12"/>
  <c r="T142" i="12"/>
  <c r="R142" i="12"/>
  <c r="P142" i="12"/>
  <c r="BI138" i="12"/>
  <c r="BH138" i="12"/>
  <c r="BG138" i="12"/>
  <c r="BF138" i="12"/>
  <c r="T138" i="12"/>
  <c r="R138" i="12"/>
  <c r="P138" i="12"/>
  <c r="BI136" i="12"/>
  <c r="BH136" i="12"/>
  <c r="BG136" i="12"/>
  <c r="BF136" i="12"/>
  <c r="T136" i="12"/>
  <c r="R136" i="12"/>
  <c r="P136" i="12"/>
  <c r="BI134" i="12"/>
  <c r="BH134" i="12"/>
  <c r="BG134" i="12"/>
  <c r="BF134" i="12"/>
  <c r="T134" i="12"/>
  <c r="R134" i="12"/>
  <c r="P134" i="12"/>
  <c r="F126" i="12"/>
  <c r="E124" i="12"/>
  <c r="BI111" i="12"/>
  <c r="BH111" i="12"/>
  <c r="BG111" i="12"/>
  <c r="BF111" i="12"/>
  <c r="BI110" i="12"/>
  <c r="BH110" i="12"/>
  <c r="BG110" i="12"/>
  <c r="BF110" i="12"/>
  <c r="BE110" i="12"/>
  <c r="BI109" i="12"/>
  <c r="BH109" i="12"/>
  <c r="BG109" i="12"/>
  <c r="BF109" i="12"/>
  <c r="BE109" i="12"/>
  <c r="BI108" i="12"/>
  <c r="BH108" i="12"/>
  <c r="BG108" i="12"/>
  <c r="BF108" i="12"/>
  <c r="BE108" i="12"/>
  <c r="BI107" i="12"/>
  <c r="BH107" i="12"/>
  <c r="BG107" i="12"/>
  <c r="BF107" i="12"/>
  <c r="BE107" i="12"/>
  <c r="BI106" i="12"/>
  <c r="BH106" i="12"/>
  <c r="BG106" i="12"/>
  <c r="BF106" i="12"/>
  <c r="BE106" i="12"/>
  <c r="F89" i="12"/>
  <c r="E87" i="12"/>
  <c r="J24" i="12"/>
  <c r="E24" i="12"/>
  <c r="J129" i="12"/>
  <c r="J23" i="12"/>
  <c r="J21" i="12"/>
  <c r="E21" i="12"/>
  <c r="J128" i="12" s="1"/>
  <c r="J20" i="12"/>
  <c r="J18" i="12"/>
  <c r="E18" i="12"/>
  <c r="F129" i="12"/>
  <c r="J17" i="12"/>
  <c r="J15" i="12"/>
  <c r="E15" i="12"/>
  <c r="F91" i="12" s="1"/>
  <c r="J14" i="12"/>
  <c r="J12" i="12"/>
  <c r="J89" i="12" s="1"/>
  <c r="E7" i="12"/>
  <c r="E122" i="12" s="1"/>
  <c r="J39" i="11"/>
  <c r="J38" i="11"/>
  <c r="AY104" i="1" s="1"/>
  <c r="J37" i="11"/>
  <c r="AX104" i="1"/>
  <c r="BI246" i="11"/>
  <c r="BH246" i="11"/>
  <c r="BG246" i="11"/>
  <c r="BF246" i="11"/>
  <c r="T246" i="11"/>
  <c r="R246" i="11"/>
  <c r="P246" i="11"/>
  <c r="BI244" i="11"/>
  <c r="BH244" i="11"/>
  <c r="BG244" i="11"/>
  <c r="BF244" i="11"/>
  <c r="T244" i="11"/>
  <c r="R244" i="11"/>
  <c r="P244" i="11"/>
  <c r="BI242" i="11"/>
  <c r="BH242" i="11"/>
  <c r="BG242" i="11"/>
  <c r="BF242" i="11"/>
  <c r="T242" i="11"/>
  <c r="R242" i="11"/>
  <c r="P242" i="11"/>
  <c r="BI240" i="11"/>
  <c r="BH240" i="11"/>
  <c r="BG240" i="11"/>
  <c r="BF240" i="11"/>
  <c r="T240" i="11"/>
  <c r="R240" i="11"/>
  <c r="P240" i="11"/>
  <c r="BI238" i="11"/>
  <c r="BH238" i="11"/>
  <c r="BG238" i="11"/>
  <c r="BF238" i="11"/>
  <c r="T238" i="11"/>
  <c r="R238" i="11"/>
  <c r="P238" i="11"/>
  <c r="BI236" i="11"/>
  <c r="BH236" i="11"/>
  <c r="BG236" i="11"/>
  <c r="BF236" i="11"/>
  <c r="T236" i="11"/>
  <c r="R236" i="11"/>
  <c r="P236" i="11"/>
  <c r="BI233" i="11"/>
  <c r="BH233" i="11"/>
  <c r="BG233" i="11"/>
  <c r="BF233" i="11"/>
  <c r="T233" i="11"/>
  <c r="R233" i="11"/>
  <c r="P233" i="11"/>
  <c r="BI231" i="11"/>
  <c r="BH231" i="11"/>
  <c r="BG231" i="11"/>
  <c r="BF231" i="11"/>
  <c r="T231" i="11"/>
  <c r="R231" i="11"/>
  <c r="P231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4" i="11"/>
  <c r="BH224" i="11"/>
  <c r="BG224" i="11"/>
  <c r="BF224" i="11"/>
  <c r="T224" i="11"/>
  <c r="R224" i="11"/>
  <c r="P224" i="11"/>
  <c r="BI222" i="11"/>
  <c r="BH222" i="11"/>
  <c r="BG222" i="11"/>
  <c r="BF222" i="11"/>
  <c r="T222" i="11"/>
  <c r="R222" i="11"/>
  <c r="P222" i="11"/>
  <c r="BI220" i="11"/>
  <c r="BH220" i="11"/>
  <c r="BG220" i="11"/>
  <c r="BF220" i="11"/>
  <c r="T220" i="11"/>
  <c r="R220" i="11"/>
  <c r="P220" i="11"/>
  <c r="BI218" i="11"/>
  <c r="BH218" i="11"/>
  <c r="BG218" i="11"/>
  <c r="BF218" i="11"/>
  <c r="T218" i="11"/>
  <c r="R218" i="11"/>
  <c r="P218" i="11"/>
  <c r="BI216" i="11"/>
  <c r="BH216" i="11"/>
  <c r="BG216" i="11"/>
  <c r="BF216" i="11"/>
  <c r="T216" i="11"/>
  <c r="R216" i="11"/>
  <c r="P216" i="11"/>
  <c r="BI214" i="11"/>
  <c r="BH214" i="11"/>
  <c r="BG214" i="11"/>
  <c r="BF214" i="11"/>
  <c r="T214" i="11"/>
  <c r="R214" i="11"/>
  <c r="P214" i="11"/>
  <c r="BI212" i="11"/>
  <c r="BH212" i="11"/>
  <c r="BG212" i="11"/>
  <c r="BF212" i="11"/>
  <c r="T212" i="11"/>
  <c r="R212" i="11"/>
  <c r="P212" i="11"/>
  <c r="BI210" i="11"/>
  <c r="BH210" i="11"/>
  <c r="BG210" i="11"/>
  <c r="BF210" i="11"/>
  <c r="T210" i="11"/>
  <c r="R210" i="11"/>
  <c r="P210" i="1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R206" i="11"/>
  <c r="P206" i="11"/>
  <c r="BI203" i="11"/>
  <c r="BH203" i="11"/>
  <c r="BG203" i="11"/>
  <c r="BF203" i="11"/>
  <c r="T203" i="11"/>
  <c r="R203" i="11"/>
  <c r="P203" i="11"/>
  <c r="BI201" i="11"/>
  <c r="BH201" i="11"/>
  <c r="BG201" i="11"/>
  <c r="BF201" i="11"/>
  <c r="T201" i="11"/>
  <c r="R201" i="11"/>
  <c r="P201" i="1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5" i="11"/>
  <c r="BH195" i="11"/>
  <c r="BG195" i="11"/>
  <c r="BF195" i="11"/>
  <c r="T195" i="11"/>
  <c r="R195" i="11"/>
  <c r="P195" i="11"/>
  <c r="BI192" i="11"/>
  <c r="BH192" i="11"/>
  <c r="BG192" i="11"/>
  <c r="BF192" i="11"/>
  <c r="T192" i="11"/>
  <c r="R192" i="11"/>
  <c r="P192" i="11"/>
  <c r="BI190" i="11"/>
  <c r="BH190" i="11"/>
  <c r="BG190" i="11"/>
  <c r="BF190" i="11"/>
  <c r="T190" i="11"/>
  <c r="R190" i="11"/>
  <c r="P190" i="11"/>
  <c r="BI188" i="11"/>
  <c r="BH188" i="11"/>
  <c r="BG188" i="11"/>
  <c r="BF188" i="11"/>
  <c r="T188" i="11"/>
  <c r="R188" i="11"/>
  <c r="P188" i="11"/>
  <c r="BI186" i="11"/>
  <c r="BH186" i="11"/>
  <c r="BG186" i="11"/>
  <c r="BF186" i="11"/>
  <c r="T186" i="11"/>
  <c r="R186" i="11"/>
  <c r="P186" i="11"/>
  <c r="BI184" i="11"/>
  <c r="BH184" i="11"/>
  <c r="BG184" i="11"/>
  <c r="BF184" i="11"/>
  <c r="T184" i="11"/>
  <c r="R184" i="11"/>
  <c r="P184" i="11"/>
  <c r="BI182" i="11"/>
  <c r="BH182" i="11"/>
  <c r="BG182" i="11"/>
  <c r="BF182" i="11"/>
  <c r="T182" i="11"/>
  <c r="R182" i="11"/>
  <c r="P182" i="11"/>
  <c r="BI180" i="11"/>
  <c r="BH180" i="11"/>
  <c r="BG180" i="11"/>
  <c r="BF180" i="11"/>
  <c r="T180" i="11"/>
  <c r="R180" i="11"/>
  <c r="P180" i="11"/>
  <c r="BI178" i="11"/>
  <c r="BH178" i="11"/>
  <c r="BG178" i="11"/>
  <c r="BF178" i="11"/>
  <c r="T178" i="11"/>
  <c r="R178" i="11"/>
  <c r="P178" i="11"/>
  <c r="BI176" i="11"/>
  <c r="BH176" i="11"/>
  <c r="BG176" i="11"/>
  <c r="BF176" i="11"/>
  <c r="T176" i="11"/>
  <c r="R176" i="11"/>
  <c r="P176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67" i="11"/>
  <c r="BH167" i="11"/>
  <c r="BG167" i="11"/>
  <c r="BF167" i="11"/>
  <c r="T167" i="11"/>
  <c r="T166" i="11"/>
  <c r="R167" i="11"/>
  <c r="R166" i="11"/>
  <c r="P167" i="11"/>
  <c r="P166" i="11" s="1"/>
  <c r="BI164" i="11"/>
  <c r="BH164" i="11"/>
  <c r="BG164" i="11"/>
  <c r="BF164" i="11"/>
  <c r="T164" i="11"/>
  <c r="R164" i="11"/>
  <c r="P164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6" i="11"/>
  <c r="BH136" i="11"/>
  <c r="BG136" i="11"/>
  <c r="BF136" i="11"/>
  <c r="T136" i="11"/>
  <c r="R136" i="11"/>
  <c r="P136" i="11"/>
  <c r="F128" i="11"/>
  <c r="E126" i="11"/>
  <c r="BI113" i="11"/>
  <c r="BH113" i="11"/>
  <c r="BG113" i="11"/>
  <c r="BF113" i="11"/>
  <c r="BI112" i="11"/>
  <c r="BH112" i="11"/>
  <c r="BG112" i="11"/>
  <c r="BF112" i="11"/>
  <c r="BE112" i="11"/>
  <c r="BI111" i="11"/>
  <c r="BH111" i="11"/>
  <c r="BG111" i="11"/>
  <c r="BF111" i="11"/>
  <c r="BE111" i="11"/>
  <c r="BI110" i="11"/>
  <c r="BH110" i="11"/>
  <c r="BG110" i="11"/>
  <c r="BF110" i="11"/>
  <c r="BE110" i="11"/>
  <c r="BI109" i="11"/>
  <c r="BH109" i="11"/>
  <c r="BG109" i="11"/>
  <c r="BF109" i="11"/>
  <c r="BE109" i="11"/>
  <c r="BI108" i="11"/>
  <c r="BH108" i="11"/>
  <c r="BG108" i="11"/>
  <c r="BF108" i="11"/>
  <c r="BE108" i="11"/>
  <c r="F89" i="11"/>
  <c r="E87" i="11"/>
  <c r="J24" i="11"/>
  <c r="E24" i="11"/>
  <c r="J92" i="11" s="1"/>
  <c r="J23" i="11"/>
  <c r="J21" i="11"/>
  <c r="E21" i="11"/>
  <c r="J130" i="11"/>
  <c r="J20" i="11"/>
  <c r="J18" i="11"/>
  <c r="E18" i="11"/>
  <c r="F92" i="11" s="1"/>
  <c r="J17" i="11"/>
  <c r="J15" i="11"/>
  <c r="E15" i="11"/>
  <c r="F130" i="11"/>
  <c r="J14" i="11"/>
  <c r="J12" i="11"/>
  <c r="J128" i="11" s="1"/>
  <c r="E7" i="11"/>
  <c r="E85" i="11"/>
  <c r="J39" i="10"/>
  <c r="J38" i="10"/>
  <c r="AY103" i="1"/>
  <c r="J37" i="10"/>
  <c r="AX103" i="1"/>
  <c r="BI312" i="10"/>
  <c r="BH312" i="10"/>
  <c r="BG312" i="10"/>
  <c r="BF312" i="10"/>
  <c r="T312" i="10"/>
  <c r="R312" i="10"/>
  <c r="P312" i="10"/>
  <c r="BI310" i="10"/>
  <c r="BH310" i="10"/>
  <c r="BG310" i="10"/>
  <c r="BF310" i="10"/>
  <c r="T310" i="10"/>
  <c r="R310" i="10"/>
  <c r="P310" i="10"/>
  <c r="BI308" i="10"/>
  <c r="BH308" i="10"/>
  <c r="BG308" i="10"/>
  <c r="BF308" i="10"/>
  <c r="T308" i="10"/>
  <c r="R308" i="10"/>
  <c r="P308" i="10"/>
  <c r="BI306" i="10"/>
  <c r="BH306" i="10"/>
  <c r="BG306" i="10"/>
  <c r="BF306" i="10"/>
  <c r="T306" i="10"/>
  <c r="R306" i="10"/>
  <c r="P306" i="10"/>
  <c r="BI304" i="10"/>
  <c r="BH304" i="10"/>
  <c r="BG304" i="10"/>
  <c r="BF304" i="10"/>
  <c r="T304" i="10"/>
  <c r="R304" i="10"/>
  <c r="P304" i="10"/>
  <c r="BI302" i="10"/>
  <c r="BH302" i="10"/>
  <c r="BG302" i="10"/>
  <c r="BF302" i="10"/>
  <c r="T302" i="10"/>
  <c r="R302" i="10"/>
  <c r="P302" i="10"/>
  <c r="BI300" i="10"/>
  <c r="BH300" i="10"/>
  <c r="BG300" i="10"/>
  <c r="BF300" i="10"/>
  <c r="T300" i="10"/>
  <c r="R300" i="10"/>
  <c r="P300" i="10"/>
  <c r="BI298" i="10"/>
  <c r="BH298" i="10"/>
  <c r="BG298" i="10"/>
  <c r="BF298" i="10"/>
  <c r="T298" i="10"/>
  <c r="R298" i="10"/>
  <c r="P298" i="10"/>
  <c r="BI296" i="10"/>
  <c r="BH296" i="10"/>
  <c r="BG296" i="10"/>
  <c r="BF296" i="10"/>
  <c r="T296" i="10"/>
  <c r="R296" i="10"/>
  <c r="P296" i="10"/>
  <c r="BI294" i="10"/>
  <c r="BH294" i="10"/>
  <c r="BG294" i="10"/>
  <c r="BF294" i="10"/>
  <c r="T294" i="10"/>
  <c r="R294" i="10"/>
  <c r="P294" i="10"/>
  <c r="BI292" i="10"/>
  <c r="BH292" i="10"/>
  <c r="BG292" i="10"/>
  <c r="BF292" i="10"/>
  <c r="T292" i="10"/>
  <c r="R292" i="10"/>
  <c r="P292" i="10"/>
  <c r="BI289" i="10"/>
  <c r="BH289" i="10"/>
  <c r="BG289" i="10"/>
  <c r="BF289" i="10"/>
  <c r="T289" i="10"/>
  <c r="R289" i="10"/>
  <c r="P289" i="10"/>
  <c r="BI287" i="10"/>
  <c r="BH287" i="10"/>
  <c r="BG287" i="10"/>
  <c r="BF287" i="10"/>
  <c r="T287" i="10"/>
  <c r="R287" i="10"/>
  <c r="P287" i="10"/>
  <c r="BI285" i="10"/>
  <c r="BH285" i="10"/>
  <c r="BG285" i="10"/>
  <c r="BF285" i="10"/>
  <c r="T285" i="10"/>
  <c r="R285" i="10"/>
  <c r="P285" i="10"/>
  <c r="BI283" i="10"/>
  <c r="BH283" i="10"/>
  <c r="BG283" i="10"/>
  <c r="BF283" i="10"/>
  <c r="T283" i="10"/>
  <c r="R283" i="10"/>
  <c r="P283" i="10"/>
  <c r="BI281" i="10"/>
  <c r="BH281" i="10"/>
  <c r="BG281" i="10"/>
  <c r="BF281" i="10"/>
  <c r="T281" i="10"/>
  <c r="R281" i="10"/>
  <c r="P281" i="10"/>
  <c r="BI279" i="10"/>
  <c r="BH279" i="10"/>
  <c r="BG279" i="10"/>
  <c r="BF279" i="10"/>
  <c r="T279" i="10"/>
  <c r="R279" i="10"/>
  <c r="P279" i="10"/>
  <c r="BI277" i="10"/>
  <c r="BH277" i="10"/>
  <c r="BG277" i="10"/>
  <c r="BF277" i="10"/>
  <c r="T277" i="10"/>
  <c r="R277" i="10"/>
  <c r="P277" i="10"/>
  <c r="BI275" i="10"/>
  <c r="BH275" i="10"/>
  <c r="BG275" i="10"/>
  <c r="BF275" i="10"/>
  <c r="T275" i="10"/>
  <c r="R275" i="10"/>
  <c r="P275" i="10"/>
  <c r="BI273" i="10"/>
  <c r="BH273" i="10"/>
  <c r="BG273" i="10"/>
  <c r="BF273" i="10"/>
  <c r="T273" i="10"/>
  <c r="R273" i="10"/>
  <c r="P273" i="10"/>
  <c r="BI271" i="10"/>
  <c r="BH271" i="10"/>
  <c r="BG271" i="10"/>
  <c r="BF271" i="10"/>
  <c r="T271" i="10"/>
  <c r="R271" i="10"/>
  <c r="P271" i="10"/>
  <c r="BI269" i="10"/>
  <c r="BH269" i="10"/>
  <c r="BG269" i="10"/>
  <c r="BF269" i="10"/>
  <c r="T269" i="10"/>
  <c r="R269" i="10"/>
  <c r="P269" i="10"/>
  <c r="BI267" i="10"/>
  <c r="BH267" i="10"/>
  <c r="BG267" i="10"/>
  <c r="BF267" i="10"/>
  <c r="T267" i="10"/>
  <c r="R267" i="10"/>
  <c r="P267" i="10"/>
  <c r="BI265" i="10"/>
  <c r="BH265" i="10"/>
  <c r="BG265" i="10"/>
  <c r="BF265" i="10"/>
  <c r="T265" i="10"/>
  <c r="R265" i="10"/>
  <c r="P265" i="10"/>
  <c r="BI263" i="10"/>
  <c r="BH263" i="10"/>
  <c r="BG263" i="10"/>
  <c r="BF263" i="10"/>
  <c r="T263" i="10"/>
  <c r="R263" i="10"/>
  <c r="P263" i="10"/>
  <c r="BI261" i="10"/>
  <c r="BH261" i="10"/>
  <c r="BG261" i="10"/>
  <c r="BF261" i="10"/>
  <c r="T261" i="10"/>
  <c r="R261" i="10"/>
  <c r="P261" i="10"/>
  <c r="BI257" i="10"/>
  <c r="BH257" i="10"/>
  <c r="BG257" i="10"/>
  <c r="BF257" i="10"/>
  <c r="T257" i="10"/>
  <c r="R257" i="10"/>
  <c r="P257" i="10"/>
  <c r="BI255" i="10"/>
  <c r="BH255" i="10"/>
  <c r="BG255" i="10"/>
  <c r="BF255" i="10"/>
  <c r="T255" i="10"/>
  <c r="R255" i="10"/>
  <c r="P255" i="10"/>
  <c r="BI253" i="10"/>
  <c r="BH253" i="10"/>
  <c r="BG253" i="10"/>
  <c r="BF253" i="10"/>
  <c r="T253" i="10"/>
  <c r="R253" i="10"/>
  <c r="P253" i="10"/>
  <c r="BI251" i="10"/>
  <c r="BH251" i="10"/>
  <c r="BG251" i="10"/>
  <c r="BF251" i="10"/>
  <c r="T251" i="10"/>
  <c r="R251" i="10"/>
  <c r="P251" i="10"/>
  <c r="BI249" i="10"/>
  <c r="BH249" i="10"/>
  <c r="BG249" i="10"/>
  <c r="BF249" i="10"/>
  <c r="T249" i="10"/>
  <c r="R249" i="10"/>
  <c r="P249" i="10"/>
  <c r="BI247" i="10"/>
  <c r="BH247" i="10"/>
  <c r="BG247" i="10"/>
  <c r="BF247" i="10"/>
  <c r="T247" i="10"/>
  <c r="R247" i="10"/>
  <c r="P247" i="10"/>
  <c r="BI245" i="10"/>
  <c r="BH245" i="10"/>
  <c r="BG245" i="10"/>
  <c r="BF245" i="10"/>
  <c r="T245" i="10"/>
  <c r="R245" i="10"/>
  <c r="P245" i="10"/>
  <c r="BI243" i="10"/>
  <c r="BH243" i="10"/>
  <c r="BG243" i="10"/>
  <c r="BF243" i="10"/>
  <c r="T243" i="10"/>
  <c r="R243" i="10"/>
  <c r="P243" i="10"/>
  <c r="BI241" i="10"/>
  <c r="BH241" i="10"/>
  <c r="BG241" i="10"/>
  <c r="BF241" i="10"/>
  <c r="T241" i="10"/>
  <c r="R241" i="10"/>
  <c r="P241" i="10"/>
  <c r="BI239" i="10"/>
  <c r="BH239" i="10"/>
  <c r="BG239" i="10"/>
  <c r="BF239" i="10"/>
  <c r="T239" i="10"/>
  <c r="R239" i="10"/>
  <c r="P239" i="10"/>
  <c r="BI237" i="10"/>
  <c r="BH237" i="10"/>
  <c r="BG237" i="10"/>
  <c r="BF237" i="10"/>
  <c r="T237" i="10"/>
  <c r="R237" i="10"/>
  <c r="P237" i="10"/>
  <c r="BI235" i="10"/>
  <c r="BH235" i="10"/>
  <c r="BG235" i="10"/>
  <c r="BF235" i="10"/>
  <c r="T235" i="10"/>
  <c r="R235" i="10"/>
  <c r="P235" i="10"/>
  <c r="BI233" i="10"/>
  <c r="BH233" i="10"/>
  <c r="BG233" i="10"/>
  <c r="BF233" i="10"/>
  <c r="T233" i="10"/>
  <c r="R233" i="10"/>
  <c r="P233" i="10"/>
  <c r="BI231" i="10"/>
  <c r="BH231" i="10"/>
  <c r="BG231" i="10"/>
  <c r="BF231" i="10"/>
  <c r="T231" i="10"/>
  <c r="R231" i="10"/>
  <c r="P231" i="10"/>
  <c r="BI229" i="10"/>
  <c r="BH229" i="10"/>
  <c r="BG229" i="10"/>
  <c r="BF229" i="10"/>
  <c r="T229" i="10"/>
  <c r="R229" i="10"/>
  <c r="P229" i="10"/>
  <c r="BI227" i="10"/>
  <c r="BH227" i="10"/>
  <c r="BG227" i="10"/>
  <c r="BF227" i="10"/>
  <c r="T227" i="10"/>
  <c r="R227" i="10"/>
  <c r="P227" i="10"/>
  <c r="BI225" i="10"/>
  <c r="BH225" i="10"/>
  <c r="BG225" i="10"/>
  <c r="BF225" i="10"/>
  <c r="T225" i="10"/>
  <c r="R225" i="10"/>
  <c r="P225" i="10"/>
  <c r="BI221" i="10"/>
  <c r="BH221" i="10"/>
  <c r="BG221" i="10"/>
  <c r="BF221" i="10"/>
  <c r="T221" i="10"/>
  <c r="T220" i="10"/>
  <c r="R221" i="10"/>
  <c r="R220" i="10" s="1"/>
  <c r="P221" i="10"/>
  <c r="P220" i="10"/>
  <c r="BI218" i="10"/>
  <c r="BH218" i="10"/>
  <c r="BG218" i="10"/>
  <c r="BF218" i="10"/>
  <c r="T218" i="10"/>
  <c r="R218" i="10"/>
  <c r="P218" i="10"/>
  <c r="BI215" i="10"/>
  <c r="BH215" i="10"/>
  <c r="BG215" i="10"/>
  <c r="BF215" i="10"/>
  <c r="T215" i="10"/>
  <c r="R215" i="10"/>
  <c r="P215" i="10"/>
  <c r="BI212" i="10"/>
  <c r="BH212" i="10"/>
  <c r="BG212" i="10"/>
  <c r="BF212" i="10"/>
  <c r="T212" i="10"/>
  <c r="R212" i="10"/>
  <c r="P212" i="10"/>
  <c r="BI210" i="10"/>
  <c r="BH210" i="10"/>
  <c r="BG210" i="10"/>
  <c r="BF210" i="10"/>
  <c r="T210" i="10"/>
  <c r="R210" i="10"/>
  <c r="P210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R202" i="10"/>
  <c r="P202" i="10"/>
  <c r="BI200" i="10"/>
  <c r="BH200" i="10"/>
  <c r="BG200" i="10"/>
  <c r="BF200" i="10"/>
  <c r="T200" i="10"/>
  <c r="R200" i="10"/>
  <c r="P200" i="10"/>
  <c r="BI198" i="10"/>
  <c r="BH198" i="10"/>
  <c r="BG198" i="10"/>
  <c r="BF198" i="10"/>
  <c r="T198" i="10"/>
  <c r="R198" i="10"/>
  <c r="P198" i="10"/>
  <c r="BI196" i="10"/>
  <c r="BH196" i="10"/>
  <c r="BG196" i="10"/>
  <c r="BF196" i="10"/>
  <c r="T196" i="10"/>
  <c r="R196" i="10"/>
  <c r="P196" i="10"/>
  <c r="BI193" i="10"/>
  <c r="BH193" i="10"/>
  <c r="BG193" i="10"/>
  <c r="BF193" i="10"/>
  <c r="T193" i="10"/>
  <c r="R193" i="10"/>
  <c r="P193" i="10"/>
  <c r="BI191" i="10"/>
  <c r="BH191" i="10"/>
  <c r="BG191" i="10"/>
  <c r="BF191" i="10"/>
  <c r="T191" i="10"/>
  <c r="R191" i="10"/>
  <c r="P191" i="10"/>
  <c r="BI189" i="10"/>
  <c r="BH189" i="10"/>
  <c r="BG189" i="10"/>
  <c r="BF189" i="10"/>
  <c r="T189" i="10"/>
  <c r="R189" i="10"/>
  <c r="P189" i="10"/>
  <c r="BI187" i="10"/>
  <c r="BH187" i="10"/>
  <c r="BG187" i="10"/>
  <c r="BF187" i="10"/>
  <c r="T187" i="10"/>
  <c r="R187" i="10"/>
  <c r="P187" i="10"/>
  <c r="BI185" i="10"/>
  <c r="BH185" i="10"/>
  <c r="BG185" i="10"/>
  <c r="BF185" i="10"/>
  <c r="T185" i="10"/>
  <c r="R185" i="10"/>
  <c r="P185" i="10"/>
  <c r="BI183" i="10"/>
  <c r="BH183" i="10"/>
  <c r="BG183" i="10"/>
  <c r="BF183" i="10"/>
  <c r="T183" i="10"/>
  <c r="R183" i="10"/>
  <c r="P183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0" i="10"/>
  <c r="BH170" i="10"/>
  <c r="BG170" i="10"/>
  <c r="BF170" i="10"/>
  <c r="T170" i="10"/>
  <c r="R170" i="10"/>
  <c r="P170" i="10"/>
  <c r="BI167" i="10"/>
  <c r="BH167" i="10"/>
  <c r="BG167" i="10"/>
  <c r="BF167" i="10"/>
  <c r="T167" i="10"/>
  <c r="R167" i="10"/>
  <c r="P167" i="10"/>
  <c r="BI164" i="10"/>
  <c r="BH164" i="10"/>
  <c r="BG164" i="10"/>
  <c r="BF164" i="10"/>
  <c r="T164" i="10"/>
  <c r="R164" i="10"/>
  <c r="P164" i="10"/>
  <c r="BI161" i="10"/>
  <c r="BH161" i="10"/>
  <c r="BG161" i="10"/>
  <c r="BF161" i="10"/>
  <c r="T161" i="10"/>
  <c r="R161" i="10"/>
  <c r="P161" i="10"/>
  <c r="BI158" i="10"/>
  <c r="BH158" i="10"/>
  <c r="BG158" i="10"/>
  <c r="BF158" i="10"/>
  <c r="T158" i="10"/>
  <c r="R158" i="10"/>
  <c r="P158" i="10"/>
  <c r="BI155" i="10"/>
  <c r="BH155" i="10"/>
  <c r="BG155" i="10"/>
  <c r="BF155" i="10"/>
  <c r="T155" i="10"/>
  <c r="R155" i="10"/>
  <c r="P155" i="10"/>
  <c r="BI152" i="10"/>
  <c r="BH152" i="10"/>
  <c r="BG152" i="10"/>
  <c r="BF152" i="10"/>
  <c r="T152" i="10"/>
  <c r="R152" i="10"/>
  <c r="P152" i="10"/>
  <c r="BI148" i="10"/>
  <c r="BH148" i="10"/>
  <c r="BG148" i="10"/>
  <c r="BF148" i="10"/>
  <c r="T148" i="10"/>
  <c r="R148" i="10"/>
  <c r="P148" i="10"/>
  <c r="BI145" i="10"/>
  <c r="BH145" i="10"/>
  <c r="BG145" i="10"/>
  <c r="BF145" i="10"/>
  <c r="T145" i="10"/>
  <c r="R145" i="10"/>
  <c r="P145" i="10"/>
  <c r="BI141" i="10"/>
  <c r="BH141" i="10"/>
  <c r="BG141" i="10"/>
  <c r="BF141" i="10"/>
  <c r="T141" i="10"/>
  <c r="R141" i="10"/>
  <c r="P141" i="10"/>
  <c r="BI138" i="10"/>
  <c r="BH138" i="10"/>
  <c r="BG138" i="10"/>
  <c r="BF138" i="10"/>
  <c r="T138" i="10"/>
  <c r="R138" i="10"/>
  <c r="P138" i="10"/>
  <c r="F130" i="10"/>
  <c r="E128" i="10"/>
  <c r="BI115" i="10"/>
  <c r="BH115" i="10"/>
  <c r="BG115" i="10"/>
  <c r="BF115" i="10"/>
  <c r="BI114" i="10"/>
  <c r="BH114" i="10"/>
  <c r="BG114" i="10"/>
  <c r="BF114" i="10"/>
  <c r="BE114" i="10"/>
  <c r="BI113" i="10"/>
  <c r="BH113" i="10"/>
  <c r="BG113" i="10"/>
  <c r="BF113" i="10"/>
  <c r="BE113" i="10"/>
  <c r="BI112" i="10"/>
  <c r="BH112" i="10"/>
  <c r="BG112" i="10"/>
  <c r="BF112" i="10"/>
  <c r="BE112" i="10"/>
  <c r="BI111" i="10"/>
  <c r="BH111" i="10"/>
  <c r="BG111" i="10"/>
  <c r="BF111" i="10"/>
  <c r="BE111" i="10"/>
  <c r="BI110" i="10"/>
  <c r="BH110" i="10"/>
  <c r="BG110" i="10"/>
  <c r="BF110" i="10"/>
  <c r="BE110" i="10"/>
  <c r="F89" i="10"/>
  <c r="E87" i="10"/>
  <c r="J24" i="10"/>
  <c r="E24" i="10"/>
  <c r="J133" i="10" s="1"/>
  <c r="J23" i="10"/>
  <c r="J21" i="10"/>
  <c r="E21" i="10"/>
  <c r="J91" i="10" s="1"/>
  <c r="J20" i="10"/>
  <c r="J18" i="10"/>
  <c r="E18" i="10"/>
  <c r="F133" i="10" s="1"/>
  <c r="J17" i="10"/>
  <c r="J15" i="10"/>
  <c r="E15" i="10"/>
  <c r="F132" i="10" s="1"/>
  <c r="J14" i="10"/>
  <c r="J12" i="10"/>
  <c r="J130" i="10" s="1"/>
  <c r="E7" i="10"/>
  <c r="E85" i="10"/>
  <c r="J39" i="9"/>
  <c r="J38" i="9"/>
  <c r="AY102" i="1" s="1"/>
  <c r="J37" i="9"/>
  <c r="AX102" i="1"/>
  <c r="BI309" i="9"/>
  <c r="BH309" i="9"/>
  <c r="BG309" i="9"/>
  <c r="BF309" i="9"/>
  <c r="T309" i="9"/>
  <c r="R309" i="9"/>
  <c r="P309" i="9"/>
  <c r="BI307" i="9"/>
  <c r="BH307" i="9"/>
  <c r="BG307" i="9"/>
  <c r="BF307" i="9"/>
  <c r="T307" i="9"/>
  <c r="R307" i="9"/>
  <c r="P307" i="9"/>
  <c r="BI305" i="9"/>
  <c r="BH305" i="9"/>
  <c r="BG305" i="9"/>
  <c r="BF305" i="9"/>
  <c r="T305" i="9"/>
  <c r="R305" i="9"/>
  <c r="P305" i="9"/>
  <c r="BI303" i="9"/>
  <c r="BH303" i="9"/>
  <c r="BG303" i="9"/>
  <c r="BF303" i="9"/>
  <c r="T303" i="9"/>
  <c r="R303" i="9"/>
  <c r="P303" i="9"/>
  <c r="BI301" i="9"/>
  <c r="BH301" i="9"/>
  <c r="BG301" i="9"/>
  <c r="BF301" i="9"/>
  <c r="T301" i="9"/>
  <c r="R301" i="9"/>
  <c r="P301" i="9"/>
  <c r="BI299" i="9"/>
  <c r="BH299" i="9"/>
  <c r="BG299" i="9"/>
  <c r="BF299" i="9"/>
  <c r="T299" i="9"/>
  <c r="R299" i="9"/>
  <c r="P299" i="9"/>
  <c r="BI297" i="9"/>
  <c r="BH297" i="9"/>
  <c r="BG297" i="9"/>
  <c r="BF297" i="9"/>
  <c r="T297" i="9"/>
  <c r="R297" i="9"/>
  <c r="P297" i="9"/>
  <c r="BI295" i="9"/>
  <c r="BH295" i="9"/>
  <c r="BG295" i="9"/>
  <c r="BF295" i="9"/>
  <c r="T295" i="9"/>
  <c r="R295" i="9"/>
  <c r="P295" i="9"/>
  <c r="BI293" i="9"/>
  <c r="BH293" i="9"/>
  <c r="BG293" i="9"/>
  <c r="BF293" i="9"/>
  <c r="T293" i="9"/>
  <c r="R293" i="9"/>
  <c r="P293" i="9"/>
  <c r="BI291" i="9"/>
  <c r="BH291" i="9"/>
  <c r="BG291" i="9"/>
  <c r="BF291" i="9"/>
  <c r="T291" i="9"/>
  <c r="R291" i="9"/>
  <c r="P291" i="9"/>
  <c r="BI289" i="9"/>
  <c r="BH289" i="9"/>
  <c r="BG289" i="9"/>
  <c r="BF289" i="9"/>
  <c r="T289" i="9"/>
  <c r="R289" i="9"/>
  <c r="P289" i="9"/>
  <c r="BI286" i="9"/>
  <c r="BH286" i="9"/>
  <c r="BG286" i="9"/>
  <c r="BF286" i="9"/>
  <c r="T286" i="9"/>
  <c r="R286" i="9"/>
  <c r="P286" i="9"/>
  <c r="BI284" i="9"/>
  <c r="BH284" i="9"/>
  <c r="BG284" i="9"/>
  <c r="BF284" i="9"/>
  <c r="T284" i="9"/>
  <c r="R284" i="9"/>
  <c r="P284" i="9"/>
  <c r="BI282" i="9"/>
  <c r="BH282" i="9"/>
  <c r="BG282" i="9"/>
  <c r="BF282" i="9"/>
  <c r="T282" i="9"/>
  <c r="R282" i="9"/>
  <c r="P282" i="9"/>
  <c r="BI280" i="9"/>
  <c r="BH280" i="9"/>
  <c r="BG280" i="9"/>
  <c r="BF280" i="9"/>
  <c r="T280" i="9"/>
  <c r="R280" i="9"/>
  <c r="P280" i="9"/>
  <c r="BI278" i="9"/>
  <c r="BH278" i="9"/>
  <c r="BG278" i="9"/>
  <c r="BF278" i="9"/>
  <c r="T278" i="9"/>
  <c r="R278" i="9"/>
  <c r="P278" i="9"/>
  <c r="BI276" i="9"/>
  <c r="BH276" i="9"/>
  <c r="BG276" i="9"/>
  <c r="BF276" i="9"/>
  <c r="T276" i="9"/>
  <c r="R276" i="9"/>
  <c r="P276" i="9"/>
  <c r="BI274" i="9"/>
  <c r="BH274" i="9"/>
  <c r="BG274" i="9"/>
  <c r="BF274" i="9"/>
  <c r="T274" i="9"/>
  <c r="R274" i="9"/>
  <c r="P274" i="9"/>
  <c r="BI272" i="9"/>
  <c r="BH272" i="9"/>
  <c r="BG272" i="9"/>
  <c r="BF272" i="9"/>
  <c r="T272" i="9"/>
  <c r="R272" i="9"/>
  <c r="P272" i="9"/>
  <c r="BI270" i="9"/>
  <c r="BH270" i="9"/>
  <c r="BG270" i="9"/>
  <c r="BF270" i="9"/>
  <c r="T270" i="9"/>
  <c r="R270" i="9"/>
  <c r="P270" i="9"/>
  <c r="BI268" i="9"/>
  <c r="BH268" i="9"/>
  <c r="BG268" i="9"/>
  <c r="BF268" i="9"/>
  <c r="T268" i="9"/>
  <c r="R268" i="9"/>
  <c r="P268" i="9"/>
  <c r="BI266" i="9"/>
  <c r="BH266" i="9"/>
  <c r="BG266" i="9"/>
  <c r="BF266" i="9"/>
  <c r="T266" i="9"/>
  <c r="R266" i="9"/>
  <c r="P266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8" i="9"/>
  <c r="BH258" i="9"/>
  <c r="BG258" i="9"/>
  <c r="BF258" i="9"/>
  <c r="T258" i="9"/>
  <c r="R258" i="9"/>
  <c r="P258" i="9"/>
  <c r="BI256" i="9"/>
  <c r="BH256" i="9"/>
  <c r="BG256" i="9"/>
  <c r="BF256" i="9"/>
  <c r="T256" i="9"/>
  <c r="R256" i="9"/>
  <c r="P256" i="9"/>
  <c r="BI253" i="9"/>
  <c r="BH253" i="9"/>
  <c r="BG253" i="9"/>
  <c r="BF253" i="9"/>
  <c r="T253" i="9"/>
  <c r="R253" i="9"/>
  <c r="P253" i="9"/>
  <c r="BI251" i="9"/>
  <c r="BH251" i="9"/>
  <c r="BG251" i="9"/>
  <c r="BF251" i="9"/>
  <c r="T251" i="9"/>
  <c r="R251" i="9"/>
  <c r="P251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5" i="9"/>
  <c r="BH245" i="9"/>
  <c r="BG245" i="9"/>
  <c r="BF245" i="9"/>
  <c r="T245" i="9"/>
  <c r="R245" i="9"/>
  <c r="P245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39" i="9"/>
  <c r="BH239" i="9"/>
  <c r="BG239" i="9"/>
  <c r="BF239" i="9"/>
  <c r="T239" i="9"/>
  <c r="R239" i="9"/>
  <c r="P239" i="9"/>
  <c r="BI237" i="9"/>
  <c r="BH237" i="9"/>
  <c r="BG237" i="9"/>
  <c r="BF237" i="9"/>
  <c r="T237" i="9"/>
  <c r="R237" i="9"/>
  <c r="P237" i="9"/>
  <c r="BI235" i="9"/>
  <c r="BH235" i="9"/>
  <c r="BG235" i="9"/>
  <c r="BF235" i="9"/>
  <c r="T235" i="9"/>
  <c r="R235" i="9"/>
  <c r="P235" i="9"/>
  <c r="BI233" i="9"/>
  <c r="BH233" i="9"/>
  <c r="BG233" i="9"/>
  <c r="BF233" i="9"/>
  <c r="T233" i="9"/>
  <c r="R233" i="9"/>
  <c r="P233" i="9"/>
  <c r="BI231" i="9"/>
  <c r="BH231" i="9"/>
  <c r="BG231" i="9"/>
  <c r="BF231" i="9"/>
  <c r="T231" i="9"/>
  <c r="R231" i="9"/>
  <c r="P231" i="9"/>
  <c r="BI229" i="9"/>
  <c r="BH229" i="9"/>
  <c r="BG229" i="9"/>
  <c r="BF229" i="9"/>
  <c r="T229" i="9"/>
  <c r="R229" i="9"/>
  <c r="P229" i="9"/>
  <c r="BI227" i="9"/>
  <c r="BH227" i="9"/>
  <c r="BG227" i="9"/>
  <c r="BF227" i="9"/>
  <c r="T227" i="9"/>
  <c r="R227" i="9"/>
  <c r="P227" i="9"/>
  <c r="BI225" i="9"/>
  <c r="BH225" i="9"/>
  <c r="BG225" i="9"/>
  <c r="BF225" i="9"/>
  <c r="T225" i="9"/>
  <c r="R225" i="9"/>
  <c r="P225" i="9"/>
  <c r="BI223" i="9"/>
  <c r="BH223" i="9"/>
  <c r="BG223" i="9"/>
  <c r="BF223" i="9"/>
  <c r="T223" i="9"/>
  <c r="R223" i="9"/>
  <c r="P223" i="9"/>
  <c r="BI221" i="9"/>
  <c r="BH221" i="9"/>
  <c r="BG221" i="9"/>
  <c r="BF221" i="9"/>
  <c r="T221" i="9"/>
  <c r="R221" i="9"/>
  <c r="P221" i="9"/>
  <c r="BI219" i="9"/>
  <c r="BH219" i="9"/>
  <c r="BG219" i="9"/>
  <c r="BF219" i="9"/>
  <c r="T219" i="9"/>
  <c r="R219" i="9"/>
  <c r="P219" i="9"/>
  <c r="BI217" i="9"/>
  <c r="BH217" i="9"/>
  <c r="BG217" i="9"/>
  <c r="BF217" i="9"/>
  <c r="T217" i="9"/>
  <c r="R217" i="9"/>
  <c r="P217" i="9"/>
  <c r="BI213" i="9"/>
  <c r="BH213" i="9"/>
  <c r="BG213" i="9"/>
  <c r="BF213" i="9"/>
  <c r="T213" i="9"/>
  <c r="T212" i="9"/>
  <c r="R213" i="9"/>
  <c r="R212" i="9" s="1"/>
  <c r="P213" i="9"/>
  <c r="P212" i="9"/>
  <c r="BI210" i="9"/>
  <c r="BH210" i="9"/>
  <c r="BG210" i="9"/>
  <c r="BF210" i="9"/>
  <c r="T210" i="9"/>
  <c r="R210" i="9"/>
  <c r="P210" i="9"/>
  <c r="BI207" i="9"/>
  <c r="BH207" i="9"/>
  <c r="BG207" i="9"/>
  <c r="BF207" i="9"/>
  <c r="T207" i="9"/>
  <c r="R207" i="9"/>
  <c r="P207" i="9"/>
  <c r="BI204" i="9"/>
  <c r="BH204" i="9"/>
  <c r="BG204" i="9"/>
  <c r="BF204" i="9"/>
  <c r="T204" i="9"/>
  <c r="R204" i="9"/>
  <c r="P204" i="9"/>
  <c r="BI202" i="9"/>
  <c r="BH202" i="9"/>
  <c r="BG202" i="9"/>
  <c r="BF202" i="9"/>
  <c r="T202" i="9"/>
  <c r="R202" i="9"/>
  <c r="P202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1" i="9"/>
  <c r="BH161" i="9"/>
  <c r="BG161" i="9"/>
  <c r="BF161" i="9"/>
  <c r="T161" i="9"/>
  <c r="R161" i="9"/>
  <c r="P161" i="9"/>
  <c r="BI158" i="9"/>
  <c r="BH158" i="9"/>
  <c r="BG158" i="9"/>
  <c r="BF158" i="9"/>
  <c r="T158" i="9"/>
  <c r="R158" i="9"/>
  <c r="P158" i="9"/>
  <c r="BI155" i="9"/>
  <c r="BH155" i="9"/>
  <c r="BG155" i="9"/>
  <c r="BF155" i="9"/>
  <c r="T155" i="9"/>
  <c r="R155" i="9"/>
  <c r="P155" i="9"/>
  <c r="BI152" i="9"/>
  <c r="BH152" i="9"/>
  <c r="BG152" i="9"/>
  <c r="BF152" i="9"/>
  <c r="T152" i="9"/>
  <c r="R152" i="9"/>
  <c r="P152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R145" i="9"/>
  <c r="P145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F130" i="9"/>
  <c r="E128" i="9"/>
  <c r="BI115" i="9"/>
  <c r="BH115" i="9"/>
  <c r="BG115" i="9"/>
  <c r="BF115" i="9"/>
  <c r="BI114" i="9"/>
  <c r="BH114" i="9"/>
  <c r="BG114" i="9"/>
  <c r="BF114" i="9"/>
  <c r="BE114" i="9"/>
  <c r="BI113" i="9"/>
  <c r="BH113" i="9"/>
  <c r="BG113" i="9"/>
  <c r="BF113" i="9"/>
  <c r="BE113" i="9"/>
  <c r="BI112" i="9"/>
  <c r="BH112" i="9"/>
  <c r="BG112" i="9"/>
  <c r="BF112" i="9"/>
  <c r="BE112" i="9"/>
  <c r="BI111" i="9"/>
  <c r="BH111" i="9"/>
  <c r="BG111" i="9"/>
  <c r="BF111" i="9"/>
  <c r="BE111" i="9"/>
  <c r="BI110" i="9"/>
  <c r="BH110" i="9"/>
  <c r="BG110" i="9"/>
  <c r="BF110" i="9"/>
  <c r="BE110" i="9"/>
  <c r="F89" i="9"/>
  <c r="E87" i="9"/>
  <c r="J24" i="9"/>
  <c r="E24" i="9"/>
  <c r="J133" i="9" s="1"/>
  <c r="J23" i="9"/>
  <c r="J21" i="9"/>
  <c r="E21" i="9"/>
  <c r="J132" i="9" s="1"/>
  <c r="J20" i="9"/>
  <c r="J18" i="9"/>
  <c r="E18" i="9"/>
  <c r="F133" i="9" s="1"/>
  <c r="J17" i="9"/>
  <c r="J15" i="9"/>
  <c r="E15" i="9"/>
  <c r="F91" i="9" s="1"/>
  <c r="J14" i="9"/>
  <c r="J12" i="9"/>
  <c r="J130" i="9" s="1"/>
  <c r="E7" i="9"/>
  <c r="E85" i="9"/>
  <c r="J39" i="8"/>
  <c r="J38" i="8"/>
  <c r="AY101" i="1" s="1"/>
  <c r="J37" i="8"/>
  <c r="AX101" i="1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T133" i="8" s="1"/>
  <c r="R134" i="8"/>
  <c r="R133" i="8" s="1"/>
  <c r="P134" i="8"/>
  <c r="P133" i="8"/>
  <c r="BI131" i="8"/>
  <c r="BH131" i="8"/>
  <c r="BG131" i="8"/>
  <c r="BF131" i="8"/>
  <c r="T131" i="8"/>
  <c r="T130" i="8" s="1"/>
  <c r="R131" i="8"/>
  <c r="R130" i="8"/>
  <c r="P131" i="8"/>
  <c r="P130" i="8" s="1"/>
  <c r="F123" i="8"/>
  <c r="E121" i="8"/>
  <c r="BI108" i="8"/>
  <c r="BH108" i="8"/>
  <c r="BG108" i="8"/>
  <c r="BF108" i="8"/>
  <c r="BI107" i="8"/>
  <c r="BH107" i="8"/>
  <c r="BG107" i="8"/>
  <c r="BF107" i="8"/>
  <c r="BE107" i="8"/>
  <c r="BI106" i="8"/>
  <c r="BH106" i="8"/>
  <c r="BG106" i="8"/>
  <c r="BF106" i="8"/>
  <c r="BE106" i="8"/>
  <c r="BI105" i="8"/>
  <c r="BH105" i="8"/>
  <c r="BG105" i="8"/>
  <c r="BF105" i="8"/>
  <c r="BE105" i="8"/>
  <c r="BI104" i="8"/>
  <c r="BH104" i="8"/>
  <c r="BG104" i="8"/>
  <c r="BF104" i="8"/>
  <c r="BE104" i="8"/>
  <c r="BI103" i="8"/>
  <c r="BH103" i="8"/>
  <c r="BG103" i="8"/>
  <c r="BF103" i="8"/>
  <c r="BE103" i="8"/>
  <c r="F89" i="8"/>
  <c r="E87" i="8"/>
  <c r="J24" i="8"/>
  <c r="E24" i="8"/>
  <c r="J126" i="8" s="1"/>
  <c r="J23" i="8"/>
  <c r="J21" i="8"/>
  <c r="E21" i="8"/>
  <c r="J125" i="8" s="1"/>
  <c r="J20" i="8"/>
  <c r="J18" i="8"/>
  <c r="E18" i="8"/>
  <c r="F126" i="8" s="1"/>
  <c r="J17" i="8"/>
  <c r="J15" i="8"/>
  <c r="E15" i="8"/>
  <c r="F91" i="8" s="1"/>
  <c r="J14" i="8"/>
  <c r="J12" i="8"/>
  <c r="J123" i="8" s="1"/>
  <c r="E7" i="8"/>
  <c r="E85" i="8"/>
  <c r="J39" i="7"/>
  <c r="J38" i="7"/>
  <c r="AY100" i="1" s="1"/>
  <c r="J37" i="7"/>
  <c r="AX100" i="1"/>
  <c r="BI293" i="7"/>
  <c r="BH293" i="7"/>
  <c r="BG293" i="7"/>
  <c r="BF293" i="7"/>
  <c r="T293" i="7"/>
  <c r="R293" i="7"/>
  <c r="P293" i="7"/>
  <c r="BI291" i="7"/>
  <c r="BH291" i="7"/>
  <c r="BG291" i="7"/>
  <c r="BF291" i="7"/>
  <c r="T291" i="7"/>
  <c r="R291" i="7"/>
  <c r="P291" i="7"/>
  <c r="BI289" i="7"/>
  <c r="BH289" i="7"/>
  <c r="BG289" i="7"/>
  <c r="BF289" i="7"/>
  <c r="T289" i="7"/>
  <c r="R289" i="7"/>
  <c r="P289" i="7"/>
  <c r="BI287" i="7"/>
  <c r="BH287" i="7"/>
  <c r="BG287" i="7"/>
  <c r="BF287" i="7"/>
  <c r="T287" i="7"/>
  <c r="R287" i="7"/>
  <c r="P287" i="7"/>
  <c r="BI285" i="7"/>
  <c r="BH285" i="7"/>
  <c r="BG285" i="7"/>
  <c r="BF285" i="7"/>
  <c r="T285" i="7"/>
  <c r="R285" i="7"/>
  <c r="P285" i="7"/>
  <c r="BI283" i="7"/>
  <c r="BH283" i="7"/>
  <c r="BG283" i="7"/>
  <c r="BF283" i="7"/>
  <c r="T283" i="7"/>
  <c r="R283" i="7"/>
  <c r="P283" i="7"/>
  <c r="BI281" i="7"/>
  <c r="BH281" i="7"/>
  <c r="BG281" i="7"/>
  <c r="BF281" i="7"/>
  <c r="T281" i="7"/>
  <c r="R281" i="7"/>
  <c r="P281" i="7"/>
  <c r="BI279" i="7"/>
  <c r="BH279" i="7"/>
  <c r="BG279" i="7"/>
  <c r="BF279" i="7"/>
  <c r="T279" i="7"/>
  <c r="R279" i="7"/>
  <c r="P279" i="7"/>
  <c r="BI276" i="7"/>
  <c r="BH276" i="7"/>
  <c r="BG276" i="7"/>
  <c r="BF276" i="7"/>
  <c r="T276" i="7"/>
  <c r="R276" i="7"/>
  <c r="P276" i="7"/>
  <c r="BI274" i="7"/>
  <c r="BH274" i="7"/>
  <c r="BG274" i="7"/>
  <c r="BF274" i="7"/>
  <c r="T274" i="7"/>
  <c r="R274" i="7"/>
  <c r="P274" i="7"/>
  <c r="BI272" i="7"/>
  <c r="BH272" i="7"/>
  <c r="BG272" i="7"/>
  <c r="BF272" i="7"/>
  <c r="T272" i="7"/>
  <c r="R272" i="7"/>
  <c r="P272" i="7"/>
  <c r="BI270" i="7"/>
  <c r="BH270" i="7"/>
  <c r="BG270" i="7"/>
  <c r="BF270" i="7"/>
  <c r="T270" i="7"/>
  <c r="R270" i="7"/>
  <c r="P270" i="7"/>
  <c r="BI268" i="7"/>
  <c r="BH268" i="7"/>
  <c r="BG268" i="7"/>
  <c r="BF268" i="7"/>
  <c r="T268" i="7"/>
  <c r="R268" i="7"/>
  <c r="P268" i="7"/>
  <c r="BI266" i="7"/>
  <c r="BH266" i="7"/>
  <c r="BG266" i="7"/>
  <c r="BF266" i="7"/>
  <c r="T266" i="7"/>
  <c r="R266" i="7"/>
  <c r="P266" i="7"/>
  <c r="BI263" i="7"/>
  <c r="BH263" i="7"/>
  <c r="BG263" i="7"/>
  <c r="BF263" i="7"/>
  <c r="T263" i="7"/>
  <c r="R263" i="7"/>
  <c r="P263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R259" i="7"/>
  <c r="P259" i="7"/>
  <c r="BI257" i="7"/>
  <c r="BH257" i="7"/>
  <c r="BG257" i="7"/>
  <c r="BF257" i="7"/>
  <c r="T257" i="7"/>
  <c r="R257" i="7"/>
  <c r="P257" i="7"/>
  <c r="BI255" i="7"/>
  <c r="BH255" i="7"/>
  <c r="BG255" i="7"/>
  <c r="BF255" i="7"/>
  <c r="T255" i="7"/>
  <c r="R255" i="7"/>
  <c r="P255" i="7"/>
  <c r="BI253" i="7"/>
  <c r="BH253" i="7"/>
  <c r="BG253" i="7"/>
  <c r="BF253" i="7"/>
  <c r="T253" i="7"/>
  <c r="R253" i="7"/>
  <c r="P253" i="7"/>
  <c r="BI251" i="7"/>
  <c r="BH251" i="7"/>
  <c r="BG251" i="7"/>
  <c r="BF251" i="7"/>
  <c r="T251" i="7"/>
  <c r="R251" i="7"/>
  <c r="P251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5" i="7"/>
  <c r="BH245" i="7"/>
  <c r="BG245" i="7"/>
  <c r="BF245" i="7"/>
  <c r="T245" i="7"/>
  <c r="R245" i="7"/>
  <c r="P245" i="7"/>
  <c r="BI243" i="7"/>
  <c r="BH243" i="7"/>
  <c r="BG243" i="7"/>
  <c r="BF243" i="7"/>
  <c r="T243" i="7"/>
  <c r="R243" i="7"/>
  <c r="P243" i="7"/>
  <c r="BI241" i="7"/>
  <c r="BH241" i="7"/>
  <c r="BG241" i="7"/>
  <c r="BF241" i="7"/>
  <c r="T241" i="7"/>
  <c r="R241" i="7"/>
  <c r="P241" i="7"/>
  <c r="BI239" i="7"/>
  <c r="BH239" i="7"/>
  <c r="BG239" i="7"/>
  <c r="BF239" i="7"/>
  <c r="T239" i="7"/>
  <c r="R239" i="7"/>
  <c r="P239" i="7"/>
  <c r="BI237" i="7"/>
  <c r="BH237" i="7"/>
  <c r="BG237" i="7"/>
  <c r="BF237" i="7"/>
  <c r="T237" i="7"/>
  <c r="R237" i="7"/>
  <c r="P237" i="7"/>
  <c r="BI235" i="7"/>
  <c r="BH235" i="7"/>
  <c r="BG235" i="7"/>
  <c r="BF235" i="7"/>
  <c r="T235" i="7"/>
  <c r="R235" i="7"/>
  <c r="P235" i="7"/>
  <c r="BI233" i="7"/>
  <c r="BH233" i="7"/>
  <c r="BG233" i="7"/>
  <c r="BF233" i="7"/>
  <c r="T233" i="7"/>
  <c r="R233" i="7"/>
  <c r="P233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1" i="7"/>
  <c r="BH221" i="7"/>
  <c r="BG221" i="7"/>
  <c r="BF221" i="7"/>
  <c r="T221" i="7"/>
  <c r="R221" i="7"/>
  <c r="P221" i="7"/>
  <c r="BI219" i="7"/>
  <c r="BH219" i="7"/>
  <c r="BG219" i="7"/>
  <c r="BF219" i="7"/>
  <c r="T219" i="7"/>
  <c r="R219" i="7"/>
  <c r="P219" i="7"/>
  <c r="BI217" i="7"/>
  <c r="BH217" i="7"/>
  <c r="BG217" i="7"/>
  <c r="BF217" i="7"/>
  <c r="T217" i="7"/>
  <c r="R217" i="7"/>
  <c r="P217" i="7"/>
  <c r="BI215" i="7"/>
  <c r="BH215" i="7"/>
  <c r="BG215" i="7"/>
  <c r="BF215" i="7"/>
  <c r="T215" i="7"/>
  <c r="R215" i="7"/>
  <c r="P215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90" i="7"/>
  <c r="BH190" i="7"/>
  <c r="BG190" i="7"/>
  <c r="BF190" i="7"/>
  <c r="T190" i="7"/>
  <c r="R190" i="7"/>
  <c r="P190" i="7"/>
  <c r="BI188" i="7"/>
  <c r="BH188" i="7"/>
  <c r="BG188" i="7"/>
  <c r="BF188" i="7"/>
  <c r="T188" i="7"/>
  <c r="R188" i="7"/>
  <c r="P188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1" i="7"/>
  <c r="BH171" i="7"/>
  <c r="BG171" i="7"/>
  <c r="BF171" i="7"/>
  <c r="T171" i="7"/>
  <c r="T170" i="7"/>
  <c r="R171" i="7"/>
  <c r="R170" i="7" s="1"/>
  <c r="P171" i="7"/>
  <c r="P170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F128" i="7"/>
  <c r="E126" i="7"/>
  <c r="BI113" i="7"/>
  <c r="BH113" i="7"/>
  <c r="BG113" i="7"/>
  <c r="BF113" i="7"/>
  <c r="BI112" i="7"/>
  <c r="BH112" i="7"/>
  <c r="BG112" i="7"/>
  <c r="BF112" i="7"/>
  <c r="BE112" i="7"/>
  <c r="BI111" i="7"/>
  <c r="BH111" i="7"/>
  <c r="BG111" i="7"/>
  <c r="BF111" i="7"/>
  <c r="BE111" i="7"/>
  <c r="BI110" i="7"/>
  <c r="BH110" i="7"/>
  <c r="BG110" i="7"/>
  <c r="BF110" i="7"/>
  <c r="BE110" i="7"/>
  <c r="BI109" i="7"/>
  <c r="BH109" i="7"/>
  <c r="BG109" i="7"/>
  <c r="BF109" i="7"/>
  <c r="BE109" i="7"/>
  <c r="BI108" i="7"/>
  <c r="BH108" i="7"/>
  <c r="BG108" i="7"/>
  <c r="BF108" i="7"/>
  <c r="BE108" i="7"/>
  <c r="F89" i="7"/>
  <c r="E87" i="7"/>
  <c r="J24" i="7"/>
  <c r="E24" i="7"/>
  <c r="J131" i="7" s="1"/>
  <c r="J23" i="7"/>
  <c r="J21" i="7"/>
  <c r="E21" i="7"/>
  <c r="J130" i="7" s="1"/>
  <c r="J20" i="7"/>
  <c r="J18" i="7"/>
  <c r="E18" i="7"/>
  <c r="F131" i="7" s="1"/>
  <c r="J17" i="7"/>
  <c r="J15" i="7"/>
  <c r="E15" i="7"/>
  <c r="F91" i="7" s="1"/>
  <c r="J14" i="7"/>
  <c r="J12" i="7"/>
  <c r="J89" i="7" s="1"/>
  <c r="E7" i="7"/>
  <c r="E124" i="7"/>
  <c r="J39" i="6"/>
  <c r="J38" i="6"/>
  <c r="AY99" i="1"/>
  <c r="J37" i="6"/>
  <c r="AX99" i="1" s="1"/>
  <c r="BI365" i="6"/>
  <c r="BH365" i="6"/>
  <c r="BG365" i="6"/>
  <c r="BF365" i="6"/>
  <c r="T365" i="6"/>
  <c r="R365" i="6"/>
  <c r="P365" i="6"/>
  <c r="BI363" i="6"/>
  <c r="BH363" i="6"/>
  <c r="BG363" i="6"/>
  <c r="BF363" i="6"/>
  <c r="T363" i="6"/>
  <c r="R363" i="6"/>
  <c r="P363" i="6"/>
  <c r="BI361" i="6"/>
  <c r="BH361" i="6"/>
  <c r="BG361" i="6"/>
  <c r="BF361" i="6"/>
  <c r="T361" i="6"/>
  <c r="R361" i="6"/>
  <c r="P361" i="6"/>
  <c r="BI359" i="6"/>
  <c r="BH359" i="6"/>
  <c r="BG359" i="6"/>
  <c r="BF359" i="6"/>
  <c r="T359" i="6"/>
  <c r="R359" i="6"/>
  <c r="P359" i="6"/>
  <c r="BI357" i="6"/>
  <c r="BH357" i="6"/>
  <c r="BG357" i="6"/>
  <c r="BF357" i="6"/>
  <c r="T357" i="6"/>
  <c r="R357" i="6"/>
  <c r="P357" i="6"/>
  <c r="BI355" i="6"/>
  <c r="BH355" i="6"/>
  <c r="BG355" i="6"/>
  <c r="BF355" i="6"/>
  <c r="T355" i="6"/>
  <c r="R355" i="6"/>
  <c r="P355" i="6"/>
  <c r="BI352" i="6"/>
  <c r="BH352" i="6"/>
  <c r="BG352" i="6"/>
  <c r="BF352" i="6"/>
  <c r="T352" i="6"/>
  <c r="R352" i="6"/>
  <c r="P352" i="6"/>
  <c r="BI350" i="6"/>
  <c r="BH350" i="6"/>
  <c r="BG350" i="6"/>
  <c r="BF350" i="6"/>
  <c r="T350" i="6"/>
  <c r="R350" i="6"/>
  <c r="P350" i="6"/>
  <c r="BI348" i="6"/>
  <c r="BH348" i="6"/>
  <c r="BG348" i="6"/>
  <c r="BF348" i="6"/>
  <c r="T348" i="6"/>
  <c r="R348" i="6"/>
  <c r="P348" i="6"/>
  <c r="BI346" i="6"/>
  <c r="BH346" i="6"/>
  <c r="BG346" i="6"/>
  <c r="BF346" i="6"/>
  <c r="T346" i="6"/>
  <c r="R346" i="6"/>
  <c r="P346" i="6"/>
  <c r="BI344" i="6"/>
  <c r="BH344" i="6"/>
  <c r="BG344" i="6"/>
  <c r="BF344" i="6"/>
  <c r="T344" i="6"/>
  <c r="R344" i="6"/>
  <c r="P344" i="6"/>
  <c r="BI342" i="6"/>
  <c r="BH342" i="6"/>
  <c r="BG342" i="6"/>
  <c r="BF342" i="6"/>
  <c r="T342" i="6"/>
  <c r="R342" i="6"/>
  <c r="P342" i="6"/>
  <c r="BI340" i="6"/>
  <c r="BH340" i="6"/>
  <c r="BG340" i="6"/>
  <c r="BF340" i="6"/>
  <c r="T340" i="6"/>
  <c r="R340" i="6"/>
  <c r="P340" i="6"/>
  <c r="BI338" i="6"/>
  <c r="BH338" i="6"/>
  <c r="BG338" i="6"/>
  <c r="BF338" i="6"/>
  <c r="T338" i="6"/>
  <c r="R338" i="6"/>
  <c r="P338" i="6"/>
  <c r="BI336" i="6"/>
  <c r="BH336" i="6"/>
  <c r="BG336" i="6"/>
  <c r="BF336" i="6"/>
  <c r="T336" i="6"/>
  <c r="R336" i="6"/>
  <c r="P336" i="6"/>
  <c r="BI333" i="6"/>
  <c r="BH333" i="6"/>
  <c r="BG333" i="6"/>
  <c r="BF333" i="6"/>
  <c r="T333" i="6"/>
  <c r="R333" i="6"/>
  <c r="P333" i="6"/>
  <c r="BI331" i="6"/>
  <c r="BH331" i="6"/>
  <c r="BG331" i="6"/>
  <c r="BF331" i="6"/>
  <c r="T331" i="6"/>
  <c r="R331" i="6"/>
  <c r="P331" i="6"/>
  <c r="BI329" i="6"/>
  <c r="BH329" i="6"/>
  <c r="BG329" i="6"/>
  <c r="BF329" i="6"/>
  <c r="T329" i="6"/>
  <c r="R329" i="6"/>
  <c r="P329" i="6"/>
  <c r="BI327" i="6"/>
  <c r="BH327" i="6"/>
  <c r="BG327" i="6"/>
  <c r="BF327" i="6"/>
  <c r="T327" i="6"/>
  <c r="R327" i="6"/>
  <c r="P327" i="6"/>
  <c r="BI324" i="6"/>
  <c r="BH324" i="6"/>
  <c r="BG324" i="6"/>
  <c r="BF324" i="6"/>
  <c r="T324" i="6"/>
  <c r="R324" i="6"/>
  <c r="P324" i="6"/>
  <c r="BI322" i="6"/>
  <c r="BH322" i="6"/>
  <c r="BG322" i="6"/>
  <c r="BF322" i="6"/>
  <c r="T322" i="6"/>
  <c r="R322" i="6"/>
  <c r="P322" i="6"/>
  <c r="BI320" i="6"/>
  <c r="BH320" i="6"/>
  <c r="BG320" i="6"/>
  <c r="BF320" i="6"/>
  <c r="T320" i="6"/>
  <c r="R320" i="6"/>
  <c r="P320" i="6"/>
  <c r="BI318" i="6"/>
  <c r="BH318" i="6"/>
  <c r="BG318" i="6"/>
  <c r="BF318" i="6"/>
  <c r="T318" i="6"/>
  <c r="R318" i="6"/>
  <c r="P318" i="6"/>
  <c r="BI315" i="6"/>
  <c r="BH315" i="6"/>
  <c r="BG315" i="6"/>
  <c r="BF315" i="6"/>
  <c r="T315" i="6"/>
  <c r="R315" i="6"/>
  <c r="P315" i="6"/>
  <c r="BI313" i="6"/>
  <c r="BH313" i="6"/>
  <c r="BG313" i="6"/>
  <c r="BF313" i="6"/>
  <c r="T313" i="6"/>
  <c r="R313" i="6"/>
  <c r="P313" i="6"/>
  <c r="BI311" i="6"/>
  <c r="BH311" i="6"/>
  <c r="BG311" i="6"/>
  <c r="BF311" i="6"/>
  <c r="T311" i="6"/>
  <c r="R311" i="6"/>
  <c r="P311" i="6"/>
  <c r="BI309" i="6"/>
  <c r="BH309" i="6"/>
  <c r="BG309" i="6"/>
  <c r="BF309" i="6"/>
  <c r="T309" i="6"/>
  <c r="R309" i="6"/>
  <c r="P309" i="6"/>
  <c r="BI307" i="6"/>
  <c r="BH307" i="6"/>
  <c r="BG307" i="6"/>
  <c r="BF307" i="6"/>
  <c r="T307" i="6"/>
  <c r="R307" i="6"/>
  <c r="P307" i="6"/>
  <c r="BI305" i="6"/>
  <c r="BH305" i="6"/>
  <c r="BG305" i="6"/>
  <c r="BF305" i="6"/>
  <c r="T305" i="6"/>
  <c r="R305" i="6"/>
  <c r="P305" i="6"/>
  <c r="BI303" i="6"/>
  <c r="BH303" i="6"/>
  <c r="BG303" i="6"/>
  <c r="BF303" i="6"/>
  <c r="T303" i="6"/>
  <c r="R303" i="6"/>
  <c r="P303" i="6"/>
  <c r="BI301" i="6"/>
  <c r="BH301" i="6"/>
  <c r="BG301" i="6"/>
  <c r="BF301" i="6"/>
  <c r="T301" i="6"/>
  <c r="R301" i="6"/>
  <c r="P301" i="6"/>
  <c r="BI299" i="6"/>
  <c r="BH299" i="6"/>
  <c r="BG299" i="6"/>
  <c r="BF299" i="6"/>
  <c r="T299" i="6"/>
  <c r="R299" i="6"/>
  <c r="P299" i="6"/>
  <c r="BI297" i="6"/>
  <c r="BH297" i="6"/>
  <c r="BG297" i="6"/>
  <c r="BF297" i="6"/>
  <c r="T297" i="6"/>
  <c r="R297" i="6"/>
  <c r="P297" i="6"/>
  <c r="BI295" i="6"/>
  <c r="BH295" i="6"/>
  <c r="BG295" i="6"/>
  <c r="BF295" i="6"/>
  <c r="T295" i="6"/>
  <c r="R295" i="6"/>
  <c r="P295" i="6"/>
  <c r="BI293" i="6"/>
  <c r="BH293" i="6"/>
  <c r="BG293" i="6"/>
  <c r="BF293" i="6"/>
  <c r="T293" i="6"/>
  <c r="R293" i="6"/>
  <c r="P293" i="6"/>
  <c r="BI291" i="6"/>
  <c r="BH291" i="6"/>
  <c r="BG291" i="6"/>
  <c r="BF291" i="6"/>
  <c r="T291" i="6"/>
  <c r="R291" i="6"/>
  <c r="P291" i="6"/>
  <c r="BI288" i="6"/>
  <c r="BH288" i="6"/>
  <c r="BG288" i="6"/>
  <c r="BF288" i="6"/>
  <c r="T288" i="6"/>
  <c r="R288" i="6"/>
  <c r="P288" i="6"/>
  <c r="BI286" i="6"/>
  <c r="BH286" i="6"/>
  <c r="BG286" i="6"/>
  <c r="BF286" i="6"/>
  <c r="T286" i="6"/>
  <c r="R286" i="6"/>
  <c r="P286" i="6"/>
  <c r="BI284" i="6"/>
  <c r="BH284" i="6"/>
  <c r="BG284" i="6"/>
  <c r="BF284" i="6"/>
  <c r="T284" i="6"/>
  <c r="R284" i="6"/>
  <c r="P284" i="6"/>
  <c r="BI282" i="6"/>
  <c r="BH282" i="6"/>
  <c r="BG282" i="6"/>
  <c r="BF282" i="6"/>
  <c r="T282" i="6"/>
  <c r="R282" i="6"/>
  <c r="P282" i="6"/>
  <c r="BI280" i="6"/>
  <c r="BH280" i="6"/>
  <c r="BG280" i="6"/>
  <c r="BF280" i="6"/>
  <c r="T280" i="6"/>
  <c r="R280" i="6"/>
  <c r="P280" i="6"/>
  <c r="BI278" i="6"/>
  <c r="BH278" i="6"/>
  <c r="BG278" i="6"/>
  <c r="BF278" i="6"/>
  <c r="T278" i="6"/>
  <c r="R278" i="6"/>
  <c r="P278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72" i="6"/>
  <c r="BH272" i="6"/>
  <c r="BG272" i="6"/>
  <c r="BF272" i="6"/>
  <c r="T272" i="6"/>
  <c r="R272" i="6"/>
  <c r="P272" i="6"/>
  <c r="BI270" i="6"/>
  <c r="BH270" i="6"/>
  <c r="BG270" i="6"/>
  <c r="BF270" i="6"/>
  <c r="T270" i="6"/>
  <c r="R270" i="6"/>
  <c r="P270" i="6"/>
  <c r="BI268" i="6"/>
  <c r="BH268" i="6"/>
  <c r="BG268" i="6"/>
  <c r="BF268" i="6"/>
  <c r="T268" i="6"/>
  <c r="R268" i="6"/>
  <c r="P268" i="6"/>
  <c r="BI266" i="6"/>
  <c r="BH266" i="6"/>
  <c r="BG266" i="6"/>
  <c r="BF266" i="6"/>
  <c r="T266" i="6"/>
  <c r="R266" i="6"/>
  <c r="P266" i="6"/>
  <c r="BI263" i="6"/>
  <c r="BH263" i="6"/>
  <c r="BG263" i="6"/>
  <c r="BF263" i="6"/>
  <c r="T263" i="6"/>
  <c r="R263" i="6"/>
  <c r="P263" i="6"/>
  <c r="BI261" i="6"/>
  <c r="BH261" i="6"/>
  <c r="BG261" i="6"/>
  <c r="BF261" i="6"/>
  <c r="T261" i="6"/>
  <c r="R261" i="6"/>
  <c r="P261" i="6"/>
  <c r="BI259" i="6"/>
  <c r="BH259" i="6"/>
  <c r="BG259" i="6"/>
  <c r="BF259" i="6"/>
  <c r="T259" i="6"/>
  <c r="R259" i="6"/>
  <c r="P259" i="6"/>
  <c r="BI257" i="6"/>
  <c r="BH257" i="6"/>
  <c r="BG257" i="6"/>
  <c r="BF257" i="6"/>
  <c r="T257" i="6"/>
  <c r="R257" i="6"/>
  <c r="P257" i="6"/>
  <c r="BI255" i="6"/>
  <c r="BH255" i="6"/>
  <c r="BG255" i="6"/>
  <c r="BF255" i="6"/>
  <c r="T255" i="6"/>
  <c r="R255" i="6"/>
  <c r="P255" i="6"/>
  <c r="BI253" i="6"/>
  <c r="BH253" i="6"/>
  <c r="BG253" i="6"/>
  <c r="BF253" i="6"/>
  <c r="T253" i="6"/>
  <c r="R253" i="6"/>
  <c r="P253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R247" i="6"/>
  <c r="P247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41" i="6"/>
  <c r="BH241" i="6"/>
  <c r="BG241" i="6"/>
  <c r="BF241" i="6"/>
  <c r="T241" i="6"/>
  <c r="R241" i="6"/>
  <c r="P241" i="6"/>
  <c r="BI239" i="6"/>
  <c r="BH239" i="6"/>
  <c r="BG239" i="6"/>
  <c r="BF239" i="6"/>
  <c r="T239" i="6"/>
  <c r="R239" i="6"/>
  <c r="P239" i="6"/>
  <c r="BI237" i="6"/>
  <c r="BH237" i="6"/>
  <c r="BG237" i="6"/>
  <c r="BF237" i="6"/>
  <c r="T237" i="6"/>
  <c r="R237" i="6"/>
  <c r="P237" i="6"/>
  <c r="BI235" i="6"/>
  <c r="BH235" i="6"/>
  <c r="BG235" i="6"/>
  <c r="BF235" i="6"/>
  <c r="T235" i="6"/>
  <c r="R235" i="6"/>
  <c r="P235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F133" i="6"/>
  <c r="E131" i="6"/>
  <c r="BI118" i="6"/>
  <c r="BH118" i="6"/>
  <c r="BG118" i="6"/>
  <c r="BF118" i="6"/>
  <c r="BI117" i="6"/>
  <c r="BH117" i="6"/>
  <c r="BG117" i="6"/>
  <c r="BF117" i="6"/>
  <c r="BE117" i="6"/>
  <c r="BI116" i="6"/>
  <c r="BH116" i="6"/>
  <c r="BG116" i="6"/>
  <c r="BF116" i="6"/>
  <c r="BE116" i="6"/>
  <c r="BI115" i="6"/>
  <c r="BH115" i="6"/>
  <c r="BG115" i="6"/>
  <c r="BF115" i="6"/>
  <c r="BE115" i="6"/>
  <c r="BI114" i="6"/>
  <c r="BH114" i="6"/>
  <c r="BG114" i="6"/>
  <c r="BF114" i="6"/>
  <c r="BE114" i="6"/>
  <c r="BI113" i="6"/>
  <c r="BH113" i="6"/>
  <c r="BG113" i="6"/>
  <c r="BF113" i="6"/>
  <c r="BE113" i="6"/>
  <c r="F89" i="6"/>
  <c r="E87" i="6"/>
  <c r="J24" i="6"/>
  <c r="E24" i="6"/>
  <c r="J136" i="6" s="1"/>
  <c r="J23" i="6"/>
  <c r="J21" i="6"/>
  <c r="E21" i="6"/>
  <c r="J135" i="6" s="1"/>
  <c r="J20" i="6"/>
  <c r="J18" i="6"/>
  <c r="E18" i="6"/>
  <c r="F92" i="6" s="1"/>
  <c r="J17" i="6"/>
  <c r="J15" i="6"/>
  <c r="E15" i="6"/>
  <c r="F135" i="6" s="1"/>
  <c r="J14" i="6"/>
  <c r="J12" i="6"/>
  <c r="J89" i="6" s="1"/>
  <c r="E7" i="6"/>
  <c r="E129" i="6"/>
  <c r="J39" i="5"/>
  <c r="J38" i="5"/>
  <c r="AY98" i="1" s="1"/>
  <c r="J37" i="5"/>
  <c r="AX98" i="1"/>
  <c r="BI274" i="5"/>
  <c r="BH274" i="5"/>
  <c r="BG274" i="5"/>
  <c r="BF274" i="5"/>
  <c r="T274" i="5"/>
  <c r="R274" i="5"/>
  <c r="P274" i="5"/>
  <c r="BI272" i="5"/>
  <c r="BH272" i="5"/>
  <c r="BG272" i="5"/>
  <c r="BF272" i="5"/>
  <c r="T272" i="5"/>
  <c r="R272" i="5"/>
  <c r="P272" i="5"/>
  <c r="BI270" i="5"/>
  <c r="BH270" i="5"/>
  <c r="BG270" i="5"/>
  <c r="BF270" i="5"/>
  <c r="T270" i="5"/>
  <c r="R270" i="5"/>
  <c r="P270" i="5"/>
  <c r="BI268" i="5"/>
  <c r="BH268" i="5"/>
  <c r="BG268" i="5"/>
  <c r="BF268" i="5"/>
  <c r="T268" i="5"/>
  <c r="R268" i="5"/>
  <c r="P268" i="5"/>
  <c r="BI266" i="5"/>
  <c r="BH266" i="5"/>
  <c r="BG266" i="5"/>
  <c r="BF266" i="5"/>
  <c r="T266" i="5"/>
  <c r="R266" i="5"/>
  <c r="P266" i="5"/>
  <c r="BI264" i="5"/>
  <c r="BH264" i="5"/>
  <c r="BG264" i="5"/>
  <c r="BF264" i="5"/>
  <c r="T264" i="5"/>
  <c r="R264" i="5"/>
  <c r="P264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7" i="5"/>
  <c r="BH257" i="5"/>
  <c r="BG257" i="5"/>
  <c r="BF257" i="5"/>
  <c r="T257" i="5"/>
  <c r="R257" i="5"/>
  <c r="P257" i="5"/>
  <c r="BI255" i="5"/>
  <c r="BH255" i="5"/>
  <c r="BG255" i="5"/>
  <c r="BF255" i="5"/>
  <c r="T255" i="5"/>
  <c r="R255" i="5"/>
  <c r="P255" i="5"/>
  <c r="BI253" i="5"/>
  <c r="BH253" i="5"/>
  <c r="BG253" i="5"/>
  <c r="BF253" i="5"/>
  <c r="T253" i="5"/>
  <c r="R253" i="5"/>
  <c r="P253" i="5"/>
  <c r="BI251" i="5"/>
  <c r="BH251" i="5"/>
  <c r="BG251" i="5"/>
  <c r="BF251" i="5"/>
  <c r="T251" i="5"/>
  <c r="R251" i="5"/>
  <c r="P251" i="5"/>
  <c r="BI249" i="5"/>
  <c r="BH249" i="5"/>
  <c r="BG249" i="5"/>
  <c r="BF249" i="5"/>
  <c r="T249" i="5"/>
  <c r="R249" i="5"/>
  <c r="P249" i="5"/>
  <c r="BI246" i="5"/>
  <c r="BH246" i="5"/>
  <c r="BG246" i="5"/>
  <c r="BF246" i="5"/>
  <c r="T246" i="5"/>
  <c r="R246" i="5"/>
  <c r="P246" i="5"/>
  <c r="BI244" i="5"/>
  <c r="BH244" i="5"/>
  <c r="BG244" i="5"/>
  <c r="BF244" i="5"/>
  <c r="T244" i="5"/>
  <c r="R244" i="5"/>
  <c r="P244" i="5"/>
  <c r="BI242" i="5"/>
  <c r="BH242" i="5"/>
  <c r="BG242" i="5"/>
  <c r="BF242" i="5"/>
  <c r="T242" i="5"/>
  <c r="R242" i="5"/>
  <c r="P242" i="5"/>
  <c r="BI240" i="5"/>
  <c r="BH240" i="5"/>
  <c r="BG240" i="5"/>
  <c r="BF240" i="5"/>
  <c r="T240" i="5"/>
  <c r="R240" i="5"/>
  <c r="P240" i="5"/>
  <c r="BI238" i="5"/>
  <c r="BH238" i="5"/>
  <c r="BG238" i="5"/>
  <c r="BF238" i="5"/>
  <c r="T238" i="5"/>
  <c r="R238" i="5"/>
  <c r="P238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2" i="5"/>
  <c r="BH232" i="5"/>
  <c r="BG232" i="5"/>
  <c r="BF232" i="5"/>
  <c r="T232" i="5"/>
  <c r="R232" i="5"/>
  <c r="P232" i="5"/>
  <c r="BI230" i="5"/>
  <c r="BH230" i="5"/>
  <c r="BG230" i="5"/>
  <c r="BF230" i="5"/>
  <c r="T230" i="5"/>
  <c r="R230" i="5"/>
  <c r="P230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1" i="5"/>
  <c r="BH171" i="5"/>
  <c r="BG171" i="5"/>
  <c r="BF171" i="5"/>
  <c r="T171" i="5"/>
  <c r="T170" i="5" s="1"/>
  <c r="R171" i="5"/>
  <c r="R170" i="5"/>
  <c r="P171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F128" i="5"/>
  <c r="E126" i="5"/>
  <c r="BI113" i="5"/>
  <c r="BH113" i="5"/>
  <c r="BG113" i="5"/>
  <c r="BF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BF110" i="5"/>
  <c r="BE110" i="5"/>
  <c r="BI109" i="5"/>
  <c r="BH109" i="5"/>
  <c r="BG109" i="5"/>
  <c r="BF109" i="5"/>
  <c r="BE109" i="5"/>
  <c r="BI108" i="5"/>
  <c r="BH108" i="5"/>
  <c r="BG108" i="5"/>
  <c r="BF108" i="5"/>
  <c r="BE108" i="5"/>
  <c r="F89" i="5"/>
  <c r="E87" i="5"/>
  <c r="J24" i="5"/>
  <c r="E24" i="5"/>
  <c r="J92" i="5" s="1"/>
  <c r="J23" i="5"/>
  <c r="J21" i="5"/>
  <c r="E21" i="5"/>
  <c r="J130" i="5" s="1"/>
  <c r="J20" i="5"/>
  <c r="J18" i="5"/>
  <c r="E18" i="5"/>
  <c r="F131" i="5" s="1"/>
  <c r="J17" i="5"/>
  <c r="J15" i="5"/>
  <c r="E15" i="5"/>
  <c r="F91" i="5" s="1"/>
  <c r="J14" i="5"/>
  <c r="J12" i="5"/>
  <c r="J128" i="5" s="1"/>
  <c r="E7" i="5"/>
  <c r="E85" i="5"/>
  <c r="J39" i="4"/>
  <c r="J38" i="4"/>
  <c r="AY97" i="1" s="1"/>
  <c r="J37" i="4"/>
  <c r="AX97" i="1"/>
  <c r="BI345" i="4"/>
  <c r="BH345" i="4"/>
  <c r="BG345" i="4"/>
  <c r="BF345" i="4"/>
  <c r="T345" i="4"/>
  <c r="R345" i="4"/>
  <c r="P345" i="4"/>
  <c r="BI343" i="4"/>
  <c r="BH343" i="4"/>
  <c r="BG343" i="4"/>
  <c r="BF343" i="4"/>
  <c r="T343" i="4"/>
  <c r="R343" i="4"/>
  <c r="P343" i="4"/>
  <c r="BI341" i="4"/>
  <c r="BH341" i="4"/>
  <c r="BG341" i="4"/>
  <c r="BF341" i="4"/>
  <c r="T341" i="4"/>
  <c r="R341" i="4"/>
  <c r="P341" i="4"/>
  <c r="BI339" i="4"/>
  <c r="BH339" i="4"/>
  <c r="BG339" i="4"/>
  <c r="BF339" i="4"/>
  <c r="T339" i="4"/>
  <c r="R339" i="4"/>
  <c r="P339" i="4"/>
  <c r="BI337" i="4"/>
  <c r="BH337" i="4"/>
  <c r="BG337" i="4"/>
  <c r="BF337" i="4"/>
  <c r="T337" i="4"/>
  <c r="R337" i="4"/>
  <c r="P337" i="4"/>
  <c r="BI335" i="4"/>
  <c r="BH335" i="4"/>
  <c r="BG335" i="4"/>
  <c r="BF335" i="4"/>
  <c r="T335" i="4"/>
  <c r="R335" i="4"/>
  <c r="P335" i="4"/>
  <c r="BI332" i="4"/>
  <c r="BH332" i="4"/>
  <c r="BG332" i="4"/>
  <c r="BF332" i="4"/>
  <c r="T332" i="4"/>
  <c r="R332" i="4"/>
  <c r="P332" i="4"/>
  <c r="BI330" i="4"/>
  <c r="BH330" i="4"/>
  <c r="BG330" i="4"/>
  <c r="BF330" i="4"/>
  <c r="T330" i="4"/>
  <c r="R330" i="4"/>
  <c r="P330" i="4"/>
  <c r="BI328" i="4"/>
  <c r="BH328" i="4"/>
  <c r="BG328" i="4"/>
  <c r="BF328" i="4"/>
  <c r="T328" i="4"/>
  <c r="R328" i="4"/>
  <c r="P328" i="4"/>
  <c r="BI326" i="4"/>
  <c r="BH326" i="4"/>
  <c r="BG326" i="4"/>
  <c r="BF326" i="4"/>
  <c r="T326" i="4"/>
  <c r="R326" i="4"/>
  <c r="P326" i="4"/>
  <c r="BI324" i="4"/>
  <c r="BH324" i="4"/>
  <c r="BG324" i="4"/>
  <c r="BF324" i="4"/>
  <c r="T324" i="4"/>
  <c r="R324" i="4"/>
  <c r="P324" i="4"/>
  <c r="BI322" i="4"/>
  <c r="BH322" i="4"/>
  <c r="BG322" i="4"/>
  <c r="BF322" i="4"/>
  <c r="T322" i="4"/>
  <c r="R322" i="4"/>
  <c r="P322" i="4"/>
  <c r="BI320" i="4"/>
  <c r="BH320" i="4"/>
  <c r="BG320" i="4"/>
  <c r="BF320" i="4"/>
  <c r="T320" i="4"/>
  <c r="R320" i="4"/>
  <c r="P320" i="4"/>
  <c r="BI318" i="4"/>
  <c r="BH318" i="4"/>
  <c r="BG318" i="4"/>
  <c r="BF318" i="4"/>
  <c r="T318" i="4"/>
  <c r="R318" i="4"/>
  <c r="P318" i="4"/>
  <c r="BI316" i="4"/>
  <c r="BH316" i="4"/>
  <c r="BG316" i="4"/>
  <c r="BF316" i="4"/>
  <c r="T316" i="4"/>
  <c r="R316" i="4"/>
  <c r="P316" i="4"/>
  <c r="BI313" i="4"/>
  <c r="BH313" i="4"/>
  <c r="BG313" i="4"/>
  <c r="BF313" i="4"/>
  <c r="T313" i="4"/>
  <c r="R313" i="4"/>
  <c r="P313" i="4"/>
  <c r="BI311" i="4"/>
  <c r="BH311" i="4"/>
  <c r="BG311" i="4"/>
  <c r="BF311" i="4"/>
  <c r="T311" i="4"/>
  <c r="R311" i="4"/>
  <c r="P311" i="4"/>
  <c r="BI309" i="4"/>
  <c r="BH309" i="4"/>
  <c r="BG309" i="4"/>
  <c r="BF309" i="4"/>
  <c r="T309" i="4"/>
  <c r="R309" i="4"/>
  <c r="P309" i="4"/>
  <c r="BI307" i="4"/>
  <c r="BH307" i="4"/>
  <c r="BG307" i="4"/>
  <c r="BF307" i="4"/>
  <c r="T307" i="4"/>
  <c r="R307" i="4"/>
  <c r="P307" i="4"/>
  <c r="BI304" i="4"/>
  <c r="BH304" i="4"/>
  <c r="BG304" i="4"/>
  <c r="BF304" i="4"/>
  <c r="T304" i="4"/>
  <c r="R304" i="4"/>
  <c r="P304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3" i="4"/>
  <c r="BH283" i="4"/>
  <c r="BG283" i="4"/>
  <c r="BF283" i="4"/>
  <c r="T283" i="4"/>
  <c r="R283" i="4"/>
  <c r="P283" i="4"/>
  <c r="BI281" i="4"/>
  <c r="BH281" i="4"/>
  <c r="BG281" i="4"/>
  <c r="BF281" i="4"/>
  <c r="T281" i="4"/>
  <c r="R281" i="4"/>
  <c r="P281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4" i="4"/>
  <c r="BH264" i="4"/>
  <c r="BG264" i="4"/>
  <c r="BF264" i="4"/>
  <c r="T264" i="4"/>
  <c r="R264" i="4"/>
  <c r="P264" i="4"/>
  <c r="BI262" i="4"/>
  <c r="BH262" i="4"/>
  <c r="BG262" i="4"/>
  <c r="BF262" i="4"/>
  <c r="T262" i="4"/>
  <c r="R262" i="4"/>
  <c r="P262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19" i="4"/>
  <c r="BH219" i="4"/>
  <c r="BG219" i="4"/>
  <c r="BF219" i="4"/>
  <c r="T219" i="4"/>
  <c r="R219" i="4"/>
  <c r="P219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F133" i="4"/>
  <c r="E131" i="4"/>
  <c r="BI118" i="4"/>
  <c r="BH118" i="4"/>
  <c r="BG118" i="4"/>
  <c r="BF118" i="4"/>
  <c r="BI117" i="4"/>
  <c r="BH117" i="4"/>
  <c r="BG117" i="4"/>
  <c r="BF117" i="4"/>
  <c r="BE117" i="4"/>
  <c r="BI116" i="4"/>
  <c r="BH116" i="4"/>
  <c r="BG116" i="4"/>
  <c r="BF116" i="4"/>
  <c r="BE116" i="4"/>
  <c r="BI115" i="4"/>
  <c r="BH115" i="4"/>
  <c r="BG115" i="4"/>
  <c r="BF115" i="4"/>
  <c r="BE115" i="4"/>
  <c r="BI114" i="4"/>
  <c r="BH114" i="4"/>
  <c r="BG114" i="4"/>
  <c r="BF114" i="4"/>
  <c r="BE114" i="4"/>
  <c r="BI113" i="4"/>
  <c r="BH113" i="4"/>
  <c r="BG113" i="4"/>
  <c r="BF113" i="4"/>
  <c r="BE113" i="4"/>
  <c r="F89" i="4"/>
  <c r="E87" i="4"/>
  <c r="J24" i="4"/>
  <c r="E24" i="4"/>
  <c r="J136" i="4" s="1"/>
  <c r="J23" i="4"/>
  <c r="J21" i="4"/>
  <c r="E21" i="4"/>
  <c r="J91" i="4" s="1"/>
  <c r="J20" i="4"/>
  <c r="J18" i="4"/>
  <c r="E18" i="4"/>
  <c r="F136" i="4" s="1"/>
  <c r="J17" i="4"/>
  <c r="J15" i="4"/>
  <c r="E15" i="4"/>
  <c r="F91" i="4" s="1"/>
  <c r="J14" i="4"/>
  <c r="J12" i="4"/>
  <c r="J133" i="4" s="1"/>
  <c r="E7" i="4"/>
  <c r="E85" i="4"/>
  <c r="J39" i="3"/>
  <c r="J38" i="3"/>
  <c r="AY96" i="1" s="1"/>
  <c r="J37" i="3"/>
  <c r="AX96" i="1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T170" i="3" s="1"/>
  <c r="R171" i="3"/>
  <c r="R170" i="3"/>
  <c r="P171" i="3"/>
  <c r="P170" i="3" s="1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F128" i="3"/>
  <c r="E126" i="3"/>
  <c r="BI113" i="3"/>
  <c r="BH113" i="3"/>
  <c r="BG113" i="3"/>
  <c r="BF113" i="3"/>
  <c r="BI112" i="3"/>
  <c r="BH112" i="3"/>
  <c r="BG112" i="3"/>
  <c r="BF112" i="3"/>
  <c r="BE112" i="3"/>
  <c r="BI111" i="3"/>
  <c r="BH111" i="3"/>
  <c r="BG111" i="3"/>
  <c r="BF111" i="3"/>
  <c r="BE111" i="3"/>
  <c r="BI110" i="3"/>
  <c r="BH110" i="3"/>
  <c r="BG110" i="3"/>
  <c r="BF110" i="3"/>
  <c r="BE110" i="3"/>
  <c r="BI109" i="3"/>
  <c r="BH109" i="3"/>
  <c r="BG109" i="3"/>
  <c r="BF109" i="3"/>
  <c r="BE109" i="3"/>
  <c r="BI108" i="3"/>
  <c r="BH108" i="3"/>
  <c r="BG108" i="3"/>
  <c r="BF108" i="3"/>
  <c r="BE108" i="3"/>
  <c r="F89" i="3"/>
  <c r="E87" i="3"/>
  <c r="J24" i="3"/>
  <c r="E24" i="3"/>
  <c r="J92" i="3"/>
  <c r="J23" i="3"/>
  <c r="J21" i="3"/>
  <c r="E21" i="3"/>
  <c r="J91" i="3"/>
  <c r="J20" i="3"/>
  <c r="J18" i="3"/>
  <c r="E18" i="3"/>
  <c r="F131" i="3"/>
  <c r="J17" i="3"/>
  <c r="J15" i="3"/>
  <c r="E15" i="3"/>
  <c r="F130" i="3"/>
  <c r="J14" i="3"/>
  <c r="J12" i="3"/>
  <c r="J89" i="3" s="1"/>
  <c r="E7" i="3"/>
  <c r="E124" i="3" s="1"/>
  <c r="J39" i="2"/>
  <c r="J38" i="2"/>
  <c r="AY95" i="1"/>
  <c r="J37" i="2"/>
  <c r="AX95" i="1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F133" i="2"/>
  <c r="E131" i="2"/>
  <c r="BI118" i="2"/>
  <c r="BH118" i="2"/>
  <c r="BG118" i="2"/>
  <c r="BF118" i="2"/>
  <c r="BI117" i="2"/>
  <c r="BH117" i="2"/>
  <c r="BG117" i="2"/>
  <c r="BF117" i="2"/>
  <c r="BE117" i="2"/>
  <c r="BI116" i="2"/>
  <c r="BH116" i="2"/>
  <c r="BG116" i="2"/>
  <c r="BF116" i="2"/>
  <c r="BE116" i="2"/>
  <c r="BI115" i="2"/>
  <c r="BH115" i="2"/>
  <c r="BG115" i="2"/>
  <c r="BF115" i="2"/>
  <c r="BE115" i="2"/>
  <c r="BI114" i="2"/>
  <c r="BH114" i="2"/>
  <c r="BG114" i="2"/>
  <c r="BF114" i="2"/>
  <c r="BE114" i="2"/>
  <c r="BI113" i="2"/>
  <c r="BH113" i="2"/>
  <c r="BG113" i="2"/>
  <c r="BF113" i="2"/>
  <c r="BE113" i="2"/>
  <c r="F89" i="2"/>
  <c r="E87" i="2"/>
  <c r="J24" i="2"/>
  <c r="E24" i="2"/>
  <c r="J136" i="2"/>
  <c r="J23" i="2"/>
  <c r="J21" i="2"/>
  <c r="E21" i="2"/>
  <c r="J91" i="2" s="1"/>
  <c r="J20" i="2"/>
  <c r="J18" i="2"/>
  <c r="E18" i="2"/>
  <c r="F136" i="2"/>
  <c r="J17" i="2"/>
  <c r="J15" i="2"/>
  <c r="E15" i="2"/>
  <c r="F91" i="2" s="1"/>
  <c r="J14" i="2"/>
  <c r="J12" i="2"/>
  <c r="J89" i="2" s="1"/>
  <c r="E7" i="2"/>
  <c r="E129" i="2" s="1"/>
  <c r="CK112" i="1"/>
  <c r="CJ112" i="1"/>
  <c r="CI112" i="1"/>
  <c r="CH112" i="1"/>
  <c r="CG112" i="1"/>
  <c r="CF112" i="1"/>
  <c r="BZ112" i="1"/>
  <c r="CE112" i="1"/>
  <c r="CK111" i="1"/>
  <c r="CJ111" i="1"/>
  <c r="CI111" i="1"/>
  <c r="CH111" i="1"/>
  <c r="CG111" i="1"/>
  <c r="CF111" i="1"/>
  <c r="BZ111" i="1"/>
  <c r="CE111" i="1"/>
  <c r="CK110" i="1"/>
  <c r="CJ110" i="1"/>
  <c r="CI110" i="1"/>
  <c r="CH110" i="1"/>
  <c r="CG110" i="1"/>
  <c r="CF110" i="1"/>
  <c r="BZ110" i="1"/>
  <c r="CE110" i="1"/>
  <c r="CK109" i="1"/>
  <c r="CJ109" i="1"/>
  <c r="CI109" i="1"/>
  <c r="CH109" i="1"/>
  <c r="CG109" i="1"/>
  <c r="CF109" i="1"/>
  <c r="BZ109" i="1"/>
  <c r="CE109" i="1"/>
  <c r="L90" i="1"/>
  <c r="AM90" i="1"/>
  <c r="AM89" i="1"/>
  <c r="L89" i="1"/>
  <c r="AM87" i="1"/>
  <c r="L87" i="1"/>
  <c r="L85" i="1"/>
  <c r="L84" i="1"/>
  <c r="BK375" i="2"/>
  <c r="J350" i="2"/>
  <c r="J274" i="2"/>
  <c r="BK216" i="2"/>
  <c r="BK162" i="2"/>
  <c r="J362" i="2"/>
  <c r="BK282" i="2"/>
  <c r="J189" i="2"/>
  <c r="BK150" i="2"/>
  <c r="J309" i="2"/>
  <c r="J259" i="2"/>
  <c r="BK251" i="2"/>
  <c r="BK179" i="2"/>
  <c r="J297" i="2"/>
  <c r="J249" i="2"/>
  <c r="BK156" i="2"/>
  <c r="J347" i="2"/>
  <c r="BK257" i="2"/>
  <c r="J160" i="2"/>
  <c r="BK309" i="2"/>
  <c r="BK193" i="2"/>
  <c r="J317" i="2"/>
  <c r="J263" i="2"/>
  <c r="BK214" i="2"/>
  <c r="J146" i="2"/>
  <c r="J313" i="2"/>
  <c r="BK249" i="2"/>
  <c r="J179" i="2"/>
  <c r="J249" i="3"/>
  <c r="J156" i="3"/>
  <c r="BK269" i="3"/>
  <c r="BK227" i="3"/>
  <c r="BK183" i="3"/>
  <c r="BK214" i="3"/>
  <c r="BK162" i="3"/>
  <c r="J266" i="3"/>
  <c r="J231" i="3"/>
  <c r="BK171" i="3"/>
  <c r="BK266" i="3"/>
  <c r="J225" i="3"/>
  <c r="BK199" i="3"/>
  <c r="BK237" i="3"/>
  <c r="J210" i="3"/>
  <c r="BK142" i="3"/>
  <c r="BK206" i="3"/>
  <c r="BK160" i="3"/>
  <c r="BK339" i="4"/>
  <c r="BK330" i="4"/>
  <c r="BK322" i="4"/>
  <c r="BK289" i="4"/>
  <c r="J245" i="4"/>
  <c r="BK179" i="4"/>
  <c r="J287" i="4"/>
  <c r="J231" i="4"/>
  <c r="J175" i="4"/>
  <c r="BK264" i="4"/>
  <c r="J195" i="4"/>
  <c r="BK266" i="4"/>
  <c r="BK241" i="4"/>
  <c r="J213" i="4"/>
  <c r="BK302" i="4"/>
  <c r="BK247" i="4"/>
  <c r="J200" i="4"/>
  <c r="J239" i="4"/>
  <c r="J185" i="4"/>
  <c r="BK300" i="4"/>
  <c r="J268" i="4"/>
  <c r="J177" i="4"/>
  <c r="BK191" i="4"/>
  <c r="J262" i="5"/>
  <c r="BK192" i="5"/>
  <c r="BK240" i="5"/>
  <c r="BK182" i="5"/>
  <c r="BK222" i="5"/>
  <c r="J162" i="5"/>
  <c r="BK234" i="5"/>
  <c r="J168" i="5"/>
  <c r="J142" i="5"/>
  <c r="J200" i="5"/>
  <c r="J140" i="5"/>
  <c r="BK232" i="5"/>
  <c r="J180" i="5"/>
  <c r="BK260" i="5"/>
  <c r="J218" i="5"/>
  <c r="J160" i="5"/>
  <c r="BK238" i="5"/>
  <c r="BK196" i="5"/>
  <c r="BK363" i="6"/>
  <c r="J357" i="6"/>
  <c r="BK348" i="6"/>
  <c r="J340" i="6"/>
  <c r="BK272" i="6"/>
  <c r="J160" i="6"/>
  <c r="J266" i="6"/>
  <c r="BK177" i="6"/>
  <c r="J320" i="6"/>
  <c r="BK268" i="6"/>
  <c r="J216" i="6"/>
  <c r="BK189" i="6"/>
  <c r="J251" i="6"/>
  <c r="J181" i="6"/>
  <c r="BK320" i="6"/>
  <c r="J232" i="6"/>
  <c r="BK181" i="6"/>
  <c r="J154" i="6"/>
  <c r="BK286" i="6"/>
  <c r="J185" i="6"/>
  <c r="J327" i="6"/>
  <c r="J268" i="6"/>
  <c r="J225" i="6"/>
  <c r="BK167" i="6"/>
  <c r="J276" i="6"/>
  <c r="J189" i="6"/>
  <c r="BK281" i="7"/>
  <c r="J228" i="7"/>
  <c r="BK291" i="7"/>
  <c r="J281" i="7"/>
  <c r="BK239" i="7"/>
  <c r="BK154" i="7"/>
  <c r="J270" i="7"/>
  <c r="J209" i="7"/>
  <c r="J164" i="7"/>
  <c r="J283" i="7"/>
  <c r="J200" i="7"/>
  <c r="J148" i="7"/>
  <c r="J261" i="7"/>
  <c r="J215" i="7"/>
  <c r="J177" i="7"/>
  <c r="BK251" i="7"/>
  <c r="J168" i="7"/>
  <c r="J272" i="7"/>
  <c r="J233" i="7"/>
  <c r="J190" i="7"/>
  <c r="BK140" i="7"/>
  <c r="J137" i="8"/>
  <c r="BK268" i="9"/>
  <c r="BK221" i="9"/>
  <c r="J305" i="9"/>
  <c r="BK239" i="9"/>
  <c r="J190" i="9"/>
  <c r="BK291" i="9"/>
  <c r="BK190" i="9"/>
  <c r="J299" i="9"/>
  <c r="BK171" i="9"/>
  <c r="BK284" i="9"/>
  <c r="J179" i="9"/>
  <c r="J274" i="9"/>
  <c r="BK194" i="9"/>
  <c r="J280" i="9"/>
  <c r="BK225" i="9"/>
  <c r="J293" i="9"/>
  <c r="J207" i="9"/>
  <c r="BK294" i="10"/>
  <c r="J265" i="10"/>
  <c r="BK218" i="10"/>
  <c r="J177" i="10"/>
  <c r="J261" i="10"/>
  <c r="BK221" i="10"/>
  <c r="J298" i="10"/>
  <c r="J229" i="10"/>
  <c r="J185" i="10"/>
  <c r="BK281" i="10"/>
  <c r="J233" i="10"/>
  <c r="J212" i="10"/>
  <c r="BK148" i="10"/>
  <c r="BK292" i="10"/>
  <c r="J251" i="10"/>
  <c r="J198" i="10"/>
  <c r="J152" i="10"/>
  <c r="J225" i="10"/>
  <c r="BK152" i="10"/>
  <c r="J249" i="10"/>
  <c r="BK141" i="10"/>
  <c r="J210" i="11"/>
  <c r="BK142" i="11"/>
  <c r="BK195" i="11"/>
  <c r="J148" i="11"/>
  <c r="J224" i="11"/>
  <c r="BK184" i="11"/>
  <c r="J156" i="11"/>
  <c r="J231" i="11"/>
  <c r="BK199" i="11"/>
  <c r="BK152" i="11"/>
  <c r="J184" i="11"/>
  <c r="BK154" i="11"/>
  <c r="BK215" i="12"/>
  <c r="BK165" i="12"/>
  <c r="J231" i="12"/>
  <c r="J213" i="12"/>
  <c r="J203" i="12"/>
  <c r="BK197" i="12"/>
  <c r="BK181" i="12"/>
  <c r="J165" i="12"/>
  <c r="BK219" i="12"/>
  <c r="BK217" i="12"/>
  <c r="BK209" i="12"/>
  <c r="J159" i="12"/>
  <c r="J225" i="12"/>
  <c r="BK223" i="12"/>
  <c r="BK227" i="12"/>
  <c r="J161" i="12"/>
  <c r="BK189" i="12"/>
  <c r="BK159" i="12"/>
  <c r="J183" i="12"/>
  <c r="BK133" i="13"/>
  <c r="BK371" i="2"/>
  <c r="BK326" i="2"/>
  <c r="J251" i="2"/>
  <c r="J214" i="2"/>
  <c r="BK154" i="2"/>
  <c r="BK345" i="2"/>
  <c r="J255" i="2"/>
  <c r="BK166" i="2"/>
  <c r="BK360" i="2"/>
  <c r="J288" i="2"/>
  <c r="BK255" i="2"/>
  <c r="J203" i="2"/>
  <c r="J328" i="2"/>
  <c r="BK276" i="2"/>
  <c r="J199" i="2"/>
  <c r="J168" i="2"/>
  <c r="J364" i="2"/>
  <c r="J319" i="2"/>
  <c r="BK245" i="2"/>
  <c r="BK195" i="2"/>
  <c r="J323" i="2"/>
  <c r="BK205" i="2"/>
  <c r="BK158" i="2"/>
  <c r="BK323" i="2"/>
  <c r="BK274" i="2"/>
  <c r="J241" i="2"/>
  <c r="J158" i="2"/>
  <c r="J286" i="2"/>
  <c r="BK208" i="2"/>
  <c r="J156" i="2"/>
  <c r="J203" i="3"/>
  <c r="J152" i="3"/>
  <c r="BK247" i="3"/>
  <c r="BK189" i="3"/>
  <c r="J279" i="3"/>
  <c r="BK249" i="3"/>
  <c r="J201" i="3"/>
  <c r="BK152" i="3"/>
  <c r="BK233" i="3"/>
  <c r="J193" i="3"/>
  <c r="J160" i="3"/>
  <c r="J144" i="3"/>
  <c r="BK255" i="3"/>
  <c r="J229" i="3"/>
  <c r="BK140" i="3"/>
  <c r="BK223" i="3"/>
  <c r="J187" i="3"/>
  <c r="J264" i="3"/>
  <c r="BK174" i="3"/>
  <c r="J341" i="4"/>
  <c r="J335" i="4"/>
  <c r="J320" i="4"/>
  <c r="J279" i="4"/>
  <c r="BK187" i="4"/>
  <c r="BK298" i="4"/>
  <c r="BK251" i="4"/>
  <c r="BK181" i="4"/>
  <c r="BK320" i="4"/>
  <c r="J249" i="4"/>
  <c r="J187" i="4"/>
  <c r="BK313" i="4"/>
  <c r="BK256" i="4"/>
  <c r="J193" i="4"/>
  <c r="J148" i="4"/>
  <c r="BK222" i="4"/>
  <c r="J302" i="4"/>
  <c r="J219" i="4"/>
  <c r="BK165" i="4"/>
  <c r="BK309" i="4"/>
  <c r="BK291" i="4"/>
  <c r="J262" i="4"/>
  <c r="BK215" i="4"/>
  <c r="J169" i="4"/>
  <c r="J167" i="4"/>
  <c r="BK249" i="5"/>
  <c r="BK207" i="5"/>
  <c r="BK216" i="5"/>
  <c r="BK168" i="5"/>
  <c r="BK180" i="5"/>
  <c r="J270" i="5"/>
  <c r="BK175" i="5"/>
  <c r="J150" i="5"/>
  <c r="J224" i="5"/>
  <c r="BK150" i="5"/>
  <c r="J246" i="5"/>
  <c r="BK198" i="5"/>
  <c r="BK264" i="5"/>
  <c r="J196" i="5"/>
  <c r="J156" i="5"/>
  <c r="J266" i="5"/>
  <c r="J363" i="6"/>
  <c r="J352" i="6"/>
  <c r="BK344" i="6"/>
  <c r="BK331" i="6"/>
  <c r="J274" i="6"/>
  <c r="BK232" i="6"/>
  <c r="J144" i="6"/>
  <c r="BK303" i="6"/>
  <c r="J257" i="6"/>
  <c r="BK202" i="6"/>
  <c r="BK329" i="6"/>
  <c r="BK282" i="6"/>
  <c r="J227" i="6"/>
  <c r="J165" i="6"/>
  <c r="J263" i="6"/>
  <c r="J210" i="6"/>
  <c r="BK165" i="6"/>
  <c r="J291" i="6"/>
  <c r="J214" i="6"/>
  <c r="J162" i="6"/>
  <c r="BK311" i="6"/>
  <c r="BK280" i="6"/>
  <c r="BK198" i="6"/>
  <c r="BK154" i="6"/>
  <c r="J286" i="6"/>
  <c r="J219" i="6"/>
  <c r="J156" i="6"/>
  <c r="J272" i="6"/>
  <c r="BK173" i="6"/>
  <c r="BK279" i="7"/>
  <c r="BK255" i="7"/>
  <c r="BK186" i="7"/>
  <c r="J249" i="7"/>
  <c r="J192" i="7"/>
  <c r="BK268" i="7"/>
  <c r="J188" i="7"/>
  <c r="BK152" i="7"/>
  <c r="J276" i="7"/>
  <c r="BK219" i="7"/>
  <c r="J181" i="7"/>
  <c r="J274" i="7"/>
  <c r="BK213" i="7"/>
  <c r="BK188" i="7"/>
  <c r="J152" i="7"/>
  <c r="J239" i="7"/>
  <c r="BK148" i="7"/>
  <c r="BK249" i="7"/>
  <c r="J211" i="7"/>
  <c r="J142" i="7"/>
  <c r="BK139" i="8"/>
  <c r="BK295" i="9"/>
  <c r="BK249" i="9"/>
  <c r="J198" i="9"/>
  <c r="J301" i="9"/>
  <c r="J223" i="9"/>
  <c r="BK167" i="9"/>
  <c r="J229" i="9"/>
  <c r="BK175" i="9"/>
  <c r="J284" i="9"/>
  <c r="J221" i="9"/>
  <c r="J138" i="9"/>
  <c r="BK196" i="9"/>
  <c r="BK299" i="9"/>
  <c r="BK247" i="9"/>
  <c r="J152" i="9"/>
  <c r="J245" i="9"/>
  <c r="J173" i="9"/>
  <c r="BK264" i="9"/>
  <c r="J213" i="9"/>
  <c r="J171" i="9"/>
  <c r="BK308" i="10"/>
  <c r="J269" i="10"/>
  <c r="BK202" i="10"/>
  <c r="BK300" i="10"/>
  <c r="J255" i="10"/>
  <c r="BK210" i="10"/>
  <c r="J247" i="10"/>
  <c r="BK173" i="10"/>
  <c r="BK275" i="10"/>
  <c r="J221" i="10"/>
  <c r="BK187" i="10"/>
  <c r="J310" i="10"/>
  <c r="J283" i="10"/>
  <c r="J253" i="10"/>
  <c r="J218" i="10"/>
  <c r="J161" i="10"/>
  <c r="BK229" i="10"/>
  <c r="J155" i="10"/>
  <c r="BK253" i="10"/>
  <c r="J196" i="10"/>
  <c r="J158" i="10"/>
  <c r="BK218" i="11"/>
  <c r="BK162" i="11"/>
  <c r="BK244" i="11"/>
  <c r="J190" i="11"/>
  <c r="BK240" i="11"/>
  <c r="J212" i="11"/>
  <c r="BK173" i="11"/>
  <c r="BK140" i="11"/>
  <c r="J220" i="11"/>
  <c r="BK203" i="11"/>
  <c r="BK167" i="11"/>
  <c r="BK242" i="11"/>
  <c r="J199" i="11"/>
  <c r="J144" i="11"/>
  <c r="BK233" i="12"/>
  <c r="BK153" i="12"/>
  <c r="J197" i="12"/>
  <c r="BK174" i="12"/>
  <c r="BK231" i="12"/>
  <c r="BK235" i="12"/>
  <c r="BK172" i="12"/>
  <c r="BK201" i="12"/>
  <c r="BK178" i="12"/>
  <c r="J209" i="12"/>
  <c r="J131" i="13"/>
  <c r="J379" i="2"/>
  <c r="BK307" i="2"/>
  <c r="BK253" i="2"/>
  <c r="J212" i="2"/>
  <c r="BK170" i="2"/>
  <c r="BK366" i="2"/>
  <c r="BK343" i="2"/>
  <c r="J227" i="2"/>
  <c r="J373" i="2"/>
  <c r="BK292" i="2"/>
  <c r="J261" i="2"/>
  <c r="J218" i="2"/>
  <c r="J360" i="2"/>
  <c r="J326" i="2"/>
  <c r="BK243" i="2"/>
  <c r="J197" i="2"/>
  <c r="BK152" i="2"/>
  <c r="BK352" i="2"/>
  <c r="J270" i="2"/>
  <c r="J208" i="2"/>
  <c r="J330" i="2"/>
  <c r="J278" i="2"/>
  <c r="J177" i="2"/>
  <c r="BK334" i="2"/>
  <c r="J268" i="2"/>
  <c r="BK218" i="2"/>
  <c r="J150" i="2"/>
  <c r="BK330" i="2"/>
  <c r="BK278" i="2"/>
  <c r="J221" i="2"/>
  <c r="BK185" i="2"/>
  <c r="BK273" i="3"/>
  <c r="J183" i="3"/>
  <c r="BK260" i="3"/>
  <c r="BK176" i="3"/>
  <c r="J281" i="3"/>
  <c r="BK154" i="3"/>
  <c r="J257" i="3"/>
  <c r="J171" i="3"/>
  <c r="BK262" i="3"/>
  <c r="BK218" i="3"/>
  <c r="BK181" i="3"/>
  <c r="J158" i="3"/>
  <c r="BK253" i="3"/>
  <c r="J235" i="3"/>
  <c r="J208" i="3"/>
  <c r="BK166" i="3"/>
  <c r="BK245" i="3"/>
  <c r="J212" i="3"/>
  <c r="BK158" i="3"/>
  <c r="BK210" i="3"/>
  <c r="J166" i="3"/>
  <c r="J343" i="4"/>
  <c r="J337" i="4"/>
  <c r="J326" i="4"/>
  <c r="BK270" i="4"/>
  <c r="J211" i="4"/>
  <c r="J316" i="4"/>
  <c r="J275" i="4"/>
  <c r="BK204" i="4"/>
  <c r="J322" i="4"/>
  <c r="BK197" i="4"/>
  <c r="BK152" i="4"/>
  <c r="BK260" i="4"/>
  <c r="BK219" i="4"/>
  <c r="J173" i="4"/>
  <c r="J300" i="4"/>
  <c r="J243" i="4"/>
  <c r="BK175" i="4"/>
  <c r="J237" i="4"/>
  <c r="J189" i="4"/>
  <c r="J156" i="4"/>
  <c r="BK295" i="4"/>
  <c r="BK245" i="4"/>
  <c r="BK208" i="4"/>
  <c r="J158" i="4"/>
  <c r="J146" i="4"/>
  <c r="J234" i="5"/>
  <c r="J255" i="5"/>
  <c r="BK251" i="5"/>
  <c r="J152" i="5"/>
  <c r="BK242" i="5"/>
  <c r="J186" i="5"/>
  <c r="J144" i="5"/>
  <c r="J184" i="5"/>
  <c r="BK218" i="5"/>
  <c r="J164" i="5"/>
  <c r="J257" i="5"/>
  <c r="J207" i="5"/>
  <c r="BK152" i="5"/>
  <c r="J211" i="5"/>
  <c r="BK177" i="5"/>
  <c r="J361" i="6"/>
  <c r="BK350" i="6"/>
  <c r="J342" i="6"/>
  <c r="J329" i="6"/>
  <c r="J249" i="6"/>
  <c r="BK152" i="6"/>
  <c r="J315" i="6"/>
  <c r="BK263" i="6"/>
  <c r="J142" i="6"/>
  <c r="J305" i="6"/>
  <c r="J237" i="6"/>
  <c r="J198" i="6"/>
  <c r="J324" i="6"/>
  <c r="BK247" i="6"/>
  <c r="J183" i="6"/>
  <c r="BK318" i="6"/>
  <c r="J259" i="6"/>
  <c r="J230" i="6"/>
  <c r="J179" i="6"/>
  <c r="J150" i="6"/>
  <c r="BK261" i="6"/>
  <c r="BK193" i="6"/>
  <c r="J148" i="6"/>
  <c r="BK270" i="6"/>
  <c r="J243" i="6"/>
  <c r="BK187" i="6"/>
  <c r="BK293" i="6"/>
  <c r="BK221" i="6"/>
  <c r="BK162" i="6"/>
  <c r="J268" i="7"/>
  <c r="BK144" i="7"/>
  <c r="J289" i="7"/>
  <c r="J263" i="7"/>
  <c r="BK175" i="7"/>
  <c r="J136" i="7"/>
  <c r="BK235" i="7"/>
  <c r="BK168" i="7"/>
  <c r="J253" i="7"/>
  <c r="J213" i="7"/>
  <c r="J266" i="7"/>
  <c r="J221" i="7"/>
  <c r="BK192" i="7"/>
  <c r="J156" i="7"/>
  <c r="J241" i="7"/>
  <c r="J196" i="7"/>
  <c r="J138" i="7"/>
  <c r="BK237" i="7"/>
  <c r="J217" i="7"/>
  <c r="J175" i="7"/>
  <c r="BK131" i="8"/>
  <c r="BK262" i="9"/>
  <c r="BK309" i="9"/>
  <c r="J286" i="9"/>
  <c r="BK235" i="9"/>
  <c r="BK185" i="9"/>
  <c r="J295" i="9"/>
  <c r="J262" i="9"/>
  <c r="J169" i="9"/>
  <c r="J266" i="9"/>
  <c r="BK181" i="9"/>
  <c r="J289" i="9"/>
  <c r="J183" i="9"/>
  <c r="BK253" i="9"/>
  <c r="BK179" i="9"/>
  <c r="BK258" i="9"/>
  <c r="J231" i="9"/>
  <c r="J158" i="9"/>
  <c r="BK237" i="9"/>
  <c r="BK198" i="9"/>
  <c r="J304" i="10"/>
  <c r="J257" i="10"/>
  <c r="J204" i="10"/>
  <c r="BK304" i="10"/>
  <c r="J235" i="10"/>
  <c r="J145" i="10"/>
  <c r="BK212" i="10"/>
  <c r="BK158" i="10"/>
  <c r="BK267" i="10"/>
  <c r="J206" i="10"/>
  <c r="J173" i="10"/>
  <c r="BK302" i="10"/>
  <c r="J267" i="10"/>
  <c r="J239" i="10"/>
  <c r="BK177" i="10"/>
  <c r="BK183" i="10"/>
  <c r="BK263" i="10"/>
  <c r="J202" i="10"/>
  <c r="J222" i="11"/>
  <c r="BK160" i="11"/>
  <c r="J201" i="11"/>
  <c r="J152" i="11"/>
  <c r="BK238" i="11"/>
  <c r="BK208" i="11"/>
  <c r="J167" i="11"/>
  <c r="BK236" i="11"/>
  <c r="BK214" i="11"/>
  <c r="J173" i="11"/>
  <c r="BK227" i="11"/>
  <c r="BK180" i="11"/>
  <c r="J229" i="12"/>
  <c r="J167" i="12"/>
  <c r="BK138" i="12"/>
  <c r="J189" i="12"/>
  <c r="J239" i="12"/>
  <c r="J145" i="12"/>
  <c r="BK187" i="12"/>
  <c r="J195" i="12"/>
  <c r="BK183" i="12"/>
  <c r="BK229" i="12"/>
  <c r="BK149" i="12"/>
  <c r="BK377" i="2"/>
  <c r="BK354" i="2"/>
  <c r="J292" i="2"/>
  <c r="BK227" i="2"/>
  <c r="J185" i="2"/>
  <c r="J142" i="2"/>
  <c r="J352" i="2"/>
  <c r="BK297" i="2"/>
  <c r="J201" i="2"/>
  <c r="BK146" i="2"/>
  <c r="BK294" i="2"/>
  <c r="BK263" i="2"/>
  <c r="BK237" i="2"/>
  <c r="J341" i="2"/>
  <c r="BK259" i="2"/>
  <c r="J195" i="2"/>
  <c r="J369" i="2"/>
  <c r="J299" i="2"/>
  <c r="BK229" i="2"/>
  <c r="J332" i="2"/>
  <c r="BK191" i="2"/>
  <c r="J144" i="2"/>
  <c r="BK284" i="2"/>
  <c r="J257" i="2"/>
  <c r="J187" i="2"/>
  <c r="BK321" i="2"/>
  <c r="BK241" i="2"/>
  <c r="BK203" i="2"/>
  <c r="J154" i="2"/>
  <c r="J233" i="3"/>
  <c r="J168" i="3"/>
  <c r="BK277" i="3"/>
  <c r="BK239" i="3"/>
  <c r="BK208" i="3"/>
  <c r="BK146" i="3"/>
  <c r="J253" i="3"/>
  <c r="BK193" i="3"/>
  <c r="BK156" i="3"/>
  <c r="BK251" i="3"/>
  <c r="BK216" i="3"/>
  <c r="J179" i="3"/>
  <c r="BK148" i="3"/>
  <c r="BK241" i="3"/>
  <c r="J214" i="3"/>
  <c r="BK279" i="3"/>
  <c r="BK229" i="3"/>
  <c r="J181" i="3"/>
  <c r="J245" i="3"/>
  <c r="J189" i="3"/>
  <c r="BK345" i="4"/>
  <c r="J339" i="4"/>
  <c r="J328" i="4"/>
  <c r="J307" i="4"/>
  <c r="BK277" i="4"/>
  <c r="BK193" i="4"/>
  <c r="BK328" i="4"/>
  <c r="J260" i="4"/>
  <c r="BK213" i="4"/>
  <c r="BK142" i="4"/>
  <c r="BK311" i="4"/>
  <c r="J256" i="4"/>
  <c r="BK167" i="4"/>
  <c r="BK307" i="4"/>
  <c r="BK249" i="4"/>
  <c r="J183" i="4"/>
  <c r="J313" i="4"/>
  <c r="J264" i="4"/>
  <c r="BK217" i="4"/>
  <c r="BK189" i="4"/>
  <c r="J235" i="4"/>
  <c r="BK177" i="4"/>
  <c r="BK150" i="4"/>
  <c r="J289" i="4"/>
  <c r="BK258" i="4"/>
  <c r="BK231" i="4"/>
  <c r="BK163" i="4"/>
  <c r="BK274" i="5"/>
  <c r="J209" i="5"/>
  <c r="J251" i="5"/>
  <c r="J203" i="5"/>
  <c r="BK230" i="5"/>
  <c r="J260" i="5"/>
  <c r="J166" i="5"/>
  <c r="J136" i="5"/>
  <c r="BK160" i="5"/>
  <c r="BK253" i="5"/>
  <c r="J216" i="5"/>
  <c r="J148" i="5"/>
  <c r="BK244" i="5"/>
  <c r="BK184" i="5"/>
  <c r="BK144" i="5"/>
  <c r="BK200" i="5"/>
  <c r="BK142" i="5"/>
  <c r="BK359" i="6"/>
  <c r="BK352" i="6"/>
  <c r="J346" i="6"/>
  <c r="BK338" i="6"/>
  <c r="BK295" i="6"/>
  <c r="BK195" i="6"/>
  <c r="BK278" i="6"/>
  <c r="J206" i="6"/>
  <c r="BK324" i="6"/>
  <c r="J280" i="6"/>
  <c r="J223" i="6"/>
  <c r="BK142" i="6"/>
  <c r="J270" i="6"/>
  <c r="J204" i="6"/>
  <c r="BK322" i="6"/>
  <c r="BK297" i="6"/>
  <c r="J255" i="6"/>
  <c r="J208" i="6"/>
  <c r="BK327" i="6"/>
  <c r="J282" i="6"/>
  <c r="BK239" i="6"/>
  <c r="BK169" i="6"/>
  <c r="BK309" i="6"/>
  <c r="J239" i="6"/>
  <c r="J171" i="6"/>
  <c r="J288" i="6"/>
  <c r="BK183" i="6"/>
  <c r="J257" i="7"/>
  <c r="BK190" i="7"/>
  <c r="BK276" i="7"/>
  <c r="BK230" i="7"/>
  <c r="J140" i="7"/>
  <c r="J245" i="7"/>
  <c r="J179" i="7"/>
  <c r="BK206" i="7"/>
  <c r="BK233" i="7"/>
  <c r="BK196" i="7"/>
  <c r="J285" i="7"/>
  <c r="BK243" i="7"/>
  <c r="BK179" i="7"/>
  <c r="J144" i="7"/>
  <c r="J237" i="7"/>
  <c r="BK285" i="7"/>
  <c r="BK228" i="7"/>
  <c r="BK184" i="7"/>
  <c r="BK137" i="8"/>
  <c r="J278" i="9"/>
  <c r="J237" i="9"/>
  <c r="J194" i="9"/>
  <c r="J264" i="9"/>
  <c r="BK207" i="9"/>
  <c r="J155" i="9"/>
  <c r="BK274" i="9"/>
  <c r="BK210" i="9"/>
  <c r="J145" i="9"/>
  <c r="BK260" i="9"/>
  <c r="J185" i="9"/>
  <c r="BK282" i="9"/>
  <c r="BK152" i="9"/>
  <c r="J260" i="9"/>
  <c r="BK177" i="9"/>
  <c r="BK266" i="9"/>
  <c r="BK204" i="9"/>
  <c r="J282" i="9"/>
  <c r="BK227" i="9"/>
  <c r="J196" i="9"/>
  <c r="BK138" i="9"/>
  <c r="BK287" i="10"/>
  <c r="BK249" i="10"/>
  <c r="J183" i="10"/>
  <c r="BK277" i="10"/>
  <c r="J187" i="10"/>
  <c r="J277" i="10"/>
  <c r="J193" i="10"/>
  <c r="BK289" i="10"/>
  <c r="BK235" i="10"/>
  <c r="BK191" i="10"/>
  <c r="J141" i="10"/>
  <c r="J279" i="10"/>
  <c r="J237" i="10"/>
  <c r="BK196" i="10"/>
  <c r="BK310" i="10"/>
  <c r="J164" i="10"/>
  <c r="J275" i="10"/>
  <c r="BK204" i="10"/>
  <c r="J148" i="10"/>
  <c r="BK197" i="11"/>
  <c r="J138" i="11"/>
  <c r="J154" i="11"/>
  <c r="J229" i="11"/>
  <c r="BK190" i="11"/>
  <c r="J162" i="11"/>
  <c r="BK222" i="11"/>
  <c r="J188" i="11"/>
  <c r="J142" i="11"/>
  <c r="J171" i="11"/>
  <c r="BK138" i="11"/>
  <c r="BK207" i="12"/>
  <c r="J237" i="12"/>
  <c r="J223" i="12"/>
  <c r="J211" i="12"/>
  <c r="J199" i="12"/>
  <c r="J185" i="12"/>
  <c r="J178" i="12"/>
  <c r="BK225" i="12"/>
  <c r="BK211" i="12"/>
  <c r="J207" i="12"/>
  <c r="BK195" i="12"/>
  <c r="J155" i="12"/>
  <c r="J170" i="12"/>
  <c r="BK237" i="12"/>
  <c r="BK163" i="12"/>
  <c r="J221" i="12"/>
  <c r="J138" i="12"/>
  <c r="BK155" i="12"/>
  <c r="BK191" i="12"/>
  <c r="J129" i="13"/>
  <c r="J375" i="2"/>
  <c r="BK317" i="2"/>
  <c r="BK270" i="2"/>
  <c r="BK221" i="2"/>
  <c r="BK173" i="2"/>
  <c r="J354" i="2"/>
  <c r="BK303" i="2"/>
  <c r="BK177" i="2"/>
  <c r="BK369" i="2"/>
  <c r="BK286" i="2"/>
  <c r="J253" i="2"/>
  <c r="BK168" i="2"/>
  <c r="BK268" i="2"/>
  <c r="J216" i="2"/>
  <c r="J164" i="2"/>
  <c r="BK350" i="2"/>
  <c r="BK239" i="2"/>
  <c r="BK142" i="2"/>
  <c r="BK315" i="2"/>
  <c r="J266" i="2"/>
  <c r="BK175" i="2"/>
  <c r="J307" i="2"/>
  <c r="J245" i="2"/>
  <c r="J183" i="2"/>
  <c r="J337" i="2"/>
  <c r="J284" i="2"/>
  <c r="J225" i="2"/>
  <c r="BK164" i="2"/>
  <c r="BK221" i="3"/>
  <c r="BK144" i="3"/>
  <c r="J154" i="3"/>
  <c r="BK191" i="3"/>
  <c r="J142" i="3"/>
  <c r="J218" i="3"/>
  <c r="J136" i="3"/>
  <c r="J237" i="3"/>
  <c r="BK343" i="4"/>
  <c r="BK335" i="4"/>
  <c r="J309" i="4"/>
  <c r="J247" i="4"/>
  <c r="J191" i="4"/>
  <c r="BK326" i="4"/>
  <c r="BK237" i="4"/>
  <c r="J165" i="4"/>
  <c r="J285" i="4"/>
  <c r="BK243" i="4"/>
  <c r="BK316" i="4"/>
  <c r="BK262" i="4"/>
  <c r="J227" i="4"/>
  <c r="BK154" i="4"/>
  <c r="J270" i="4"/>
  <c r="BK227" i="4"/>
  <c r="BK195" i="4"/>
  <c r="J251" i="4"/>
  <c r="J202" i="4"/>
  <c r="BK144" i="4"/>
  <c r="BK275" i="4"/>
  <c r="J233" i="4"/>
  <c r="J181" i="4"/>
  <c r="J179" i="4"/>
  <c r="J236" i="5"/>
  <c r="J182" i="5"/>
  <c r="J222" i="5"/>
  <c r="BK140" i="5"/>
  <c r="BK164" i="5"/>
  <c r="J146" i="5"/>
  <c r="BK211" i="5"/>
  <c r="BK257" i="5"/>
  <c r="J249" i="5"/>
  <c r="J228" i="5"/>
  <c r="BK272" i="5"/>
  <c r="J230" i="5"/>
  <c r="BK166" i="5"/>
  <c r="J238" i="5"/>
  <c r="BK162" i="5"/>
  <c r="BK136" i="5"/>
  <c r="J226" i="5"/>
  <c r="J188" i="5"/>
  <c r="J359" i="6"/>
  <c r="J350" i="6"/>
  <c r="BK342" i="6"/>
  <c r="BK315" i="6"/>
  <c r="BK245" i="6"/>
  <c r="BK210" i="6"/>
  <c r="J333" i="6"/>
  <c r="BK255" i="6"/>
  <c r="J152" i="6"/>
  <c r="J307" i="6"/>
  <c r="BK251" i="6"/>
  <c r="J195" i="6"/>
  <c r="BK284" i="6"/>
  <c r="BK219" i="6"/>
  <c r="BK185" i="6"/>
  <c r="BK144" i="6"/>
  <c r="J295" i="6"/>
  <c r="BK216" i="6"/>
  <c r="BK175" i="6"/>
  <c r="J146" i="6"/>
  <c r="BK299" i="6"/>
  <c r="BK253" i="6"/>
  <c r="J177" i="6"/>
  <c r="BK274" i="6"/>
  <c r="J212" i="6"/>
  <c r="BK148" i="6"/>
  <c r="BK235" i="6"/>
  <c r="J169" i="6"/>
  <c r="BK274" i="7"/>
  <c r="BK204" i="7"/>
  <c r="J150" i="7"/>
  <c r="BK164" i="7"/>
  <c r="J259" i="7"/>
  <c r="J186" i="7"/>
  <c r="BK160" i="7"/>
  <c r="J255" i="7"/>
  <c r="J230" i="7"/>
  <c r="J184" i="7"/>
  <c r="BK283" i="7"/>
  <c r="J226" i="7"/>
  <c r="BK162" i="7"/>
  <c r="J279" i="7"/>
  <c r="J171" i="7"/>
  <c r="BK257" i="7"/>
  <c r="J154" i="7"/>
  <c r="BK134" i="8"/>
  <c r="J270" i="9"/>
  <c r="BK231" i="9"/>
  <c r="J161" i="9"/>
  <c r="BK272" i="9"/>
  <c r="BK229" i="9"/>
  <c r="BK158" i="9"/>
  <c r="BK213" i="9"/>
  <c r="BK297" i="9"/>
  <c r="J253" i="9"/>
  <c r="BK192" i="9"/>
  <c r="J148" i="9"/>
  <c r="J181" i="9"/>
  <c r="J291" i="9"/>
  <c r="BK223" i="9"/>
  <c r="BK289" i="9"/>
  <c r="J188" i="9"/>
  <c r="BK276" i="9"/>
  <c r="J219" i="9"/>
  <c r="J192" i="9"/>
  <c r="BK155" i="9"/>
  <c r="J271" i="10"/>
  <c r="J200" i="10"/>
  <c r="BK298" i="10"/>
  <c r="BK231" i="10"/>
  <c r="J302" i="10"/>
  <c r="BK233" i="10"/>
  <c r="J294" i="10"/>
  <c r="J241" i="10"/>
  <c r="J215" i="10"/>
  <c r="BK164" i="10"/>
  <c r="J296" i="10"/>
  <c r="BK261" i="10"/>
  <c r="J231" i="10"/>
  <c r="BK185" i="10"/>
  <c r="J312" i="10"/>
  <c r="J189" i="10"/>
  <c r="J289" i="10"/>
  <c r="J245" i="10"/>
  <c r="J179" i="10"/>
  <c r="J138" i="10"/>
  <c r="BK171" i="11"/>
  <c r="BK229" i="11"/>
  <c r="J164" i="11"/>
  <c r="J242" i="11"/>
  <c r="J214" i="11"/>
  <c r="J182" i="11"/>
  <c r="J160" i="11"/>
  <c r="BK233" i="11"/>
  <c r="BK212" i="11"/>
  <c r="BK158" i="11"/>
  <c r="J238" i="11"/>
  <c r="BK210" i="11"/>
  <c r="BK148" i="11"/>
  <c r="J176" i="12"/>
  <c r="BK170" i="12"/>
  <c r="BK136" i="12"/>
  <c r="J191" i="12"/>
  <c r="J217" i="12"/>
  <c r="J136" i="12"/>
  <c r="BK203" i="12"/>
  <c r="BK199" i="12"/>
  <c r="J235" i="12"/>
  <c r="BK134" i="12"/>
  <c r="J135" i="13"/>
  <c r="BK379" i="2"/>
  <c r="BK356" i="2"/>
  <c r="J280" i="2"/>
  <c r="BK234" i="2"/>
  <c r="BK199" i="2"/>
  <c r="J166" i="2"/>
  <c r="BK364" i="2"/>
  <c r="BK332" i="2"/>
  <c r="J162" i="2"/>
  <c r="J311" i="2"/>
  <c r="BK280" i="2"/>
  <c r="J234" i="2"/>
  <c r="J356" i="2"/>
  <c r="BK319" i="2"/>
  <c r="BK225" i="2"/>
  <c r="J173" i="2"/>
  <c r="BK144" i="2"/>
  <c r="J301" i="2"/>
  <c r="BK197" i="2"/>
  <c r="J294" i="2"/>
  <c r="BK189" i="2"/>
  <c r="J366" i="2"/>
  <c r="BK311" i="2"/>
  <c r="BK266" i="2"/>
  <c r="BK201" i="2"/>
  <c r="J148" i="2"/>
  <c r="BK305" i="2"/>
  <c r="BK223" i="2"/>
  <c r="J175" i="2"/>
  <c r="J260" i="3"/>
  <c r="BK185" i="3"/>
  <c r="J140" i="3"/>
  <c r="BK138" i="3"/>
  <c r="J185" i="3"/>
  <c r="J255" i="3"/>
  <c r="J164" i="3"/>
  <c r="J275" i="3"/>
  <c r="J247" i="3"/>
  <c r="BK195" i="3"/>
  <c r="BK283" i="3"/>
  <c r="J227" i="3"/>
  <c r="J150" i="3"/>
  <c r="BK235" i="3"/>
  <c r="J176" i="3"/>
  <c r="J241" i="3"/>
  <c r="BK179" i="3"/>
  <c r="BK341" i="4"/>
  <c r="BK332" i="4"/>
  <c r="BK324" i="4"/>
  <c r="J295" i="4"/>
  <c r="BK224" i="4"/>
  <c r="J150" i="4"/>
  <c r="J283" i="4"/>
  <c r="BK211" i="4"/>
  <c r="J324" i="4"/>
  <c r="J273" i="4"/>
  <c r="J208" i="4"/>
  <c r="BK158" i="4"/>
  <c r="J291" i="4"/>
  <c r="BK229" i="4"/>
  <c r="BK161" i="4"/>
  <c r="BK283" i="4"/>
  <c r="BK206" i="4"/>
  <c r="BK318" i="4"/>
  <c r="J171" i="4"/>
  <c r="BK304" i="4"/>
  <c r="BK273" i="4"/>
  <c r="BK185" i="4"/>
  <c r="J142" i="4"/>
  <c r="BK255" i="5"/>
  <c r="J274" i="5"/>
  <c r="BK209" i="5"/>
  <c r="J272" i="5"/>
  <c r="BK194" i="5"/>
  <c r="BK262" i="5"/>
  <c r="J177" i="5"/>
  <c r="BK138" i="5"/>
  <c r="BK146" i="5"/>
  <c r="J244" i="5"/>
  <c r="J171" i="5"/>
  <c r="J220" i="5"/>
  <c r="BK171" i="5"/>
  <c r="J138" i="5"/>
  <c r="BK224" i="5"/>
  <c r="BK186" i="5"/>
  <c r="BK361" i="6"/>
  <c r="J355" i="6"/>
  <c r="J348" i="6"/>
  <c r="J318" i="6"/>
  <c r="BK237" i="6"/>
  <c r="J336" i="6"/>
  <c r="BK288" i="6"/>
  <c r="J247" i="6"/>
  <c r="J187" i="6"/>
  <c r="BK291" i="6"/>
  <c r="J241" i="6"/>
  <c r="BK208" i="6"/>
  <c r="J167" i="6"/>
  <c r="J278" i="6"/>
  <c r="J235" i="6"/>
  <c r="BK191" i="6"/>
  <c r="BK333" i="6"/>
  <c r="BK301" i="6"/>
  <c r="BK259" i="6"/>
  <c r="BK287" i="7"/>
  <c r="J224" i="7"/>
  <c r="J166" i="7"/>
  <c r="BK217" i="7"/>
  <c r="BK150" i="7"/>
  <c r="BK247" i="7"/>
  <c r="BK171" i="7"/>
  <c r="J291" i="7"/>
  <c r="J247" i="7"/>
  <c r="BK194" i="7"/>
  <c r="BK289" i="7"/>
  <c r="J235" i="7"/>
  <c r="J194" i="7"/>
  <c r="BK259" i="7"/>
  <c r="J202" i="7"/>
  <c r="J251" i="7"/>
  <c r="BK224" i="7"/>
  <c r="BK177" i="7"/>
  <c r="J131" i="8"/>
  <c r="J247" i="9"/>
  <c r="BK145" i="9"/>
  <c r="BK251" i="9"/>
  <c r="BK188" i="9"/>
  <c r="J303" i="9"/>
  <c r="J251" i="9"/>
  <c r="BK183" i="9"/>
  <c r="BK286" i="9"/>
  <c r="BK219" i="9"/>
  <c r="BK165" i="9"/>
  <c r="BK241" i="9"/>
  <c r="BK161" i="9"/>
  <c r="J243" i="9"/>
  <c r="BK141" i="9"/>
  <c r="J241" i="9"/>
  <c r="J202" i="9"/>
  <c r="J258" i="9"/>
  <c r="J165" i="9"/>
  <c r="BK283" i="10"/>
  <c r="BK243" i="10"/>
  <c r="BK179" i="10"/>
  <c r="BK279" i="10"/>
  <c r="BK200" i="10"/>
  <c r="J287" i="10"/>
  <c r="J208" i="10"/>
  <c r="J170" i="10"/>
  <c r="BK251" i="10"/>
  <c r="BK198" i="10"/>
  <c r="J167" i="10"/>
  <c r="BK306" i="10"/>
  <c r="BK265" i="10"/>
  <c r="BK215" i="10"/>
  <c r="BK170" i="10"/>
  <c r="BK237" i="10"/>
  <c r="BK138" i="10"/>
  <c r="BK206" i="10"/>
  <c r="BK145" i="10"/>
  <c r="J192" i="11"/>
  <c r="J158" i="11"/>
  <c r="J208" i="11"/>
  <c r="BK178" i="11"/>
  <c r="J246" i="11"/>
  <c r="J203" i="11"/>
  <c r="BK164" i="11"/>
  <c r="J244" i="11"/>
  <c r="J216" i="11"/>
  <c r="BK201" i="11"/>
  <c r="BK156" i="11"/>
  <c r="BK216" i="11"/>
  <c r="J176" i="11"/>
  <c r="BK146" i="11"/>
  <c r="BK185" i="12"/>
  <c r="BK145" i="12"/>
  <c r="BK151" i="12"/>
  <c r="J153" i="12"/>
  <c r="BK205" i="12"/>
  <c r="BK142" i="12"/>
  <c r="J219" i="12"/>
  <c r="J227" i="12"/>
  <c r="J174" i="12"/>
  <c r="BK213" i="12"/>
  <c r="J142" i="12"/>
  <c r="BK135" i="13"/>
  <c r="J377" i="2"/>
  <c r="BK328" i="2"/>
  <c r="J282" i="2"/>
  <c r="BK247" i="2"/>
  <c r="BK183" i="2"/>
  <c r="J358" i="2"/>
  <c r="J305" i="2"/>
  <c r="J210" i="2"/>
  <c r="BK160" i="2"/>
  <c r="J334" i="2"/>
  <c r="J276" i="2"/>
  <c r="J205" i="2"/>
  <c r="BK339" i="2"/>
  <c r="BK290" i="2"/>
  <c r="J237" i="2"/>
  <c r="BK187" i="2"/>
  <c r="J371" i="2"/>
  <c r="J339" i="2"/>
  <c r="J247" i="2"/>
  <c r="J152" i="2"/>
  <c r="J321" i="2"/>
  <c r="BK272" i="2"/>
  <c r="BK148" i="2"/>
  <c r="J315" i="2"/>
  <c r="J272" i="2"/>
  <c r="BK210" i="2"/>
  <c r="BK347" i="2"/>
  <c r="BK301" i="2"/>
  <c r="J239" i="2"/>
  <c r="J193" i="2"/>
  <c r="BK281" i="3"/>
  <c r="BK197" i="3"/>
  <c r="BK136" i="3"/>
  <c r="BK243" i="3"/>
  <c r="J277" i="3"/>
  <c r="J269" i="3"/>
  <c r="BK231" i="3"/>
  <c r="J191" i="3"/>
  <c r="J283" i="3"/>
  <c r="BK257" i="3"/>
  <c r="J197" i="3"/>
  <c r="BK164" i="3"/>
  <c r="J146" i="3"/>
  <c r="J251" i="3"/>
  <c r="J221" i="3"/>
  <c r="J174" i="3"/>
  <c r="J262" i="3"/>
  <c r="J199" i="3"/>
  <c r="J243" i="3"/>
  <c r="J195" i="3"/>
  <c r="J148" i="3"/>
  <c r="BK337" i="4"/>
  <c r="J330" i="4"/>
  <c r="J311" i="4"/>
  <c r="J266" i="4"/>
  <c r="BK146" i="4"/>
  <c r="BK279" i="4"/>
  <c r="J224" i="4"/>
  <c r="BK202" i="4"/>
  <c r="BK293" i="4"/>
  <c r="J254" i="4"/>
  <c r="J163" i="4"/>
  <c r="J304" i="4"/>
  <c r="J215" i="4"/>
  <c r="BK169" i="4"/>
  <c r="J277" i="4"/>
  <c r="BK254" i="4"/>
  <c r="J204" i="4"/>
  <c r="BK268" i="4"/>
  <c r="J206" i="4"/>
  <c r="BK148" i="4"/>
  <c r="J293" i="4"/>
  <c r="J241" i="4"/>
  <c r="BK183" i="4"/>
  <c r="J154" i="4"/>
  <c r="J240" i="5"/>
  <c r="BK203" i="5"/>
  <c r="J213" i="5"/>
  <c r="BK236" i="5"/>
  <c r="BK156" i="5"/>
  <c r="J253" i="5"/>
  <c r="BK205" i="5"/>
  <c r="BK154" i="5"/>
  <c r="BK190" i="5"/>
  <c r="J268" i="5"/>
  <c r="BK220" i="5"/>
  <c r="BK158" i="5"/>
  <c r="BK246" i="5"/>
  <c r="J205" i="5"/>
  <c r="J154" i="5"/>
  <c r="BK228" i="5"/>
  <c r="J365" i="6"/>
  <c r="BK355" i="6"/>
  <c r="J344" i="6"/>
  <c r="J338" i="6"/>
  <c r="J297" i="6"/>
  <c r="BK230" i="6"/>
  <c r="J331" i="6"/>
  <c r="BK227" i="6"/>
  <c r="BK336" i="6"/>
  <c r="J245" i="6"/>
  <c r="BK206" i="6"/>
  <c r="J309" i="6"/>
  <c r="BK241" i="6"/>
  <c r="J202" i="6"/>
  <c r="J158" i="6"/>
  <c r="BK307" i="6"/>
  <c r="BK257" i="6"/>
  <c r="BK225" i="6"/>
  <c r="BK171" i="6"/>
  <c r="J322" i="6"/>
  <c r="J293" i="6"/>
  <c r="BK266" i="6"/>
  <c r="BK200" i="6"/>
  <c r="J173" i="6"/>
  <c r="BK313" i="6"/>
  <c r="BK249" i="6"/>
  <c r="J200" i="6"/>
  <c r="J303" i="6"/>
  <c r="BK223" i="6"/>
  <c r="BK293" i="7"/>
  <c r="BK261" i="7"/>
  <c r="BK198" i="7"/>
  <c r="J160" i="7"/>
  <c r="BK215" i="7"/>
  <c r="J293" i="7"/>
  <c r="BK226" i="7"/>
  <c r="BK156" i="7"/>
  <c r="BK263" i="7"/>
  <c r="BK221" i="7"/>
  <c r="J146" i="7"/>
  <c r="BK245" i="7"/>
  <c r="BK209" i="7"/>
  <c r="BK146" i="7"/>
  <c r="J206" i="7"/>
  <c r="BK166" i="7"/>
  <c r="BK266" i="7"/>
  <c r="J198" i="7"/>
  <c r="BK136" i="7"/>
  <c r="J134" i="8"/>
  <c r="J256" i="9"/>
  <c r="BK202" i="9"/>
  <c r="J297" i="9"/>
  <c r="J249" i="9"/>
  <c r="J200" i="9"/>
  <c r="J309" i="9"/>
  <c r="BK256" i="9"/>
  <c r="J141" i="9"/>
  <c r="J276" i="9"/>
  <c r="BK217" i="9"/>
  <c r="BK307" i="9"/>
  <c r="J227" i="9"/>
  <c r="BK305" i="9"/>
  <c r="BK245" i="9"/>
  <c r="J272" i="9"/>
  <c r="BK233" i="9"/>
  <c r="BK278" i="9"/>
  <c r="J235" i="9"/>
  <c r="J175" i="9"/>
  <c r="J292" i="10"/>
  <c r="BK255" i="10"/>
  <c r="BK312" i="10"/>
  <c r="BK257" i="10"/>
  <c r="J191" i="10"/>
  <c r="J281" i="10"/>
  <c r="BK189" i="10"/>
  <c r="J285" i="10"/>
  <c r="BK269" i="10"/>
  <c r="BK225" i="10"/>
  <c r="BK175" i="10"/>
  <c r="BK285" i="10"/>
  <c r="J263" i="10"/>
  <c r="BK245" i="10"/>
  <c r="J181" i="10"/>
  <c r="J306" i="10"/>
  <c r="BK161" i="10"/>
  <c r="BK273" i="10"/>
  <c r="BK241" i="10"/>
  <c r="BK167" i="10"/>
  <c r="J236" i="11"/>
  <c r="J180" i="11"/>
  <c r="BK246" i="11"/>
  <c r="J197" i="11"/>
  <c r="BK136" i="11"/>
  <c r="BK220" i="11"/>
  <c r="BK192" i="11"/>
  <c r="BK176" i="11"/>
  <c r="J146" i="11"/>
  <c r="BK224" i="11"/>
  <c r="J206" i="11"/>
  <c r="BK150" i="11"/>
  <c r="BK188" i="11"/>
  <c r="J140" i="11"/>
  <c r="J136" i="11"/>
  <c r="J172" i="12"/>
  <c r="BK239" i="12"/>
  <c r="J149" i="12"/>
  <c r="J205" i="12"/>
  <c r="J157" i="12"/>
  <c r="BK157" i="12"/>
  <c r="J151" i="12"/>
  <c r="J133" i="13"/>
  <c r="BK131" i="13"/>
  <c r="BK373" i="2"/>
  <c r="BK337" i="2"/>
  <c r="J290" i="2"/>
  <c r="BK232" i="2"/>
  <c r="J191" i="2"/>
  <c r="AS94" i="1"/>
  <c r="BK212" i="2"/>
  <c r="J345" i="2"/>
  <c r="BK299" i="2"/>
  <c r="J229" i="2"/>
  <c r="J181" i="2"/>
  <c r="BK358" i="2"/>
  <c r="BK288" i="2"/>
  <c r="J223" i="2"/>
  <c r="BK341" i="2"/>
  <c r="J303" i="2"/>
  <c r="J232" i="2"/>
  <c r="BK362" i="2"/>
  <c r="BK313" i="2"/>
  <c r="J243" i="2"/>
  <c r="BK181" i="2"/>
  <c r="J343" i="2"/>
  <c r="BK261" i="2"/>
  <c r="J170" i="2"/>
  <c r="J206" i="3"/>
  <c r="J162" i="3"/>
  <c r="BK271" i="3"/>
  <c r="BK168" i="3"/>
  <c r="BK225" i="3"/>
  <c r="BK264" i="3"/>
  <c r="BK212" i="3"/>
  <c r="J273" i="3"/>
  <c r="J223" i="3"/>
  <c r="BK187" i="3"/>
  <c r="BK150" i="3"/>
  <c r="BK275" i="3"/>
  <c r="J239" i="3"/>
  <c r="BK203" i="3"/>
  <c r="J271" i="3"/>
  <c r="J216" i="3"/>
  <c r="J138" i="3"/>
  <c r="BK201" i="3"/>
  <c r="J345" i="4"/>
  <c r="J332" i="4"/>
  <c r="BK281" i="4"/>
  <c r="BK233" i="4"/>
  <c r="J152" i="4"/>
  <c r="BK285" i="4"/>
  <c r="J217" i="4"/>
  <c r="BK173" i="4"/>
  <c r="J318" i="4"/>
  <c r="J258" i="4"/>
  <c r="BK171" i="4"/>
  <c r="J281" i="4"/>
  <c r="BK235" i="4"/>
  <c r="BK200" i="4"/>
  <c r="J298" i="4"/>
  <c r="J229" i="4"/>
  <c r="J197" i="4"/>
  <c r="J222" i="4"/>
  <c r="J161" i="4"/>
  <c r="BK287" i="4"/>
  <c r="BK239" i="4"/>
  <c r="BK156" i="4"/>
  <c r="J144" i="4"/>
  <c r="J232" i="5"/>
  <c r="BK270" i="5"/>
  <c r="J192" i="5"/>
  <c r="BK188" i="5"/>
  <c r="BK268" i="5"/>
  <c r="BK213" i="5"/>
  <c r="J158" i="5"/>
  <c r="J242" i="5"/>
  <c r="J194" i="5"/>
  <c r="J264" i="5"/>
  <c r="J190" i="5"/>
  <c r="BK266" i="5"/>
  <c r="BK226" i="5"/>
  <c r="J175" i="5"/>
  <c r="BK148" i="5"/>
  <c r="J198" i="5"/>
  <c r="BK365" i="6"/>
  <c r="BK357" i="6"/>
  <c r="BK346" i="6"/>
  <c r="BK340" i="6"/>
  <c r="J313" i="6"/>
  <c r="J221" i="6"/>
  <c r="J284" i="6"/>
  <c r="BK214" i="6"/>
  <c r="J175" i="6"/>
  <c r="J253" i="6"/>
  <c r="BK204" i="6"/>
  <c r="BK150" i="6"/>
  <c r="BK212" i="6"/>
  <c r="BK146" i="6"/>
  <c r="J311" i="6"/>
  <c r="BK243" i="6"/>
  <c r="J193" i="6"/>
  <c r="BK160" i="6"/>
  <c r="J301" i="6"/>
  <c r="BK276" i="6"/>
  <c r="BK158" i="6"/>
  <c r="BK305" i="6"/>
  <c r="J261" i="6"/>
  <c r="BK179" i="6"/>
  <c r="J299" i="6"/>
  <c r="J191" i="6"/>
  <c r="BK156" i="6"/>
  <c r="BK270" i="7"/>
  <c r="J219" i="7"/>
  <c r="BK181" i="7"/>
  <c r="BK272" i="7"/>
  <c r="J204" i="7"/>
  <c r="BK138" i="7"/>
  <c r="BK200" i="7"/>
  <c r="J158" i="7"/>
  <c r="J287" i="7"/>
  <c r="BK241" i="7"/>
  <c r="J162" i="7"/>
  <c r="BK211" i="7"/>
  <c r="BK158" i="7"/>
  <c r="J243" i="7"/>
  <c r="BK142" i="7"/>
  <c r="BK253" i="7"/>
  <c r="BK202" i="7"/>
  <c r="J139" i="8"/>
  <c r="BK303" i="9"/>
  <c r="J217" i="9"/>
  <c r="BK148" i="9"/>
  <c r="BK293" i="9"/>
  <c r="J210" i="9"/>
  <c r="J177" i="9"/>
  <c r="J268" i="9"/>
  <c r="J204" i="9"/>
  <c r="J307" i="9"/>
  <c r="J225" i="9"/>
  <c r="BK169" i="9"/>
  <c r="BK270" i="9"/>
  <c r="BK173" i="9"/>
  <c r="BK280" i="9"/>
  <c r="J233" i="9"/>
  <c r="BK301" i="9"/>
  <c r="J239" i="9"/>
  <c r="J167" i="9"/>
  <c r="BK243" i="9"/>
  <c r="BK200" i="9"/>
  <c r="BK208" i="10"/>
  <c r="BK296" i="10"/>
  <c r="J243" i="10"/>
  <c r="J308" i="10"/>
  <c r="BK239" i="10"/>
  <c r="BK155" i="10"/>
  <c r="J273" i="10"/>
  <c r="J227" i="10"/>
  <c r="BK181" i="10"/>
  <c r="J300" i="10"/>
  <c r="BK247" i="10"/>
  <c r="BK227" i="10"/>
  <c r="J175" i="10"/>
  <c r="J210" i="10"/>
  <c r="BK271" i="10"/>
  <c r="BK193" i="10"/>
  <c r="J227" i="11"/>
  <c r="J186" i="11"/>
  <c r="J240" i="11"/>
  <c r="BK182" i="11"/>
  <c r="BK231" i="11"/>
  <c r="J195" i="11"/>
  <c r="J178" i="11"/>
  <c r="BK144" i="11"/>
  <c r="J218" i="11"/>
  <c r="BK186" i="11"/>
  <c r="J233" i="11"/>
  <c r="BK206" i="11"/>
  <c r="J150" i="11"/>
  <c r="J187" i="12"/>
  <c r="BK161" i="12"/>
  <c r="J201" i="12"/>
  <c r="J215" i="12"/>
  <c r="J134" i="12"/>
  <c r="BK176" i="12"/>
  <c r="J233" i="12"/>
  <c r="J181" i="12"/>
  <c r="BK221" i="12"/>
  <c r="J163" i="12"/>
  <c r="BK167" i="12"/>
  <c r="BK129" i="13"/>
  <c r="P172" i="2" l="1"/>
  <c r="P236" i="2"/>
  <c r="T296" i="2"/>
  <c r="T325" i="2"/>
  <c r="BK368" i="2"/>
  <c r="J368" i="2"/>
  <c r="J109" i="2" s="1"/>
  <c r="BK178" i="3"/>
  <c r="J178" i="3" s="1"/>
  <c r="J100" i="3" s="1"/>
  <c r="BK220" i="3"/>
  <c r="J220" i="3"/>
  <c r="J102" i="3"/>
  <c r="P268" i="3"/>
  <c r="BK141" i="4"/>
  <c r="J141" i="4"/>
  <c r="J98" i="4" s="1"/>
  <c r="T160" i="4"/>
  <c r="BK210" i="4"/>
  <c r="J210" i="4"/>
  <c r="J101" i="4"/>
  <c r="R221" i="4"/>
  <c r="BK253" i="4"/>
  <c r="J253" i="4"/>
  <c r="J104" i="4" s="1"/>
  <c r="R253" i="4"/>
  <c r="BK297" i="4"/>
  <c r="J297" i="4"/>
  <c r="J106" i="4"/>
  <c r="BK306" i="4"/>
  <c r="J306" i="4" s="1"/>
  <c r="J107" i="4" s="1"/>
  <c r="T315" i="4"/>
  <c r="BK179" i="5"/>
  <c r="J179" i="5" s="1"/>
  <c r="J100" i="5" s="1"/>
  <c r="R215" i="5"/>
  <c r="BK259" i="5"/>
  <c r="J259" i="5" s="1"/>
  <c r="J104" i="5" s="1"/>
  <c r="P141" i="6"/>
  <c r="P197" i="6"/>
  <c r="BK218" i="6"/>
  <c r="J218" i="6" s="1"/>
  <c r="J101" i="6" s="1"/>
  <c r="P229" i="6"/>
  <c r="T265" i="6"/>
  <c r="T317" i="6"/>
  <c r="T326" i="6"/>
  <c r="R354" i="6"/>
  <c r="BK135" i="7"/>
  <c r="J135" i="7" s="1"/>
  <c r="J97" i="7" s="1"/>
  <c r="BK174" i="7"/>
  <c r="J174" i="7" s="1"/>
  <c r="J99" i="7" s="1"/>
  <c r="T232" i="7"/>
  <c r="R265" i="7"/>
  <c r="BK136" i="8"/>
  <c r="J136" i="8" s="1"/>
  <c r="J99" i="8" s="1"/>
  <c r="P144" i="9"/>
  <c r="P164" i="9"/>
  <c r="T216" i="9"/>
  <c r="P288" i="9"/>
  <c r="P137" i="10"/>
  <c r="P151" i="10"/>
  <c r="P195" i="10"/>
  <c r="P224" i="10"/>
  <c r="T291" i="10"/>
  <c r="P135" i="11"/>
  <c r="BK170" i="11"/>
  <c r="J170" i="11" s="1"/>
  <c r="J99" i="11" s="1"/>
  <c r="R170" i="11"/>
  <c r="P205" i="11"/>
  <c r="BK235" i="11"/>
  <c r="J235" i="11"/>
  <c r="J104" i="11" s="1"/>
  <c r="R172" i="2"/>
  <c r="R236" i="2"/>
  <c r="P265" i="2"/>
  <c r="P336" i="2"/>
  <c r="T349" i="2"/>
  <c r="R135" i="3"/>
  <c r="T173" i="3"/>
  <c r="P220" i="3"/>
  <c r="R268" i="3"/>
  <c r="P141" i="4"/>
  <c r="R160" i="4"/>
  <c r="R210" i="4"/>
  <c r="T226" i="4"/>
  <c r="T272" i="4"/>
  <c r="P315" i="4"/>
  <c r="R334" i="4"/>
  <c r="T135" i="5"/>
  <c r="P179" i="5"/>
  <c r="BK202" i="5"/>
  <c r="J202" i="5" s="1"/>
  <c r="J101" i="5" s="1"/>
  <c r="R202" i="5"/>
  <c r="T259" i="5"/>
  <c r="R141" i="6"/>
  <c r="BK197" i="6"/>
  <c r="J197" i="6" s="1"/>
  <c r="J100" i="6" s="1"/>
  <c r="BK234" i="6"/>
  <c r="J234" i="6" s="1"/>
  <c r="J103" i="6" s="1"/>
  <c r="P290" i="6"/>
  <c r="BK335" i="6"/>
  <c r="J335" i="6"/>
  <c r="J108" i="6" s="1"/>
  <c r="BK183" i="7"/>
  <c r="J183" i="7" s="1"/>
  <c r="J100" i="7" s="1"/>
  <c r="P208" i="7"/>
  <c r="P278" i="7"/>
  <c r="P136" i="8"/>
  <c r="P129" i="8"/>
  <c r="AU101" i="1" s="1"/>
  <c r="R137" i="9"/>
  <c r="T144" i="9"/>
  <c r="R164" i="9"/>
  <c r="P216" i="9"/>
  <c r="BK288" i="9"/>
  <c r="J288" i="9" s="1"/>
  <c r="J106" i="9" s="1"/>
  <c r="BK137" i="10"/>
  <c r="BK151" i="10"/>
  <c r="J151" i="10" s="1"/>
  <c r="J99" i="10" s="1"/>
  <c r="T172" i="10"/>
  <c r="BK224" i="10"/>
  <c r="J224" i="10" s="1"/>
  <c r="J104" i="10" s="1"/>
  <c r="R260" i="10"/>
  <c r="BK135" i="11"/>
  <c r="J135" i="11" s="1"/>
  <c r="J97" i="11" s="1"/>
  <c r="T170" i="11"/>
  <c r="R205" i="11"/>
  <c r="R235" i="11"/>
  <c r="T141" i="2"/>
  <c r="T207" i="2"/>
  <c r="T220" i="2"/>
  <c r="T231" i="2"/>
  <c r="R296" i="2"/>
  <c r="R325" i="2"/>
  <c r="P349" i="2"/>
  <c r="T135" i="3"/>
  <c r="P173" i="3"/>
  <c r="R220" i="3"/>
  <c r="P259" i="3"/>
  <c r="BK160" i="4"/>
  <c r="J160" i="4" s="1"/>
  <c r="J99" i="4" s="1"/>
  <c r="P199" i="4"/>
  <c r="T210" i="4"/>
  <c r="R226" i="4"/>
  <c r="R272" i="4"/>
  <c r="BK315" i="4"/>
  <c r="J315" i="4" s="1"/>
  <c r="J108" i="4" s="1"/>
  <c r="BK334" i="4"/>
  <c r="J334" i="4"/>
  <c r="J109" i="4" s="1"/>
  <c r="P135" i="5"/>
  <c r="BK174" i="5"/>
  <c r="J174" i="5"/>
  <c r="J99" i="5" s="1"/>
  <c r="R174" i="5"/>
  <c r="BK215" i="5"/>
  <c r="J215" i="5"/>
  <c r="J102" i="5" s="1"/>
  <c r="T248" i="5"/>
  <c r="R164" i="6"/>
  <c r="R234" i="6"/>
  <c r="R290" i="6"/>
  <c r="R335" i="6"/>
  <c r="T183" i="7"/>
  <c r="R208" i="7"/>
  <c r="R278" i="7"/>
  <c r="R148" i="12"/>
  <c r="BK180" i="12"/>
  <c r="J180" i="12"/>
  <c r="J101" i="12" s="1"/>
  <c r="BK172" i="2"/>
  <c r="J172" i="2"/>
  <c r="J99" i="2"/>
  <c r="T236" i="2"/>
  <c r="R265" i="2"/>
  <c r="BK336" i="2"/>
  <c r="J336" i="2"/>
  <c r="J107" i="2" s="1"/>
  <c r="R349" i="2"/>
  <c r="P135" i="3"/>
  <c r="T178" i="3"/>
  <c r="R205" i="3"/>
  <c r="BK268" i="3"/>
  <c r="J268" i="3" s="1"/>
  <c r="J104" i="3" s="1"/>
  <c r="R141" i="4"/>
  <c r="T141" i="4"/>
  <c r="BK199" i="4"/>
  <c r="J199" i="4"/>
  <c r="J100" i="4" s="1"/>
  <c r="P210" i="4"/>
  <c r="BK226" i="4"/>
  <c r="J226" i="4"/>
  <c r="J103" i="4" s="1"/>
  <c r="BK272" i="4"/>
  <c r="J272" i="4"/>
  <c r="J105" i="4"/>
  <c r="P297" i="4"/>
  <c r="P306" i="4"/>
  <c r="R315" i="4"/>
  <c r="BK135" i="5"/>
  <c r="T179" i="5"/>
  <c r="T202" i="5"/>
  <c r="P248" i="5"/>
  <c r="T141" i="6"/>
  <c r="R197" i="6"/>
  <c r="R218" i="6"/>
  <c r="BK229" i="6"/>
  <c r="J229" i="6"/>
  <c r="J102" i="6" s="1"/>
  <c r="R265" i="6"/>
  <c r="P317" i="6"/>
  <c r="BK326" i="6"/>
  <c r="J326" i="6" s="1"/>
  <c r="J107" i="6" s="1"/>
  <c r="BK354" i="6"/>
  <c r="J354" i="6"/>
  <c r="J109" i="6" s="1"/>
  <c r="P183" i="7"/>
  <c r="T208" i="7"/>
  <c r="T278" i="7"/>
  <c r="P137" i="9"/>
  <c r="R144" i="9"/>
  <c r="BK164" i="9"/>
  <c r="J164" i="9"/>
  <c r="J100" i="9" s="1"/>
  <c r="T187" i="9"/>
  <c r="R206" i="9"/>
  <c r="P255" i="9"/>
  <c r="T137" i="10"/>
  <c r="T151" i="10"/>
  <c r="R195" i="10"/>
  <c r="T224" i="10"/>
  <c r="R291" i="10"/>
  <c r="BK175" i="11"/>
  <c r="J175" i="11"/>
  <c r="J100" i="11"/>
  <c r="BK205" i="11"/>
  <c r="J205" i="11"/>
  <c r="J102" i="11" s="1"/>
  <c r="R226" i="11"/>
  <c r="R133" i="12"/>
  <c r="P148" i="12"/>
  <c r="P169" i="12"/>
  <c r="R180" i="12"/>
  <c r="R141" i="2"/>
  <c r="R207" i="2"/>
  <c r="P220" i="2"/>
  <c r="BK231" i="2"/>
  <c r="J231" i="2" s="1"/>
  <c r="J102" i="2" s="1"/>
  <c r="P296" i="2"/>
  <c r="P325" i="2"/>
  <c r="P368" i="2"/>
  <c r="BK164" i="6"/>
  <c r="J164" i="6" s="1"/>
  <c r="J99" i="6" s="1"/>
  <c r="T234" i="6"/>
  <c r="T290" i="6"/>
  <c r="T335" i="6"/>
  <c r="R183" i="7"/>
  <c r="BK232" i="7"/>
  <c r="J232" i="7"/>
  <c r="J102" i="7" s="1"/>
  <c r="BK265" i="7"/>
  <c r="J265" i="7" s="1"/>
  <c r="J103" i="7" s="1"/>
  <c r="BK137" i="9"/>
  <c r="J137" i="9"/>
  <c r="J97" i="9" s="1"/>
  <c r="P151" i="9"/>
  <c r="BK187" i="9"/>
  <c r="J187" i="9"/>
  <c r="J101" i="9" s="1"/>
  <c r="BK216" i="9"/>
  <c r="J216" i="9"/>
  <c r="J104" i="9"/>
  <c r="T288" i="9"/>
  <c r="P144" i="10"/>
  <c r="BK172" i="10"/>
  <c r="J172" i="10"/>
  <c r="J100" i="10" s="1"/>
  <c r="T195" i="10"/>
  <c r="R214" i="10"/>
  <c r="BK260" i="10"/>
  <c r="J260" i="10" s="1"/>
  <c r="J105" i="10" s="1"/>
  <c r="BK291" i="10"/>
  <c r="J291" i="10"/>
  <c r="J106" i="10" s="1"/>
  <c r="T135" i="11"/>
  <c r="P170" i="11"/>
  <c r="BK194" i="11"/>
  <c r="J194" i="11" s="1"/>
  <c r="J101" i="11" s="1"/>
  <c r="T194" i="11"/>
  <c r="T226" i="11"/>
  <c r="P141" i="12"/>
  <c r="T141" i="12"/>
  <c r="R169" i="12"/>
  <c r="T180" i="12"/>
  <c r="BK141" i="2"/>
  <c r="P207" i="2"/>
  <c r="BK220" i="2"/>
  <c r="J220" i="2"/>
  <c r="J101" i="2" s="1"/>
  <c r="P231" i="2"/>
  <c r="BK265" i="2"/>
  <c r="J265" i="2"/>
  <c r="J104" i="2" s="1"/>
  <c r="T336" i="2"/>
  <c r="R368" i="2"/>
  <c r="BK135" i="3"/>
  <c r="P178" i="3"/>
  <c r="T220" i="3"/>
  <c r="R259" i="3"/>
  <c r="P160" i="4"/>
  <c r="T199" i="4"/>
  <c r="P221" i="4"/>
  <c r="T221" i="4"/>
  <c r="P253" i="4"/>
  <c r="T253" i="4"/>
  <c r="T297" i="4"/>
  <c r="T306" i="4"/>
  <c r="T334" i="4"/>
  <c r="R135" i="5"/>
  <c r="T174" i="5"/>
  <c r="T215" i="5"/>
  <c r="R248" i="5"/>
  <c r="BK141" i="6"/>
  <c r="T197" i="6"/>
  <c r="T218" i="6"/>
  <c r="R229" i="6"/>
  <c r="P265" i="6"/>
  <c r="R317" i="6"/>
  <c r="R326" i="6"/>
  <c r="P354" i="6"/>
  <c r="P135" i="7"/>
  <c r="P174" i="7"/>
  <c r="R232" i="7"/>
  <c r="T265" i="7"/>
  <c r="BK144" i="9"/>
  <c r="J144" i="9"/>
  <c r="J98" i="9" s="1"/>
  <c r="T151" i="9"/>
  <c r="R187" i="9"/>
  <c r="BK206" i="9"/>
  <c r="J206" i="9"/>
  <c r="J102" i="9"/>
  <c r="T206" i="9"/>
  <c r="R288" i="9"/>
  <c r="BK144" i="10"/>
  <c r="J144" i="10"/>
  <c r="J98" i="10" s="1"/>
  <c r="T144" i="10"/>
  <c r="P172" i="10"/>
  <c r="BK214" i="10"/>
  <c r="J214" i="10" s="1"/>
  <c r="J102" i="10" s="1"/>
  <c r="T214" i="10"/>
  <c r="T260" i="10"/>
  <c r="R175" i="11"/>
  <c r="P194" i="11"/>
  <c r="BK226" i="11"/>
  <c r="J226" i="11"/>
  <c r="J103" i="11" s="1"/>
  <c r="P235" i="11"/>
  <c r="BK148" i="12"/>
  <c r="J148" i="12"/>
  <c r="J99" i="12" s="1"/>
  <c r="BK194" i="12"/>
  <c r="J194" i="12"/>
  <c r="J102" i="12"/>
  <c r="T172" i="2"/>
  <c r="BK236" i="2"/>
  <c r="J236" i="2" s="1"/>
  <c r="J103" i="2" s="1"/>
  <c r="T265" i="2"/>
  <c r="R336" i="2"/>
  <c r="T368" i="2"/>
  <c r="R178" i="3"/>
  <c r="P205" i="3"/>
  <c r="BK259" i="3"/>
  <c r="J259" i="3" s="1"/>
  <c r="J103" i="3" s="1"/>
  <c r="T259" i="3"/>
  <c r="R179" i="5"/>
  <c r="P202" i="5"/>
  <c r="BK248" i="5"/>
  <c r="J248" i="5" s="1"/>
  <c r="J103" i="5" s="1"/>
  <c r="R259" i="5"/>
  <c r="P164" i="6"/>
  <c r="P234" i="6"/>
  <c r="BK290" i="6"/>
  <c r="J290" i="6"/>
  <c r="J105" i="6"/>
  <c r="P335" i="6"/>
  <c r="R135" i="7"/>
  <c r="T174" i="7"/>
  <c r="P232" i="7"/>
  <c r="P265" i="7"/>
  <c r="R136" i="8"/>
  <c r="R129" i="8"/>
  <c r="T137" i="9"/>
  <c r="R151" i="9"/>
  <c r="P187" i="9"/>
  <c r="P206" i="9"/>
  <c r="BK255" i="9"/>
  <c r="J255" i="9" s="1"/>
  <c r="J105" i="9" s="1"/>
  <c r="R255" i="9"/>
  <c r="R144" i="10"/>
  <c r="R172" i="10"/>
  <c r="R224" i="10"/>
  <c r="P291" i="10"/>
  <c r="R135" i="11"/>
  <c r="R134" i="11" s="1"/>
  <c r="T175" i="11"/>
  <c r="R194" i="11"/>
  <c r="P226" i="11"/>
  <c r="BK133" i="12"/>
  <c r="J133" i="12"/>
  <c r="J97" i="12" s="1"/>
  <c r="T133" i="12"/>
  <c r="R141" i="12"/>
  <c r="BK169" i="12"/>
  <c r="J169" i="12"/>
  <c r="J100" i="12"/>
  <c r="P194" i="12"/>
  <c r="P141" i="2"/>
  <c r="P140" i="2" s="1"/>
  <c r="P139" i="2" s="1"/>
  <c r="AU95" i="1" s="1"/>
  <c r="BK207" i="2"/>
  <c r="J207" i="2"/>
  <c r="J100" i="2"/>
  <c r="R220" i="2"/>
  <c r="R231" i="2"/>
  <c r="BK296" i="2"/>
  <c r="J296" i="2"/>
  <c r="J105" i="2" s="1"/>
  <c r="BK325" i="2"/>
  <c r="J325" i="2"/>
  <c r="J106" i="2"/>
  <c r="BK349" i="2"/>
  <c r="J349" i="2"/>
  <c r="J108" i="2" s="1"/>
  <c r="BK173" i="3"/>
  <c r="J173" i="3" s="1"/>
  <c r="J99" i="3" s="1"/>
  <c r="R173" i="3"/>
  <c r="BK205" i="3"/>
  <c r="J205" i="3" s="1"/>
  <c r="J101" i="3" s="1"/>
  <c r="T205" i="3"/>
  <c r="T268" i="3"/>
  <c r="R199" i="4"/>
  <c r="BK221" i="4"/>
  <c r="J221" i="4"/>
  <c r="J102" i="4"/>
  <c r="P226" i="4"/>
  <c r="P272" i="4"/>
  <c r="R297" i="4"/>
  <c r="R306" i="4"/>
  <c r="P334" i="4"/>
  <c r="P174" i="5"/>
  <c r="P215" i="5"/>
  <c r="P259" i="5"/>
  <c r="T164" i="6"/>
  <c r="P218" i="6"/>
  <c r="T229" i="6"/>
  <c r="BK265" i="6"/>
  <c r="J265" i="6" s="1"/>
  <c r="J104" i="6" s="1"/>
  <c r="BK317" i="6"/>
  <c r="J317" i="6"/>
  <c r="J106" i="6" s="1"/>
  <c r="P326" i="6"/>
  <c r="T354" i="6"/>
  <c r="T135" i="7"/>
  <c r="T134" i="7" s="1"/>
  <c r="R174" i="7"/>
  <c r="BK208" i="7"/>
  <c r="J208" i="7"/>
  <c r="J101" i="7" s="1"/>
  <c r="BK278" i="7"/>
  <c r="J278" i="7" s="1"/>
  <c r="J104" i="7" s="1"/>
  <c r="T136" i="8"/>
  <c r="T129" i="8"/>
  <c r="BK151" i="9"/>
  <c r="J151" i="9"/>
  <c r="J99" i="9" s="1"/>
  <c r="T164" i="9"/>
  <c r="R216" i="9"/>
  <c r="T255" i="9"/>
  <c r="R137" i="10"/>
  <c r="R151" i="10"/>
  <c r="BK195" i="10"/>
  <c r="J195" i="10"/>
  <c r="J101" i="10" s="1"/>
  <c r="P214" i="10"/>
  <c r="P260" i="10"/>
  <c r="P175" i="11"/>
  <c r="T205" i="11"/>
  <c r="T235" i="11"/>
  <c r="P133" i="12"/>
  <c r="BK141" i="12"/>
  <c r="BK132" i="12" s="1"/>
  <c r="J132" i="12" s="1"/>
  <c r="J96" i="12" s="1"/>
  <c r="J30" i="12" s="1"/>
  <c r="J111" i="12" s="1"/>
  <c r="BE111" i="12" s="1"/>
  <c r="F35" i="12" s="1"/>
  <c r="AZ105" i="1" s="1"/>
  <c r="T148" i="12"/>
  <c r="T169" i="12"/>
  <c r="P180" i="12"/>
  <c r="R194" i="12"/>
  <c r="T194" i="12"/>
  <c r="BK128" i="13"/>
  <c r="J128" i="13" s="1"/>
  <c r="J97" i="13" s="1"/>
  <c r="P128" i="13"/>
  <c r="P127" i="13"/>
  <c r="AU106" i="1" s="1"/>
  <c r="R128" i="13"/>
  <c r="R127" i="13"/>
  <c r="T128" i="13"/>
  <c r="T127" i="13" s="1"/>
  <c r="BK170" i="7"/>
  <c r="J170" i="7" s="1"/>
  <c r="J98" i="7" s="1"/>
  <c r="BK130" i="8"/>
  <c r="J130" i="8"/>
  <c r="J97" i="8"/>
  <c r="BK133" i="8"/>
  <c r="J133" i="8" s="1"/>
  <c r="J98" i="8" s="1"/>
  <c r="BK212" i="9"/>
  <c r="J212" i="9"/>
  <c r="J103" i="9" s="1"/>
  <c r="BK166" i="11"/>
  <c r="J166" i="11"/>
  <c r="J98" i="11"/>
  <c r="BK170" i="3"/>
  <c r="J170" i="3"/>
  <c r="J98" i="3" s="1"/>
  <c r="BK170" i="5"/>
  <c r="J170" i="5" s="1"/>
  <c r="J98" i="5" s="1"/>
  <c r="BK220" i="10"/>
  <c r="J220" i="10"/>
  <c r="J103" i="10" s="1"/>
  <c r="F91" i="13"/>
  <c r="J123" i="13"/>
  <c r="BE135" i="13"/>
  <c r="E85" i="13"/>
  <c r="F124" i="13"/>
  <c r="BE133" i="13"/>
  <c r="J92" i="13"/>
  <c r="BE131" i="13"/>
  <c r="J89" i="13"/>
  <c r="BE129" i="13"/>
  <c r="E85" i="12"/>
  <c r="F92" i="12"/>
  <c r="J126" i="12"/>
  <c r="BE136" i="12"/>
  <c r="BE157" i="12"/>
  <c r="BE161" i="12"/>
  <c r="BE170" i="12"/>
  <c r="BE195" i="12"/>
  <c r="BE217" i="12"/>
  <c r="BE219" i="12"/>
  <c r="BE231" i="12"/>
  <c r="J92" i="12"/>
  <c r="BE142" i="12"/>
  <c r="BE145" i="12"/>
  <c r="BE187" i="12"/>
  <c r="BE203" i="12"/>
  <c r="BE205" i="12"/>
  <c r="BE239" i="12"/>
  <c r="BE149" i="12"/>
  <c r="BE153" i="12"/>
  <c r="BE199" i="12"/>
  <c r="BE209" i="12"/>
  <c r="BE213" i="12"/>
  <c r="BE215" i="12"/>
  <c r="BE223" i="12"/>
  <c r="F128" i="12"/>
  <c r="BE138" i="12"/>
  <c r="BE189" i="12"/>
  <c r="BE191" i="12"/>
  <c r="BE197" i="12"/>
  <c r="BE211" i="12"/>
  <c r="BE229" i="12"/>
  <c r="BE155" i="12"/>
  <c r="BE159" i="12"/>
  <c r="BE165" i="12"/>
  <c r="BE181" i="12"/>
  <c r="BE185" i="12"/>
  <c r="BE221" i="12"/>
  <c r="BE233" i="12"/>
  <c r="BE134" i="12"/>
  <c r="BE163" i="12"/>
  <c r="BE172" i="12"/>
  <c r="BE176" i="12"/>
  <c r="BE178" i="12"/>
  <c r="BE237" i="12"/>
  <c r="J91" i="12"/>
  <c r="BE167" i="12"/>
  <c r="BE174" i="12"/>
  <c r="BE207" i="12"/>
  <c r="BE235" i="12"/>
  <c r="BE151" i="12"/>
  <c r="BE183" i="12"/>
  <c r="BE201" i="12"/>
  <c r="BE225" i="12"/>
  <c r="BE227" i="12"/>
  <c r="BE152" i="11"/>
  <c r="BE154" i="11"/>
  <c r="F91" i="11"/>
  <c r="F131" i="11"/>
  <c r="BE140" i="11"/>
  <c r="BE144" i="11"/>
  <c r="BE176" i="11"/>
  <c r="BE178" i="11"/>
  <c r="J91" i="11"/>
  <c r="E124" i="11"/>
  <c r="BE150" i="11"/>
  <c r="BE156" i="11"/>
  <c r="BE158" i="11"/>
  <c r="BE164" i="11"/>
  <c r="BE173" i="11"/>
  <c r="BE182" i="11"/>
  <c r="BE186" i="11"/>
  <c r="BE203" i="11"/>
  <c r="BE218" i="11"/>
  <c r="BE222" i="11"/>
  <c r="BE238" i="11"/>
  <c r="BE244" i="11"/>
  <c r="J137" i="10"/>
  <c r="J97" i="10"/>
  <c r="J131" i="11"/>
  <c r="BE146" i="11"/>
  <c r="BE148" i="11"/>
  <c r="BE197" i="11"/>
  <c r="BE208" i="11"/>
  <c r="BE227" i="11"/>
  <c r="BE240" i="11"/>
  <c r="BE242" i="11"/>
  <c r="BE136" i="11"/>
  <c r="BE138" i="11"/>
  <c r="BE142" i="11"/>
  <c r="BE167" i="11"/>
  <c r="BE171" i="11"/>
  <c r="BE188" i="11"/>
  <c r="BE212" i="11"/>
  <c r="BE216" i="11"/>
  <c r="BE224" i="11"/>
  <c r="BE231" i="11"/>
  <c r="BE236" i="11"/>
  <c r="BE160" i="11"/>
  <c r="BE162" i="11"/>
  <c r="BE180" i="11"/>
  <c r="BE184" i="11"/>
  <c r="BE199" i="11"/>
  <c r="BE246" i="11"/>
  <c r="J89" i="11"/>
  <c r="BE190" i="11"/>
  <c r="BE192" i="11"/>
  <c r="BE195" i="11"/>
  <c r="BE201" i="11"/>
  <c r="BE206" i="11"/>
  <c r="BE210" i="11"/>
  <c r="BE214" i="11"/>
  <c r="BE220" i="11"/>
  <c r="BE229" i="11"/>
  <c r="BE233" i="11"/>
  <c r="J92" i="10"/>
  <c r="BE141" i="10"/>
  <c r="BE155" i="10"/>
  <c r="BE167" i="10"/>
  <c r="BE173" i="10"/>
  <c r="BE181" i="10"/>
  <c r="BE183" i="10"/>
  <c r="BE225" i="10"/>
  <c r="BE239" i="10"/>
  <c r="BE251" i="10"/>
  <c r="BE255" i="10"/>
  <c r="BE257" i="10"/>
  <c r="BE265" i="10"/>
  <c r="BE269" i="10"/>
  <c r="BE277" i="10"/>
  <c r="BE287" i="10"/>
  <c r="F91" i="10"/>
  <c r="BE170" i="10"/>
  <c r="BE175" i="10"/>
  <c r="BE193" i="10"/>
  <c r="BE200" i="10"/>
  <c r="BE208" i="10"/>
  <c r="BE233" i="10"/>
  <c r="BE245" i="10"/>
  <c r="BE221" i="10"/>
  <c r="BE235" i="10"/>
  <c r="BE243" i="10"/>
  <c r="BE249" i="10"/>
  <c r="BE273" i="10"/>
  <c r="BE294" i="10"/>
  <c r="BE304" i="10"/>
  <c r="BE308" i="10"/>
  <c r="F92" i="10"/>
  <c r="BE158" i="10"/>
  <c r="BE161" i="10"/>
  <c r="BE204" i="10"/>
  <c r="BE247" i="10"/>
  <c r="BE261" i="10"/>
  <c r="BE271" i="10"/>
  <c r="BE279" i="10"/>
  <c r="BE283" i="10"/>
  <c r="BE292" i="10"/>
  <c r="BE298" i="10"/>
  <c r="BE312" i="10"/>
  <c r="J89" i="10"/>
  <c r="E126" i="10"/>
  <c r="J132" i="10"/>
  <c r="BE145" i="10"/>
  <c r="BE148" i="10"/>
  <c r="BE152" i="10"/>
  <c r="BE177" i="10"/>
  <c r="BE179" i="10"/>
  <c r="BE187" i="10"/>
  <c r="BE191" i="10"/>
  <c r="BE202" i="10"/>
  <c r="BE206" i="10"/>
  <c r="BE210" i="10"/>
  <c r="BE218" i="10"/>
  <c r="BE237" i="10"/>
  <c r="BE300" i="10"/>
  <c r="BE310" i="10"/>
  <c r="BE138" i="10"/>
  <c r="BE189" i="10"/>
  <c r="BE196" i="10"/>
  <c r="BE212" i="10"/>
  <c r="BE253" i="10"/>
  <c r="BE281" i="10"/>
  <c r="BE302" i="10"/>
  <c r="BE306" i="10"/>
  <c r="BE164" i="10"/>
  <c r="BE185" i="10"/>
  <c r="BE198" i="10"/>
  <c r="BE215" i="10"/>
  <c r="BE227" i="10"/>
  <c r="BE229" i="10"/>
  <c r="BE231" i="10"/>
  <c r="BE241" i="10"/>
  <c r="BE263" i="10"/>
  <c r="BE267" i="10"/>
  <c r="BE275" i="10"/>
  <c r="BE285" i="10"/>
  <c r="BE289" i="10"/>
  <c r="BE296" i="10"/>
  <c r="J91" i="9"/>
  <c r="BE158" i="9"/>
  <c r="BE179" i="9"/>
  <c r="BE223" i="9"/>
  <c r="BE253" i="9"/>
  <c r="BE268" i="9"/>
  <c r="BE272" i="9"/>
  <c r="BE289" i="9"/>
  <c r="BE297" i="9"/>
  <c r="BE301" i="9"/>
  <c r="J89" i="9"/>
  <c r="E126" i="9"/>
  <c r="F132" i="9"/>
  <c r="BE138" i="9"/>
  <c r="BE177" i="9"/>
  <c r="BE183" i="9"/>
  <c r="BE196" i="9"/>
  <c r="BE262" i="9"/>
  <c r="BE293" i="9"/>
  <c r="BE295" i="9"/>
  <c r="BE307" i="9"/>
  <c r="BE145" i="9"/>
  <c r="BE171" i="9"/>
  <c r="BE190" i="9"/>
  <c r="BE198" i="9"/>
  <c r="BE221" i="9"/>
  <c r="BE227" i="9"/>
  <c r="BE249" i="9"/>
  <c r="BE270" i="9"/>
  <c r="BE276" i="9"/>
  <c r="F92" i="9"/>
  <c r="BE141" i="9"/>
  <c r="BE165" i="9"/>
  <c r="BE169" i="9"/>
  <c r="BE192" i="9"/>
  <c r="BE202" i="9"/>
  <c r="BE210" i="9"/>
  <c r="BE231" i="9"/>
  <c r="BE251" i="9"/>
  <c r="BE256" i="9"/>
  <c r="BE258" i="9"/>
  <c r="BE260" i="9"/>
  <c r="BE309" i="9"/>
  <c r="BE175" i="9"/>
  <c r="BE200" i="9"/>
  <c r="BE207" i="9"/>
  <c r="BE213" i="9"/>
  <c r="BE229" i="9"/>
  <c r="BE233" i="9"/>
  <c r="BE235" i="9"/>
  <c r="BE239" i="9"/>
  <c r="BE245" i="9"/>
  <c r="BE305" i="9"/>
  <c r="BE148" i="9"/>
  <c r="BE152" i="9"/>
  <c r="BE155" i="9"/>
  <c r="BE181" i="9"/>
  <c r="BE185" i="9"/>
  <c r="BE194" i="9"/>
  <c r="BE217" i="9"/>
  <c r="BE219" i="9"/>
  <c r="BE241" i="9"/>
  <c r="BE243" i="9"/>
  <c r="BE247" i="9"/>
  <c r="BE278" i="9"/>
  <c r="BE280" i="9"/>
  <c r="BE282" i="9"/>
  <c r="BE284" i="9"/>
  <c r="BE286" i="9"/>
  <c r="BE299" i="9"/>
  <c r="J92" i="9"/>
  <c r="BE161" i="9"/>
  <c r="BE204" i="9"/>
  <c r="BE237" i="9"/>
  <c r="BE291" i="9"/>
  <c r="BE303" i="9"/>
  <c r="BE167" i="9"/>
  <c r="BE173" i="9"/>
  <c r="BE188" i="9"/>
  <c r="BE225" i="9"/>
  <c r="BE264" i="9"/>
  <c r="BE266" i="9"/>
  <c r="BE274" i="9"/>
  <c r="J91" i="8"/>
  <c r="E119" i="8"/>
  <c r="F125" i="8"/>
  <c r="BE137" i="8"/>
  <c r="BE139" i="8"/>
  <c r="J89" i="8"/>
  <c r="J92" i="8"/>
  <c r="F92" i="8"/>
  <c r="BE131" i="8"/>
  <c r="BE134" i="8"/>
  <c r="J91" i="7"/>
  <c r="BE150" i="7"/>
  <c r="BE158" i="7"/>
  <c r="BE166" i="7"/>
  <c r="BE179" i="7"/>
  <c r="BE204" i="7"/>
  <c r="BE243" i="7"/>
  <c r="BE245" i="7"/>
  <c r="BE247" i="7"/>
  <c r="BE276" i="7"/>
  <c r="E85" i="7"/>
  <c r="BE154" i="7"/>
  <c r="BE175" i="7"/>
  <c r="BE177" i="7"/>
  <c r="BE198" i="7"/>
  <c r="BE219" i="7"/>
  <c r="BE221" i="7"/>
  <c r="BE224" i="7"/>
  <c r="BE226" i="7"/>
  <c r="BE249" i="7"/>
  <c r="BE283" i="7"/>
  <c r="BE285" i="7"/>
  <c r="J141" i="6"/>
  <c r="J98" i="6"/>
  <c r="BE136" i="7"/>
  <c r="BE148" i="7"/>
  <c r="BE196" i="7"/>
  <c r="BE241" i="7"/>
  <c r="BE263" i="7"/>
  <c r="BE268" i="7"/>
  <c r="BE270" i="7"/>
  <c r="BE279" i="7"/>
  <c r="BE281" i="7"/>
  <c r="BE291" i="7"/>
  <c r="J128" i="7"/>
  <c r="BE156" i="7"/>
  <c r="BE190" i="7"/>
  <c r="BE211" i="7"/>
  <c r="BE239" i="7"/>
  <c r="BE257" i="7"/>
  <c r="BE259" i="7"/>
  <c r="BE274" i="7"/>
  <c r="J92" i="7"/>
  <c r="F130" i="7"/>
  <c r="BE164" i="7"/>
  <c r="BE186" i="7"/>
  <c r="BE188" i="7"/>
  <c r="BE194" i="7"/>
  <c r="BE200" i="7"/>
  <c r="BE202" i="7"/>
  <c r="BE209" i="7"/>
  <c r="BE138" i="7"/>
  <c r="BE140" i="7"/>
  <c r="BE144" i="7"/>
  <c r="BE146" i="7"/>
  <c r="BE160" i="7"/>
  <c r="BE181" i="7"/>
  <c r="BE192" i="7"/>
  <c r="BE206" i="7"/>
  <c r="BE266" i="7"/>
  <c r="BE289" i="7"/>
  <c r="F92" i="7"/>
  <c r="BE142" i="7"/>
  <c r="BE162" i="7"/>
  <c r="BE168" i="7"/>
  <c r="BE228" i="7"/>
  <c r="BE233" i="7"/>
  <c r="BE235" i="7"/>
  <c r="BE237" i="7"/>
  <c r="BE255" i="7"/>
  <c r="BE261" i="7"/>
  <c r="BE287" i="7"/>
  <c r="BE152" i="7"/>
  <c r="BE171" i="7"/>
  <c r="BE184" i="7"/>
  <c r="BE213" i="7"/>
  <c r="BE215" i="7"/>
  <c r="BE217" i="7"/>
  <c r="BE230" i="7"/>
  <c r="BE251" i="7"/>
  <c r="BE253" i="7"/>
  <c r="BE272" i="7"/>
  <c r="BE293" i="7"/>
  <c r="J92" i="6"/>
  <c r="F136" i="6"/>
  <c r="BE146" i="6"/>
  <c r="BE148" i="6"/>
  <c r="BE171" i="6"/>
  <c r="BE198" i="6"/>
  <c r="BE202" i="6"/>
  <c r="BE204" i="6"/>
  <c r="BE206" i="6"/>
  <c r="BE208" i="6"/>
  <c r="BE247" i="6"/>
  <c r="BE249" i="6"/>
  <c r="BE266" i="6"/>
  <c r="BE278" i="6"/>
  <c r="BE286" i="6"/>
  <c r="F91" i="6"/>
  <c r="BE152" i="6"/>
  <c r="BE158" i="6"/>
  <c r="BE169" i="6"/>
  <c r="BE173" i="6"/>
  <c r="BE175" i="6"/>
  <c r="BE181" i="6"/>
  <c r="BE216" i="6"/>
  <c r="BE227" i="6"/>
  <c r="BE235" i="6"/>
  <c r="BE282" i="6"/>
  <c r="BE318" i="6"/>
  <c r="BE320" i="6"/>
  <c r="BE322" i="6"/>
  <c r="J133" i="6"/>
  <c r="BE150" i="6"/>
  <c r="BE162" i="6"/>
  <c r="BE165" i="6"/>
  <c r="BE221" i="6"/>
  <c r="BE232" i="6"/>
  <c r="BE237" i="6"/>
  <c r="BE243" i="6"/>
  <c r="BE245" i="6"/>
  <c r="BE251" i="6"/>
  <c r="BE257" i="6"/>
  <c r="BE259" i="6"/>
  <c r="E85" i="6"/>
  <c r="BE142" i="6"/>
  <c r="BE183" i="6"/>
  <c r="BE185" i="6"/>
  <c r="BE270" i="6"/>
  <c r="BE274" i="6"/>
  <c r="BE280" i="6"/>
  <c r="BE315" i="6"/>
  <c r="BE324" i="6"/>
  <c r="BE327" i="6"/>
  <c r="BE329" i="6"/>
  <c r="BE336" i="6"/>
  <c r="J91" i="6"/>
  <c r="BE154" i="6"/>
  <c r="BE167" i="6"/>
  <c r="BE177" i="6"/>
  <c r="BE223" i="6"/>
  <c r="BE225" i="6"/>
  <c r="BE230" i="6"/>
  <c r="BE253" i="6"/>
  <c r="BE255" i="6"/>
  <c r="BE301" i="6"/>
  <c r="BE303" i="6"/>
  <c r="BE305" i="6"/>
  <c r="J135" i="5"/>
  <c r="J97" i="5"/>
  <c r="BE144" i="6"/>
  <c r="BE160" i="6"/>
  <c r="BE179" i="6"/>
  <c r="BE212" i="6"/>
  <c r="BE263" i="6"/>
  <c r="BE272" i="6"/>
  <c r="BE331" i="6"/>
  <c r="BE193" i="6"/>
  <c r="BE195" i="6"/>
  <c r="BE200" i="6"/>
  <c r="BE210" i="6"/>
  <c r="BE239" i="6"/>
  <c r="BE261" i="6"/>
  <c r="BE291" i="6"/>
  <c r="BE293" i="6"/>
  <c r="BE295" i="6"/>
  <c r="BE297" i="6"/>
  <c r="BE299" i="6"/>
  <c r="BE309" i="6"/>
  <c r="BE311" i="6"/>
  <c r="BE313" i="6"/>
  <c r="BE156" i="6"/>
  <c r="BE187" i="6"/>
  <c r="BE189" i="6"/>
  <c r="BE191" i="6"/>
  <c r="BE214" i="6"/>
  <c r="BE219" i="6"/>
  <c r="BE241" i="6"/>
  <c r="BE268" i="6"/>
  <c r="BE276" i="6"/>
  <c r="BE284" i="6"/>
  <c r="BE288" i="6"/>
  <c r="BE307" i="6"/>
  <c r="BE333" i="6"/>
  <c r="BE338" i="6"/>
  <c r="BE340" i="6"/>
  <c r="BE342" i="6"/>
  <c r="BE344" i="6"/>
  <c r="BE346" i="6"/>
  <c r="BE348" i="6"/>
  <c r="BE350" i="6"/>
  <c r="BE352" i="6"/>
  <c r="BE355" i="6"/>
  <c r="BE357" i="6"/>
  <c r="BE359" i="6"/>
  <c r="BE361" i="6"/>
  <c r="BE363" i="6"/>
  <c r="BE365" i="6"/>
  <c r="F92" i="5"/>
  <c r="BE168" i="5"/>
  <c r="BE218" i="5"/>
  <c r="BE230" i="5"/>
  <c r="BE234" i="5"/>
  <c r="BE249" i="5"/>
  <c r="BE251" i="5"/>
  <c r="BE255" i="5"/>
  <c r="J91" i="5"/>
  <c r="F130" i="5"/>
  <c r="BE140" i="5"/>
  <c r="BE142" i="5"/>
  <c r="BE150" i="5"/>
  <c r="BE177" i="5"/>
  <c r="BE190" i="5"/>
  <c r="BE209" i="5"/>
  <c r="BE211" i="5"/>
  <c r="BE216" i="5"/>
  <c r="BE240" i="5"/>
  <c r="BE253" i="5"/>
  <c r="BE154" i="5"/>
  <c r="BE156" i="5"/>
  <c r="BE196" i="5"/>
  <c r="BE205" i="5"/>
  <c r="BE213" i="5"/>
  <c r="BE224" i="5"/>
  <c r="BE238" i="5"/>
  <c r="BE136" i="5"/>
  <c r="BE138" i="5"/>
  <c r="BE162" i="5"/>
  <c r="BE175" i="5"/>
  <c r="BE180" i="5"/>
  <c r="BE203" i="5"/>
  <c r="BE222" i="5"/>
  <c r="BE262" i="5"/>
  <c r="BE268" i="5"/>
  <c r="BE270" i="5"/>
  <c r="BE274" i="5"/>
  <c r="J89" i="5"/>
  <c r="E124" i="5"/>
  <c r="BE164" i="5"/>
  <c r="BE236" i="5"/>
  <c r="BE272" i="5"/>
  <c r="J131" i="5"/>
  <c r="BE144" i="5"/>
  <c r="BE158" i="5"/>
  <c r="BE160" i="5"/>
  <c r="BE166" i="5"/>
  <c r="BE182" i="5"/>
  <c r="BE184" i="5"/>
  <c r="BE192" i="5"/>
  <c r="BE200" i="5"/>
  <c r="BE207" i="5"/>
  <c r="BE220" i="5"/>
  <c r="BE226" i="5"/>
  <c r="BE228" i="5"/>
  <c r="BE232" i="5"/>
  <c r="BE257" i="5"/>
  <c r="BE260" i="5"/>
  <c r="BE266" i="5"/>
  <c r="BE146" i="5"/>
  <c r="BE148" i="5"/>
  <c r="BE152" i="5"/>
  <c r="BE194" i="5"/>
  <c r="BE242" i="5"/>
  <c r="BE244" i="5"/>
  <c r="BE246" i="5"/>
  <c r="BE264" i="5"/>
  <c r="BE171" i="5"/>
  <c r="BE186" i="5"/>
  <c r="BE188" i="5"/>
  <c r="BE198" i="5"/>
  <c r="F92" i="4"/>
  <c r="J135" i="4"/>
  <c r="BE148" i="4"/>
  <c r="BE185" i="4"/>
  <c r="BE187" i="4"/>
  <c r="BE208" i="4"/>
  <c r="BE211" i="4"/>
  <c r="J92" i="4"/>
  <c r="BE161" i="4"/>
  <c r="BE189" i="4"/>
  <c r="BE204" i="4"/>
  <c r="BE227" i="4"/>
  <c r="BE229" i="4"/>
  <c r="BE237" i="4"/>
  <c r="BE254" i="4"/>
  <c r="BE256" i="4"/>
  <c r="BE277" i="4"/>
  <c r="BE279" i="4"/>
  <c r="BE285" i="4"/>
  <c r="J89" i="4"/>
  <c r="F135" i="4"/>
  <c r="BE146" i="4"/>
  <c r="BE193" i="4"/>
  <c r="BE195" i="4"/>
  <c r="BE245" i="4"/>
  <c r="BE258" i="4"/>
  <c r="BE260" i="4"/>
  <c r="BE262" i="4"/>
  <c r="BE266" i="4"/>
  <c r="BE307" i="4"/>
  <c r="BE309" i="4"/>
  <c r="BE311" i="4"/>
  <c r="BE313" i="4"/>
  <c r="BE156" i="4"/>
  <c r="BE165" i="4"/>
  <c r="BE167" i="4"/>
  <c r="BE169" i="4"/>
  <c r="BE177" i="4"/>
  <c r="BE219" i="4"/>
  <c r="BE251" i="4"/>
  <c r="BE293" i="4"/>
  <c r="BE295" i="4"/>
  <c r="J135" i="3"/>
  <c r="J97" i="3" s="1"/>
  <c r="BE142" i="4"/>
  <c r="BE144" i="4"/>
  <c r="BE150" i="4"/>
  <c r="BE152" i="4"/>
  <c r="BE163" i="4"/>
  <c r="BE197" i="4"/>
  <c r="BE222" i="4"/>
  <c r="BE224" i="4"/>
  <c r="BE231" i="4"/>
  <c r="BE233" i="4"/>
  <c r="BE287" i="4"/>
  <c r="BE298" i="4"/>
  <c r="BE300" i="4"/>
  <c r="BE302" i="4"/>
  <c r="BE320" i="4"/>
  <c r="BE322" i="4"/>
  <c r="BE173" i="4"/>
  <c r="BE179" i="4"/>
  <c r="BE191" i="4"/>
  <c r="BE202" i="4"/>
  <c r="BE213" i="4"/>
  <c r="BE217" i="4"/>
  <c r="BE270" i="4"/>
  <c r="BE283" i="4"/>
  <c r="E129" i="4"/>
  <c r="BE171" i="4"/>
  <c r="BE215" i="4"/>
  <c r="BE235" i="4"/>
  <c r="BE247" i="4"/>
  <c r="BE249" i="4"/>
  <c r="BE273" i="4"/>
  <c r="BE281" i="4"/>
  <c r="BE289" i="4"/>
  <c r="BE324" i="4"/>
  <c r="BE154" i="4"/>
  <c r="BE158" i="4"/>
  <c r="BE175" i="4"/>
  <c r="BE181" i="4"/>
  <c r="BE183" i="4"/>
  <c r="BE200" i="4"/>
  <c r="BE206" i="4"/>
  <c r="BE239" i="4"/>
  <c r="BE241" i="4"/>
  <c r="BE243" i="4"/>
  <c r="BE264" i="4"/>
  <c r="BE268" i="4"/>
  <c r="BE275" i="4"/>
  <c r="BE291" i="4"/>
  <c r="BE304" i="4"/>
  <c r="BE316" i="4"/>
  <c r="BE318" i="4"/>
  <c r="BE326" i="4"/>
  <c r="BE328" i="4"/>
  <c r="BE330" i="4"/>
  <c r="BE332" i="4"/>
  <c r="BE335" i="4"/>
  <c r="BE337" i="4"/>
  <c r="BE339" i="4"/>
  <c r="BE341" i="4"/>
  <c r="BE343" i="4"/>
  <c r="BE345" i="4"/>
  <c r="J141" i="2"/>
  <c r="J98" i="2"/>
  <c r="F91" i="3"/>
  <c r="J128" i="3"/>
  <c r="BE156" i="3"/>
  <c r="BE191" i="3"/>
  <c r="BE197" i="3"/>
  <c r="BE203" i="3"/>
  <c r="BE218" i="3"/>
  <c r="BE227" i="3"/>
  <c r="BE233" i="3"/>
  <c r="BE266" i="3"/>
  <c r="BE144" i="3"/>
  <c r="BE146" i="3"/>
  <c r="BE148" i="3"/>
  <c r="BE150" i="3"/>
  <c r="BE152" i="3"/>
  <c r="BE164" i="3"/>
  <c r="BE168" i="3"/>
  <c r="BE208" i="3"/>
  <c r="BE225" i="3"/>
  <c r="BE239" i="3"/>
  <c r="BE241" i="3"/>
  <c r="BE260" i="3"/>
  <c r="J130" i="3"/>
  <c r="BE162" i="3"/>
  <c r="BE179" i="3"/>
  <c r="BE216" i="3"/>
  <c r="BE231" i="3"/>
  <c r="BE262" i="3"/>
  <c r="E85" i="3"/>
  <c r="BE136" i="3"/>
  <c r="BE138" i="3"/>
  <c r="BE140" i="3"/>
  <c r="BE154" i="3"/>
  <c r="BE174" i="3"/>
  <c r="BE176" i="3"/>
  <c r="BE212" i="3"/>
  <c r="BE214" i="3"/>
  <c r="BE221" i="3"/>
  <c r="BE223" i="3"/>
  <c r="BE264" i="3"/>
  <c r="BE277" i="3"/>
  <c r="BE279" i="3"/>
  <c r="BE142" i="3"/>
  <c r="BE181" i="3"/>
  <c r="BE183" i="3"/>
  <c r="BE185" i="3"/>
  <c r="BE210" i="3"/>
  <c r="BE243" i="3"/>
  <c r="BE251" i="3"/>
  <c r="BE281" i="3"/>
  <c r="F92" i="3"/>
  <c r="J131" i="3"/>
  <c r="BE160" i="3"/>
  <c r="BE166" i="3"/>
  <c r="BE229" i="3"/>
  <c r="BE245" i="3"/>
  <c r="BE247" i="3"/>
  <c r="BE273" i="3"/>
  <c r="BE275" i="3"/>
  <c r="BE158" i="3"/>
  <c r="BE171" i="3"/>
  <c r="BE187" i="3"/>
  <c r="BE193" i="3"/>
  <c r="BE195" i="3"/>
  <c r="BE206" i="3"/>
  <c r="BE237" i="3"/>
  <c r="BE249" i="3"/>
  <c r="BE253" i="3"/>
  <c r="BE255" i="3"/>
  <c r="BE283" i="3"/>
  <c r="BE189" i="3"/>
  <c r="BE199" i="3"/>
  <c r="BE201" i="3"/>
  <c r="BE235" i="3"/>
  <c r="BE257" i="3"/>
  <c r="BE269" i="3"/>
  <c r="BE271" i="3"/>
  <c r="J133" i="2"/>
  <c r="BE158" i="2"/>
  <c r="BE160" i="2"/>
  <c r="BE177" i="2"/>
  <c r="BE187" i="2"/>
  <c r="BE210" i="2"/>
  <c r="BE268" i="2"/>
  <c r="BE294" i="2"/>
  <c r="F135" i="2"/>
  <c r="BE166" i="2"/>
  <c r="BE168" i="2"/>
  <c r="BE173" i="2"/>
  <c r="BE193" i="2"/>
  <c r="BE195" i="2"/>
  <c r="BE216" i="2"/>
  <c r="BE232" i="2"/>
  <c r="BE234" i="2"/>
  <c r="BE237" i="2"/>
  <c r="BE247" i="2"/>
  <c r="BE253" i="2"/>
  <c r="BE278" i="2"/>
  <c r="BE319" i="2"/>
  <c r="BE321" i="2"/>
  <c r="BE328" i="2"/>
  <c r="BE341" i="2"/>
  <c r="BE360" i="2"/>
  <c r="J92" i="2"/>
  <c r="BE152" i="2"/>
  <c r="BE197" i="2"/>
  <c r="BE199" i="2"/>
  <c r="BE201" i="2"/>
  <c r="BE208" i="2"/>
  <c r="BE229" i="2"/>
  <c r="BE255" i="2"/>
  <c r="BE257" i="2"/>
  <c r="BE259" i="2"/>
  <c r="BE261" i="2"/>
  <c r="BE263" i="2"/>
  <c r="BE280" i="2"/>
  <c r="BE290" i="2"/>
  <c r="BE292" i="2"/>
  <c r="BE354" i="2"/>
  <c r="E85" i="2"/>
  <c r="BE144" i="2"/>
  <c r="BE156" i="2"/>
  <c r="BE170" i="2"/>
  <c r="BE175" i="2"/>
  <c r="BE191" i="2"/>
  <c r="BE203" i="2"/>
  <c r="BE212" i="2"/>
  <c r="BE214" i="2"/>
  <c r="BE249" i="2"/>
  <c r="BE251" i="2"/>
  <c r="BE276" i="2"/>
  <c r="BE315" i="2"/>
  <c r="BE326" i="2"/>
  <c r="BE332" i="2"/>
  <c r="BE334" i="2"/>
  <c r="BE345" i="2"/>
  <c r="F92" i="2"/>
  <c r="BE146" i="2"/>
  <c r="BE183" i="2"/>
  <c r="BE218" i="2"/>
  <c r="BE221" i="2"/>
  <c r="BE266" i="2"/>
  <c r="BE270" i="2"/>
  <c r="BE272" i="2"/>
  <c r="BE274" i="2"/>
  <c r="BE307" i="2"/>
  <c r="BE323" i="2"/>
  <c r="BE330" i="2"/>
  <c r="BE148" i="2"/>
  <c r="BE154" i="2"/>
  <c r="BE162" i="2"/>
  <c r="BE185" i="2"/>
  <c r="BE189" i="2"/>
  <c r="BE223" i="2"/>
  <c r="BE225" i="2"/>
  <c r="BE282" i="2"/>
  <c r="BE303" i="2"/>
  <c r="BE305" i="2"/>
  <c r="BE317" i="2"/>
  <c r="BE339" i="2"/>
  <c r="BE356" i="2"/>
  <c r="BE358" i="2"/>
  <c r="J135" i="2"/>
  <c r="BE142" i="2"/>
  <c r="BE179" i="2"/>
  <c r="BE181" i="2"/>
  <c r="BE227" i="2"/>
  <c r="BE239" i="2"/>
  <c r="BE245" i="2"/>
  <c r="BE284" i="2"/>
  <c r="BE288" i="2"/>
  <c r="BE309" i="2"/>
  <c r="BE311" i="2"/>
  <c r="BE313" i="2"/>
  <c r="BE337" i="2"/>
  <c r="BE350" i="2"/>
  <c r="BE366" i="2"/>
  <c r="BE369" i="2"/>
  <c r="BE371" i="2"/>
  <c r="BE150" i="2"/>
  <c r="BE164" i="2"/>
  <c r="BE205" i="2"/>
  <c r="BE241" i="2"/>
  <c r="BE243" i="2"/>
  <c r="BE286" i="2"/>
  <c r="BE297" i="2"/>
  <c r="BE299" i="2"/>
  <c r="BE301" i="2"/>
  <c r="BE343" i="2"/>
  <c r="BE347" i="2"/>
  <c r="BE352" i="2"/>
  <c r="BE362" i="2"/>
  <c r="BE364" i="2"/>
  <c r="BE373" i="2"/>
  <c r="BE375" i="2"/>
  <c r="BE377" i="2"/>
  <c r="BE379" i="2"/>
  <c r="F37" i="2"/>
  <c r="BB95" i="1" s="1"/>
  <c r="F39" i="4"/>
  <c r="BD97" i="1" s="1"/>
  <c r="F38" i="6"/>
  <c r="BC99" i="1" s="1"/>
  <c r="F36" i="8"/>
  <c r="BA101" i="1" s="1"/>
  <c r="F38" i="9"/>
  <c r="BC102" i="1" s="1"/>
  <c r="F39" i="11"/>
  <c r="BD104" i="1" s="1"/>
  <c r="J36" i="12"/>
  <c r="AW105" i="1" s="1"/>
  <c r="F39" i="2"/>
  <c r="BD95" i="1" s="1"/>
  <c r="F39" i="5"/>
  <c r="BD98" i="1" s="1"/>
  <c r="F36" i="7"/>
  <c r="BA100" i="1" s="1"/>
  <c r="F38" i="7"/>
  <c r="BC100" i="1" s="1"/>
  <c r="J36" i="10"/>
  <c r="AW103" i="1" s="1"/>
  <c r="F39" i="10"/>
  <c r="BD103" i="1" s="1"/>
  <c r="F38" i="13"/>
  <c r="BC106" i="1" s="1"/>
  <c r="F36" i="3"/>
  <c r="BA96" i="1" s="1"/>
  <c r="J36" i="3"/>
  <c r="AW96" i="1" s="1"/>
  <c r="F38" i="4"/>
  <c r="BC97" i="1" s="1"/>
  <c r="F38" i="5"/>
  <c r="BC98" i="1" s="1"/>
  <c r="F37" i="7"/>
  <c r="BB100" i="1" s="1"/>
  <c r="F39" i="8"/>
  <c r="BD101" i="1" s="1"/>
  <c r="F37" i="8"/>
  <c r="BB101" i="1" s="1"/>
  <c r="F37" i="9"/>
  <c r="BB102" i="1" s="1"/>
  <c r="J36" i="13"/>
  <c r="AW106" i="1"/>
  <c r="F36" i="13"/>
  <c r="BA106" i="1"/>
  <c r="F39" i="12"/>
  <c r="BD105" i="1"/>
  <c r="J36" i="2"/>
  <c r="AW95" i="1"/>
  <c r="J36" i="4"/>
  <c r="AW97" i="1"/>
  <c r="F36" i="6"/>
  <c r="BA99" i="1"/>
  <c r="J36" i="9"/>
  <c r="AW102" i="1"/>
  <c r="F36" i="11"/>
  <c r="BA104" i="1"/>
  <c r="F37" i="12"/>
  <c r="BB105" i="1"/>
  <c r="F38" i="3"/>
  <c r="BC96" i="1"/>
  <c r="F37" i="4"/>
  <c r="BB97" i="1"/>
  <c r="J36" i="5"/>
  <c r="AW98" i="1"/>
  <c r="F39" i="6"/>
  <c r="BD99" i="1"/>
  <c r="F36" i="9"/>
  <c r="BA102" i="1"/>
  <c r="F38" i="10"/>
  <c r="BC103" i="1"/>
  <c r="F36" i="12"/>
  <c r="BA105" i="1"/>
  <c r="F36" i="2"/>
  <c r="BA95" i="1"/>
  <c r="F36" i="5"/>
  <c r="BA98" i="1"/>
  <c r="F37" i="6"/>
  <c r="BB99" i="1"/>
  <c r="F36" i="10"/>
  <c r="BA103" i="1"/>
  <c r="F38" i="11"/>
  <c r="BC104" i="1"/>
  <c r="F37" i="13"/>
  <c r="BB106" i="1"/>
  <c r="F38" i="2"/>
  <c r="BC95" i="1"/>
  <c r="F36" i="4"/>
  <c r="BA97" i="1"/>
  <c r="J36" i="6"/>
  <c r="AW99" i="1"/>
  <c r="F37" i="10"/>
  <c r="BB103" i="1"/>
  <c r="F37" i="11"/>
  <c r="BB104" i="1"/>
  <c r="F38" i="12"/>
  <c r="BC105" i="1"/>
  <c r="F37" i="3"/>
  <c r="BB96" i="1"/>
  <c r="F39" i="3"/>
  <c r="BD96" i="1"/>
  <c r="F37" i="5"/>
  <c r="BB98" i="1"/>
  <c r="F39" i="7"/>
  <c r="BD100" i="1"/>
  <c r="J36" i="7"/>
  <c r="AW100" i="1"/>
  <c r="F38" i="8"/>
  <c r="BC101" i="1"/>
  <c r="J36" i="8"/>
  <c r="AW101" i="1"/>
  <c r="F39" i="9"/>
  <c r="BD102" i="1"/>
  <c r="J36" i="11"/>
  <c r="AW104" i="1"/>
  <c r="F39" i="13"/>
  <c r="BD106" i="1"/>
  <c r="BK140" i="4" l="1"/>
  <c r="J140" i="4" s="1"/>
  <c r="J97" i="4" s="1"/>
  <c r="J141" i="12"/>
  <c r="J98" i="12" s="1"/>
  <c r="BK134" i="7"/>
  <c r="J134" i="7" s="1"/>
  <c r="J96" i="7" s="1"/>
  <c r="J30" i="7" s="1"/>
  <c r="J113" i="7" s="1"/>
  <c r="BE113" i="7" s="1"/>
  <c r="BK134" i="11"/>
  <c r="J134" i="11" s="1"/>
  <c r="J96" i="11" s="1"/>
  <c r="T136" i="9"/>
  <c r="P134" i="7"/>
  <c r="AU100" i="1" s="1"/>
  <c r="R132" i="12"/>
  <c r="BK134" i="3"/>
  <c r="J134" i="3" s="1"/>
  <c r="J96" i="3" s="1"/>
  <c r="J30" i="3" s="1"/>
  <c r="J113" i="3" s="1"/>
  <c r="BE113" i="3" s="1"/>
  <c r="F35" i="3" s="1"/>
  <c r="AZ96" i="1" s="1"/>
  <c r="T140" i="4"/>
  <c r="T139" i="4"/>
  <c r="R136" i="9"/>
  <c r="T140" i="6"/>
  <c r="T139" i="6" s="1"/>
  <c r="T134" i="5"/>
  <c r="P140" i="4"/>
  <c r="P139" i="4" s="1"/>
  <c r="AU97" i="1" s="1"/>
  <c r="P134" i="11"/>
  <c r="AU104" i="1" s="1"/>
  <c r="BK140" i="6"/>
  <c r="BK139" i="6" s="1"/>
  <c r="J139" i="6" s="1"/>
  <c r="J96" i="6" s="1"/>
  <c r="J30" i="6" s="1"/>
  <c r="J118" i="6" s="1"/>
  <c r="BE118" i="6" s="1"/>
  <c r="J35" i="6" s="1"/>
  <c r="AV99" i="1" s="1"/>
  <c r="AT99" i="1" s="1"/>
  <c r="P136" i="9"/>
  <c r="AU102" i="1"/>
  <c r="R134" i="3"/>
  <c r="R136" i="10"/>
  <c r="T132" i="12"/>
  <c r="R140" i="2"/>
  <c r="R139" i="2"/>
  <c r="BK134" i="5"/>
  <c r="J134" i="5"/>
  <c r="J96" i="5"/>
  <c r="J30" i="5" s="1"/>
  <c r="T134" i="3"/>
  <c r="P136" i="10"/>
  <c r="AU103" i="1" s="1"/>
  <c r="R134" i="7"/>
  <c r="BK140" i="2"/>
  <c r="BK139" i="2" s="1"/>
  <c r="J139" i="2" s="1"/>
  <c r="J96" i="2" s="1"/>
  <c r="R140" i="4"/>
  <c r="R139" i="4" s="1"/>
  <c r="BK136" i="10"/>
  <c r="J136" i="10" s="1"/>
  <c r="J96" i="10" s="1"/>
  <c r="J30" i="10" s="1"/>
  <c r="P140" i="6"/>
  <c r="P139" i="6"/>
  <c r="AU99" i="1" s="1"/>
  <c r="P132" i="12"/>
  <c r="AU105" i="1"/>
  <c r="R134" i="5"/>
  <c r="T134" i="11"/>
  <c r="P134" i="5"/>
  <c r="AU98" i="1" s="1"/>
  <c r="T140" i="2"/>
  <c r="T139" i="2" s="1"/>
  <c r="R140" i="6"/>
  <c r="R139" i="6"/>
  <c r="T136" i="10"/>
  <c r="P134" i="3"/>
  <c r="AU96" i="1"/>
  <c r="BK136" i="9"/>
  <c r="J136" i="9"/>
  <c r="J96" i="9" s="1"/>
  <c r="J30" i="9" s="1"/>
  <c r="BK129" i="8"/>
  <c r="J129" i="8" s="1"/>
  <c r="J96" i="8" s="1"/>
  <c r="BK127" i="13"/>
  <c r="J127" i="13"/>
  <c r="J96" i="13" s="1"/>
  <c r="J30" i="13" s="1"/>
  <c r="J106" i="13" s="1"/>
  <c r="BE106" i="13" s="1"/>
  <c r="J35" i="13" s="1"/>
  <c r="AV106" i="1" s="1"/>
  <c r="AT106" i="1" s="1"/>
  <c r="BK139" i="4"/>
  <c r="J139" i="4"/>
  <c r="J96" i="4" s="1"/>
  <c r="J30" i="4" s="1"/>
  <c r="J118" i="4" s="1"/>
  <c r="BE118" i="4" s="1"/>
  <c r="J35" i="4" s="1"/>
  <c r="AV97" i="1" s="1"/>
  <c r="AT97" i="1" s="1"/>
  <c r="BA94" i="1"/>
  <c r="W33" i="1" s="1"/>
  <c r="J107" i="7"/>
  <c r="J115" i="7"/>
  <c r="BB94" i="1"/>
  <c r="AX94" i="1" s="1"/>
  <c r="J35" i="7"/>
  <c r="AV100" i="1" s="1"/>
  <c r="AT100" i="1" s="1"/>
  <c r="J105" i="12"/>
  <c r="J113" i="12" s="1"/>
  <c r="J35" i="12"/>
  <c r="AV105" i="1"/>
  <c r="AT105" i="1"/>
  <c r="BC94" i="1"/>
  <c r="W35" i="1"/>
  <c r="F35" i="7"/>
  <c r="AZ100" i="1" s="1"/>
  <c r="BD94" i="1"/>
  <c r="W36" i="1"/>
  <c r="J30" i="8" l="1"/>
  <c r="J108" i="8" s="1"/>
  <c r="J102" i="8" s="1"/>
  <c r="J110" i="8" s="1"/>
  <c r="J115" i="9"/>
  <c r="J109" i="9" s="1"/>
  <c r="J31" i="9" s="1"/>
  <c r="J32" i="9" s="1"/>
  <c r="AG102" i="1" s="1"/>
  <c r="J115" i="10"/>
  <c r="J109" i="10" s="1"/>
  <c r="J31" i="10" s="1"/>
  <c r="J32" i="10" s="1"/>
  <c r="AG103" i="1" s="1"/>
  <c r="J113" i="5"/>
  <c r="J107" i="5" s="1"/>
  <c r="J31" i="5" s="1"/>
  <c r="J32" i="5"/>
  <c r="AG98" i="1" s="1"/>
  <c r="J30" i="2"/>
  <c r="J118" i="2" s="1"/>
  <c r="J112" i="2" s="1"/>
  <c r="J120" i="2" s="1"/>
  <c r="J30" i="11"/>
  <c r="BE115" i="10"/>
  <c r="BE115" i="9"/>
  <c r="J35" i="9" s="1"/>
  <c r="AV102" i="1" s="1"/>
  <c r="AT102" i="1" s="1"/>
  <c r="BE113" i="5"/>
  <c r="J35" i="5" s="1"/>
  <c r="AV98" i="1" s="1"/>
  <c r="AT98" i="1" s="1"/>
  <c r="BE118" i="2"/>
  <c r="F35" i="2" s="1"/>
  <c r="AZ95" i="1" s="1"/>
  <c r="BE108" i="8"/>
  <c r="J31" i="2"/>
  <c r="J31" i="8"/>
  <c r="J140" i="6"/>
  <c r="J97" i="6"/>
  <c r="J140" i="2"/>
  <c r="J97" i="2"/>
  <c r="J31" i="12"/>
  <c r="J32" i="12" s="1"/>
  <c r="AG105" i="1" s="1"/>
  <c r="AN105" i="1" s="1"/>
  <c r="J31" i="7"/>
  <c r="AU94" i="1"/>
  <c r="AY94" i="1"/>
  <c r="J35" i="10"/>
  <c r="AV103" i="1" s="1"/>
  <c r="AT103" i="1" s="1"/>
  <c r="J112" i="4"/>
  <c r="J120" i="4"/>
  <c r="J32" i="7"/>
  <c r="AG100" i="1"/>
  <c r="AN100" i="1"/>
  <c r="F35" i="9"/>
  <c r="AZ102" i="1" s="1"/>
  <c r="F35" i="10"/>
  <c r="AZ103" i="1"/>
  <c r="J100" i="13"/>
  <c r="J31" i="13"/>
  <c r="J32" i="13"/>
  <c r="AG106" i="1" s="1"/>
  <c r="AN106" i="1" s="1"/>
  <c r="J117" i="10"/>
  <c r="J112" i="6"/>
  <c r="J120" i="6" s="1"/>
  <c r="J32" i="2"/>
  <c r="AG95" i="1"/>
  <c r="J107" i="3"/>
  <c r="J115" i="3"/>
  <c r="F35" i="13"/>
  <c r="AZ106" i="1"/>
  <c r="J32" i="8"/>
  <c r="AG101" i="1" s="1"/>
  <c r="F35" i="4"/>
  <c r="AZ97" i="1" s="1"/>
  <c r="AW94" i="1"/>
  <c r="AK33" i="1" s="1"/>
  <c r="F35" i="8"/>
  <c r="AZ101" i="1"/>
  <c r="J117" i="9"/>
  <c r="F35" i="6"/>
  <c r="AZ99" i="1" s="1"/>
  <c r="F35" i="5"/>
  <c r="AZ98" i="1" s="1"/>
  <c r="J35" i="3"/>
  <c r="AV96" i="1" s="1"/>
  <c r="AT96" i="1" s="1"/>
  <c r="J35" i="8"/>
  <c r="AV101" i="1" s="1"/>
  <c r="AT101" i="1" s="1"/>
  <c r="W34" i="1"/>
  <c r="AN98" i="1" l="1"/>
  <c r="AN103" i="1"/>
  <c r="J35" i="2"/>
  <c r="AV95" i="1" s="1"/>
  <c r="AT95" i="1" s="1"/>
  <c r="AN95" i="1" s="1"/>
  <c r="J115" i="5"/>
  <c r="J113" i="11"/>
  <c r="J41" i="2"/>
  <c r="J41" i="10"/>
  <c r="J41" i="5"/>
  <c r="J31" i="3"/>
  <c r="J31" i="6"/>
  <c r="J32" i="6" s="1"/>
  <c r="AG99" i="1" s="1"/>
  <c r="AN99" i="1" s="1"/>
  <c r="J41" i="13"/>
  <c r="J41" i="12"/>
  <c r="J41" i="9"/>
  <c r="J41" i="7"/>
  <c r="J41" i="8"/>
  <c r="J31" i="4"/>
  <c r="AN101" i="1"/>
  <c r="AN102" i="1"/>
  <c r="J32" i="3"/>
  <c r="AG96" i="1"/>
  <c r="AN96" i="1" s="1"/>
  <c r="J32" i="4"/>
  <c r="AG97" i="1" s="1"/>
  <c r="AN97" i="1" s="1"/>
  <c r="J108" i="13"/>
  <c r="J107" i="11" l="1"/>
  <c r="BE113" i="11"/>
  <c r="J41" i="6"/>
  <c r="J41" i="3"/>
  <c r="J41" i="4"/>
  <c r="F35" i="11" l="1"/>
  <c r="AZ104" i="1" s="1"/>
  <c r="AZ94" i="1" s="1"/>
  <c r="AV94" i="1" s="1"/>
  <c r="J35" i="11"/>
  <c r="AV104" i="1" s="1"/>
  <c r="AT104" i="1" s="1"/>
  <c r="J31" i="11"/>
  <c r="J32" i="11" s="1"/>
  <c r="J115" i="11"/>
  <c r="AT94" i="1"/>
  <c r="AG104" i="1" l="1"/>
  <c r="J41" i="11"/>
  <c r="AN104" i="1" l="1"/>
  <c r="AG94" i="1"/>
  <c r="AG110" i="1" l="1"/>
  <c r="AK26" i="1"/>
  <c r="AG109" i="1"/>
  <c r="AN94" i="1"/>
  <c r="AG111" i="1"/>
  <c r="AG112" i="1"/>
  <c r="AV111" i="1" l="1"/>
  <c r="BY111" i="1" s="1"/>
  <c r="CD111" i="1"/>
  <c r="AV109" i="1"/>
  <c r="BY109" i="1" s="1"/>
  <c r="CD109" i="1"/>
  <c r="W32" i="1" s="1"/>
  <c r="AG108" i="1"/>
  <c r="AV112" i="1"/>
  <c r="BY112" i="1" s="1"/>
  <c r="CD112" i="1"/>
  <c r="CD110" i="1"/>
  <c r="AV110" i="1"/>
  <c r="BY110" i="1" s="1"/>
  <c r="AN110" i="1" l="1"/>
  <c r="AN109" i="1"/>
  <c r="AK32" i="1"/>
  <c r="AK27" i="1"/>
  <c r="AK29" i="1" s="1"/>
  <c r="AK38" i="1" s="1"/>
  <c r="AG114" i="1"/>
  <c r="AN112" i="1"/>
  <c r="AN111" i="1"/>
  <c r="AN108" i="1" l="1"/>
  <c r="AN114" i="1" s="1"/>
</calcChain>
</file>

<file path=xl/sharedStrings.xml><?xml version="1.0" encoding="utf-8"?>
<sst xmlns="http://schemas.openxmlformats.org/spreadsheetml/2006/main" count="16984" uniqueCount="1074">
  <si>
    <t>Export Komplet</t>
  </si>
  <si>
    <t/>
  </si>
  <si>
    <t>2.0</t>
  </si>
  <si>
    <t>ZAMOK</t>
  </si>
  <si>
    <t>False</t>
  </si>
  <si>
    <t>{cc410a04-953d-4ad8-9137-df8e6d12d8c3}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</si>
  <si>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</si>
  <si>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</si>
  <si>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</si>
  <si>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</si>
  <si>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</si>
  <si>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</si>
  <si>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</si>
  <si>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</si>
  <si>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</si>
  <si>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</si>
  <si>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</si>
  <si>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Rozpočet - Snížení energetické náročnosti budov v areálu Slezské nemocnice Opava využitím OZE u vedlejších budov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</si>
  <si>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</si>
  <si>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</si>
  <si>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</si>
  <si>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</si>
  <si>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</si>
  <si>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</si>
  <si>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</si>
  <si>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</si>
  <si>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</si>
  <si>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</si>
  <si>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</si>
  <si>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</si>
  <si>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</si>
  <si>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</si>
  <si>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</si>
  <si>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</si>
  <si>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</si>
  <si>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</si>
  <si>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</si>
  <si>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</si>
  <si>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</si>
  <si>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</si>
  <si>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</si>
  <si>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</si>
  <si>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</si>
  <si>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</si>
  <si>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</si>
  <si>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</si>
  <si>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</si>
  <si>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</si>
  <si>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</si>
  <si>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</si>
  <si>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</si>
  <si>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</si>
  <si>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</si>
  <si>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</si>
  <si>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</si>
  <si>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</si>
  <si>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</si>
  <si>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</si>
  <si>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</si>
  <si>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</si>
  <si>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</si>
  <si>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</si>
  <si>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</si>
  <si>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</si>
  <si>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</si>
  <si>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</si>
  <si>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</si>
  <si>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</si>
  <si>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</si>
  <si>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</si>
  <si>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</si>
  <si>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</si>
  <si>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</si>
  <si>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</si>
  <si>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</si>
  <si>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</si>
  <si>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{00000000-0000-0000-0000-000000000000}</t>
  </si>
  <si>
    <t>/</t>
  </si>
  <si>
    <t>SO 01 D.1.4.1</t>
  </si>
  <si>
    <t>Rekonstrukce zdrojů tepla</t>
  </si>
  <si>
    <t>STA</t>
  </si>
  <si>
    <t>1</t>
  </si>
  <si>
    <t>{c2f30d65-802b-4650-800c-992e2e3db18f}</t>
  </si>
  <si>
    <t>2</t>
  </si>
  <si>
    <t>SO 01 D.1.4.2</t>
  </si>
  <si>
    <t>Elektroinstalace a MaR</t>
  </si>
  <si>
    <t>{85d0bc56-619a-4632-ac14-5cafae32b154}</t>
  </si>
  <si>
    <t>SO 02 D.1.4.1</t>
  </si>
  <si>
    <t>{bd576127-238b-4025-91fc-38f0e37810fe}</t>
  </si>
  <si>
    <t>SO 02 D.1.4.2</t>
  </si>
  <si>
    <t>{eb294b9b-460b-49d8-8e43-48410ae29a9c}</t>
  </si>
  <si>
    <t>SO 03 D.1.4.1</t>
  </si>
  <si>
    <t>{be320962-e7fb-4107-87c5-fbc71ebf3ee7}</t>
  </si>
  <si>
    <t>SO 03 D.1.4.2</t>
  </si>
  <si>
    <t>{04b946fa-5459-4954-b826-b9562c1eb7d3}</t>
  </si>
  <si>
    <t>SO 04 D.1.1</t>
  </si>
  <si>
    <t>Architektonicko-stavební řešení</t>
  </si>
  <si>
    <t>{f9302579-f43f-4b5a-9dfc-3faa97ea9c78}</t>
  </si>
  <si>
    <t>S0 04 D.1.4.1</t>
  </si>
  <si>
    <t xml:space="preserve"> Instalace fotovoltaického systému v pavilonu U</t>
  </si>
  <si>
    <t>{f0c040c6-c4fd-4f8a-aac2-1a63c3c9aefe}</t>
  </si>
  <si>
    <t>S0 04 D.1.4.2</t>
  </si>
  <si>
    <t xml:space="preserve"> Instalace fotovoltaického systému v objektu Údržby</t>
  </si>
  <si>
    <t>{0bb5b9ec-e46f-4adb-a4ad-7f5bd0808265}</t>
  </si>
  <si>
    <t>SO 05 D.1.4.2</t>
  </si>
  <si>
    <t>{16b8bd1f-95b9-4261-8ba8-61e9fea0d068}</t>
  </si>
  <si>
    <t>SO 07 D.1.4.1</t>
  </si>
  <si>
    <t>{b65523c3-3749-4da4-ab0a-2fefbc1bb135}</t>
  </si>
  <si>
    <t>SO 08</t>
  </si>
  <si>
    <t>Ostatní</t>
  </si>
  <si>
    <t>{a57adeaf-6d07-45c1-a62e-b91e8a733a17}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</si>
  <si>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</si>
  <si>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</si>
  <si>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</si>
  <si>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</si>
  <si>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</si>
  <si>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</si>
  <si>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</si>
  <si>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</si>
  <si>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</si>
  <si>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</si>
  <si>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</si>
  <si>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SO 01 D.1.4.1 - Rekonstrukce zdrojů tepla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</si>
  <si>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</si>
  <si>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</si>
  <si>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</si>
  <si>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</si>
  <si>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</si>
  <si>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</si>
  <si>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 xml:space="preserve">PSV - Práce a dodávky PSV   </t>
  </si>
  <si>
    <t xml:space="preserve">    713 - Izolace tepelné   </t>
  </si>
  <si>
    <t xml:space="preserve">    722 - Zdravotechnika - vnitřní vodovod   </t>
  </si>
  <si>
    <t xml:space="preserve">    723 - Zdravotechnika - vnitřní plynovod   </t>
  </si>
  <si>
    <t xml:space="preserve">    724 - Zdravotechnika - strojní vybavení   </t>
  </si>
  <si>
    <t xml:space="preserve">    731 - Ústřední vytápění - kotelny   </t>
  </si>
  <si>
    <t xml:space="preserve">    732 - Ústřední vytápění - strojovny   </t>
  </si>
  <si>
    <t xml:space="preserve">    733 - Ústřední vytápění - rozvodné potrubí   </t>
  </si>
  <si>
    <t xml:space="preserve">    734 - Ústřední vytápění - armatury   </t>
  </si>
  <si>
    <t xml:space="preserve">    767 - Konstrukce zámečnické   </t>
  </si>
  <si>
    <t xml:space="preserve">    783 - Dokončovací práce - nátěry   </t>
  </si>
  <si>
    <t xml:space="preserve">    OST - Ostatní   </t>
  </si>
  <si>
    <t xml:space="preserve">    U - Upozornění   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</si>
  <si>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</si>
  <si>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</si>
  <si>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</si>
  <si>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</si>
  <si>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</si>
  <si>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</si>
  <si>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</si>
  <si>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</si>
  <si>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</si>
  <si>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</si>
  <si>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</si>
  <si>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</si>
  <si>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</si>
  <si>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</si>
  <si>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</si>
  <si>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</si>
  <si>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</si>
  <si>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</si>
  <si>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</si>
  <si>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</si>
  <si>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</si>
  <si>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</si>
  <si>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</si>
  <si>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 xml:space="preserve">Práce a dodávky PSV   </t>
  </si>
  <si>
    <t>ROZPOCET</t>
  </si>
  <si>
    <t>713</t>
  </si>
  <si>
    <t xml:space="preserve">Izolace tepelné   </t>
  </si>
  <si>
    <t>K</t>
  </si>
  <si>
    <t>713420813</t>
  </si>
  <si>
    <t>Odstranění izolace tepelné potrubí rohožemi bez úpravy v pletivu spojenými drátem tl přes 50 mm</t>
  </si>
  <si>
    <t>m</t>
  </si>
  <si>
    <t>16</t>
  </si>
  <si>
    <t>PP</t>
  </si>
  <si>
    <t>713420823</t>
  </si>
  <si>
    <t>Odstranění izolace tepelné ohybů rohožemi bez úpravy v pletivu spojenými drátem tl přes 50 mm</t>
  </si>
  <si>
    <t>4</t>
  </si>
  <si>
    <t>3</t>
  </si>
  <si>
    <t>M</t>
  </si>
  <si>
    <t>63154532</t>
  </si>
  <si>
    <t>pouzdro izolační potrubní z minerální vlny s Al fólií max. 250/100°C 35/30mm</t>
  </si>
  <si>
    <t>32</t>
  </si>
  <si>
    <t>6</t>
  </si>
  <si>
    <t>63154573</t>
  </si>
  <si>
    <t>pouzdro izolační potrubní z minerální vlny s Al fólií max. 250/100°C 42/40mm</t>
  </si>
  <si>
    <t>8</t>
  </si>
  <si>
    <t>5</t>
  </si>
  <si>
    <t>63154605</t>
  </si>
  <si>
    <t>pouzdro izolační potrubní z minerální vlny s Al fólií max. 250/100°C 60/50mm</t>
  </si>
  <si>
    <t>10</t>
  </si>
  <si>
    <t>63154049</t>
  </si>
  <si>
    <t>pouzdro izolační potrubní z minerální vlny s Al fólií max. 250/100°C 89/80mm</t>
  </si>
  <si>
    <t>7</t>
  </si>
  <si>
    <t>94620240</t>
  </si>
  <si>
    <t>poplatek za uložení stavebního odpadu z izolačních materiálů zatříděného kódem 17 06 04</t>
  </si>
  <si>
    <t>t</t>
  </si>
  <si>
    <t>14</t>
  </si>
  <si>
    <t>713463211</t>
  </si>
  <si>
    <t>Montáž izolace tepelné potrubí potrubními pouzdry s Al fólií staženými Al páskou 1x D do 50 mm</t>
  </si>
  <si>
    <t>9</t>
  </si>
  <si>
    <t>713463212</t>
  </si>
  <si>
    <t>Montáž izolace tepelné potrubí potrubními pouzdry s Al fólií staženými Al páskou 1x D do 100 mm</t>
  </si>
  <si>
    <t>18</t>
  </si>
  <si>
    <t>713463215</t>
  </si>
  <si>
    <t>Montáž izolace tepelné ohybů potrubními pouzdry s Al fólií staženými Al páskou 1x D do 50 mm</t>
  </si>
  <si>
    <t>20</t>
  </si>
  <si>
    <t>11</t>
  </si>
  <si>
    <t>713463216</t>
  </si>
  <si>
    <t>Montáž izolace tepelné ohybů potrubními pouzdry s Al fólií staženými Al páskou 1x D do 100 mm</t>
  </si>
  <si>
    <t>22</t>
  </si>
  <si>
    <t>713471212</t>
  </si>
  <si>
    <t>Montáž tepelné izolace armatur snímatelnými pouzdry na suchý zip</t>
  </si>
  <si>
    <t>ks</t>
  </si>
  <si>
    <t>24</t>
  </si>
  <si>
    <t>13</t>
  </si>
  <si>
    <t>28377735</t>
  </si>
  <si>
    <t>izolace tepelná vrstvená pro uzavírací klapku bezpřírubovou s povrchovou teplotou do 150°C DN 80</t>
  </si>
  <si>
    <t>kus</t>
  </si>
  <si>
    <t>26</t>
  </si>
  <si>
    <t>998713102</t>
  </si>
  <si>
    <t>Přesun hmot pro izolace tepelné stanovený z hmotnosti přesunovaného materiálu vodorovná dopravní vzdálenost do 50 m v objektech výšky do 12 m</t>
  </si>
  <si>
    <t>28</t>
  </si>
  <si>
    <t>15</t>
  </si>
  <si>
    <t>998713181</t>
  </si>
  <si>
    <t>Přesun hmot pro izolace tepelné stanovený z hmotnosti přesunovaného materiálu Příplatek k cenám za přesun prováděný bez použití mechanizace pro jakoukoliv výšku objektu</t>
  </si>
  <si>
    <t>30</t>
  </si>
  <si>
    <t>722</t>
  </si>
  <si>
    <t xml:space="preserve">Zdravotechnika - vnitřní vodovod   </t>
  </si>
  <si>
    <t>722174023</t>
  </si>
  <si>
    <t>Potrubí vodovodní plastové PPR svar polyfuze PN 20 D 25 x 4,2 mm</t>
  </si>
  <si>
    <t>17</t>
  </si>
  <si>
    <t>63154531</t>
  </si>
  <si>
    <t>pouzdro izolační potrubní z minerální vlny s Al fólií max. 250/100°C 28/30mm</t>
  </si>
  <si>
    <t>34</t>
  </si>
  <si>
    <t>722174024</t>
  </si>
  <si>
    <t>Potrubí vodovodní plastové PPR svar polyfúze PN 20 D 32x5,4 mm</t>
  </si>
  <si>
    <t>36</t>
  </si>
  <si>
    <t>19</t>
  </si>
  <si>
    <t>63154572</t>
  </si>
  <si>
    <t>pouzdro izolační potrubní z minerální vlny s Al fólií max. 250/100°C 35/40mm</t>
  </si>
  <si>
    <t>38</t>
  </si>
  <si>
    <t>40</t>
  </si>
  <si>
    <t>42</t>
  </si>
  <si>
    <t>722181232</t>
  </si>
  <si>
    <t>Ochrana vodovodního potrubí přilepenými termoizolačními trubicemi z PE tl přes 9 do 13 mm DN přes 22 do 45 mm</t>
  </si>
  <si>
    <t>44</t>
  </si>
  <si>
    <t>23</t>
  </si>
  <si>
    <t>722232044</t>
  </si>
  <si>
    <t>Kohout kulový přímý G 3/4" PN 42 do 185°C vnitřní závit</t>
  </si>
  <si>
    <t>46</t>
  </si>
  <si>
    <t>722232045</t>
  </si>
  <si>
    <t>Kohout kulový přímý G 1" PN 42 do 185°C vnitřní závit</t>
  </si>
  <si>
    <t>48</t>
  </si>
  <si>
    <t>25</t>
  </si>
  <si>
    <t>722232061</t>
  </si>
  <si>
    <t>Kohout kulový přímý G 1/2" PN 42 do 185°C vnitřní závit s vypouštěním</t>
  </si>
  <si>
    <t>50</t>
  </si>
  <si>
    <t>722234264</t>
  </si>
  <si>
    <t>Filtr mosazný G 3/4" PN 20 do 80°C s 2x vnitřním závitem</t>
  </si>
  <si>
    <t>52</t>
  </si>
  <si>
    <t>27</t>
  </si>
  <si>
    <t>722234265</t>
  </si>
  <si>
    <t>Filtr mosazný G 1" PN 20 do 80°C s 2x vnitřním závitem</t>
  </si>
  <si>
    <t>54</t>
  </si>
  <si>
    <t>722270102</t>
  </si>
  <si>
    <t>Sestava vodoměrová závitová G 1", popis viz Specifikace (pol.č.9)</t>
  </si>
  <si>
    <t>soubor</t>
  </si>
  <si>
    <t>56</t>
  </si>
  <si>
    <t>29</t>
  </si>
  <si>
    <t>734242414</t>
  </si>
  <si>
    <t>Ventil závitový zpětný přímý G 1 PN 16 do 110°C</t>
  </si>
  <si>
    <t>58</t>
  </si>
  <si>
    <t>734251212R</t>
  </si>
  <si>
    <t>Ventil závitový pojistný rohový G 3/4 otevírací tlak 8 bar</t>
  </si>
  <si>
    <t>60</t>
  </si>
  <si>
    <t>31</t>
  </si>
  <si>
    <t>734411113R</t>
  </si>
  <si>
    <t>Teploměr technický příložný průměr 100 mm</t>
  </si>
  <si>
    <t>62</t>
  </si>
  <si>
    <t>734421102</t>
  </si>
  <si>
    <t>Tlakoměr s pevným stonkem a zpětnou klapkou tlak 0-16 bar průměr 63 mm spodní připojení</t>
  </si>
  <si>
    <t>64</t>
  </si>
  <si>
    <t>723</t>
  </si>
  <si>
    <t xml:space="preserve">Zdravotechnika - vnitřní plynovod   </t>
  </si>
  <si>
    <t>33</t>
  </si>
  <si>
    <t>723221302</t>
  </si>
  <si>
    <t>Ventil vzorkovací rohový G 1/2" PN 5 s vnějším závitem</t>
  </si>
  <si>
    <t>66</t>
  </si>
  <si>
    <t>723231162</t>
  </si>
  <si>
    <t>Kohout kulový přímý G 1/2" PN 42 do 185°C plnoprůtokový vnitřní závit těžká řada</t>
  </si>
  <si>
    <t>68</t>
  </si>
  <si>
    <t>35</t>
  </si>
  <si>
    <t>723231164</t>
  </si>
  <si>
    <t>Kohout kulový přímý G 1" PN 42 do 185°C plnoprůtokový vnitřní závit těžká řada</t>
  </si>
  <si>
    <t>70</t>
  </si>
  <si>
    <t>733111117</t>
  </si>
  <si>
    <t>Potrubí ocelové závitové bezešvé běžné v kotelnách nebo strojovnách DN 40</t>
  </si>
  <si>
    <t>72</t>
  </si>
  <si>
    <t>37</t>
  </si>
  <si>
    <t>733111115</t>
  </si>
  <si>
    <t>Potrubí ocelové závitové bezešvé běžné v kotelnách nebo strojovnách DN 25</t>
  </si>
  <si>
    <t>74</t>
  </si>
  <si>
    <t>733111113</t>
  </si>
  <si>
    <t>Potrubí ocelové závitové bezešvé běžné v kotelnách nebo strojovnách DN 15</t>
  </si>
  <si>
    <t>76</t>
  </si>
  <si>
    <t>724</t>
  </si>
  <si>
    <t xml:space="preserve">Zdravotechnika - strojní vybavení   </t>
  </si>
  <si>
    <t>39</t>
  </si>
  <si>
    <t>724233014</t>
  </si>
  <si>
    <t>Nádoba expanzní tlaková pro akumulační ohřev TV průtočná s membránou závitové připojení PN 1,0 o objemu 25 l</t>
  </si>
  <si>
    <t>78</t>
  </si>
  <si>
    <t>724242223</t>
  </si>
  <si>
    <t>Filtr na studenou vodu G 1" se zpětným proplachem</t>
  </si>
  <si>
    <t>80</t>
  </si>
  <si>
    <t>41</t>
  </si>
  <si>
    <t>724319112</t>
  </si>
  <si>
    <t>Montáž nádrže tlakové stojaté objemu 500 litrů</t>
  </si>
  <si>
    <t>82</t>
  </si>
  <si>
    <t>48441181</t>
  </si>
  <si>
    <t>nádrž akumulační topné vody s 1 výměníkem a vnořeným nerezovým zásobníkem 25L objem 500L</t>
  </si>
  <si>
    <t>84</t>
  </si>
  <si>
    <t>43</t>
  </si>
  <si>
    <t>732294115</t>
  </si>
  <si>
    <t>Elektrická topná jednotka šroubovací 6/4" o výkonu 4,5 kW</t>
  </si>
  <si>
    <t>86</t>
  </si>
  <si>
    <t>731</t>
  </si>
  <si>
    <t xml:space="preserve">Ústřední vytápění - kotelny   </t>
  </si>
  <si>
    <t>731200828</t>
  </si>
  <si>
    <t>Demontáž kotle ocelového na plynná nebo kapalná paliva výkon přes 75 do 100 kW</t>
  </si>
  <si>
    <t>88</t>
  </si>
  <si>
    <t>45</t>
  </si>
  <si>
    <t>731391813</t>
  </si>
  <si>
    <t>Vypuštění vody z kotle samospádem pl kotle přes 10 do 20 m2</t>
  </si>
  <si>
    <t>90</t>
  </si>
  <si>
    <t>732</t>
  </si>
  <si>
    <t xml:space="preserve">Ústřední vytápění - strojovny   </t>
  </si>
  <si>
    <t>732_2</t>
  </si>
  <si>
    <t>D+M Kaskáda plynových kotlů 2x90kW, popis viz Specifikace (č.pol.1)</t>
  </si>
  <si>
    <t>soub</t>
  </si>
  <si>
    <t>92</t>
  </si>
  <si>
    <t>47</t>
  </si>
  <si>
    <t>732_1</t>
  </si>
  <si>
    <t>Orientační štítky</t>
  </si>
  <si>
    <t>94</t>
  </si>
  <si>
    <t>732_6</t>
  </si>
  <si>
    <t>D+M Spalinová cesta (kouřovody + komíny), popis viz Specifikace (pol.č. 12)</t>
  </si>
  <si>
    <t>96</t>
  </si>
  <si>
    <t>49</t>
  </si>
  <si>
    <t>732_7</t>
  </si>
  <si>
    <t>D+M Měřič tepla Qn=3,5 m3/h, popis viz Specifikace (pol.č.10)</t>
  </si>
  <si>
    <t>98</t>
  </si>
  <si>
    <t>732_8</t>
  </si>
  <si>
    <t>D+M Automatické doplňování se změkčováním topné vody, popis viz Specifikace (pol.č.8)</t>
  </si>
  <si>
    <t>100</t>
  </si>
  <si>
    <t>51</t>
  </si>
  <si>
    <t>732_9</t>
  </si>
  <si>
    <t>D+M Měřič tepla Qn=15 m3/h, popis viz Specifikace (pol.č.11)</t>
  </si>
  <si>
    <t>102</t>
  </si>
  <si>
    <t>732199100</t>
  </si>
  <si>
    <t>Montáž orientačních štítků</t>
  </si>
  <si>
    <t>104</t>
  </si>
  <si>
    <t>53</t>
  </si>
  <si>
    <t>732320814</t>
  </si>
  <si>
    <t>Demontáž nádrže beztlaké nebo tlakové odpojení od rozvodů potrubí obsah přes 200 do 500 l</t>
  </si>
  <si>
    <t>106</t>
  </si>
  <si>
    <t>732324814</t>
  </si>
  <si>
    <t>Demontáž nádrže beztlaké nebo tlakové vypuštění vody z nádrže obsah přes 200 do 500 l</t>
  </si>
  <si>
    <t>108</t>
  </si>
  <si>
    <t>55</t>
  </si>
  <si>
    <t>732331624</t>
  </si>
  <si>
    <t>Nádoba tlaková expanzní pro topnou a chladicí soustavu s membránou závitové připojení PN 0,6 o objemu 300 l</t>
  </si>
  <si>
    <t>110</t>
  </si>
  <si>
    <t>732421472</t>
  </si>
  <si>
    <t>Čerpadlo teplovodní mokroběžné závitové oběhové DN 32 výtlak do 8,0 m průtok 5,0 m3/h PN 10 pro vytápění</t>
  </si>
  <si>
    <t>112</t>
  </si>
  <si>
    <t>57</t>
  </si>
  <si>
    <t>998732102</t>
  </si>
  <si>
    <t>Přesun hmot tonážní pro strojovny v objektech v do 12 m</t>
  </si>
  <si>
    <t>114</t>
  </si>
  <si>
    <t>998732181</t>
  </si>
  <si>
    <t>Příplatek k přesunu hmot tonážní 732 prováděný bez použití mechanizace</t>
  </si>
  <si>
    <t>116</t>
  </si>
  <si>
    <t>59</t>
  </si>
  <si>
    <t>998732193</t>
  </si>
  <si>
    <t>Příplatek k přesunu hmot tonážnímu pro strojovny za zvětšený přesun do 500 m</t>
  </si>
  <si>
    <t>118</t>
  </si>
  <si>
    <t>733</t>
  </si>
  <si>
    <t xml:space="preserve">Ústřední vytápění - rozvodné potrubí   </t>
  </si>
  <si>
    <t>120</t>
  </si>
  <si>
    <t>61</t>
  </si>
  <si>
    <t>733111114</t>
  </si>
  <si>
    <t>Potrubí ocelové závitové bezešvé běžné v kotelnách nebo strojovnách DN 20</t>
  </si>
  <si>
    <t>122</t>
  </si>
  <si>
    <t>124</t>
  </si>
  <si>
    <t>63</t>
  </si>
  <si>
    <t>733111116</t>
  </si>
  <si>
    <t>Potrubí ocelové závitové bezešvé běžné v kotelnách nebo strojovnách DN 32</t>
  </si>
  <si>
    <t>126</t>
  </si>
  <si>
    <t>733111118</t>
  </si>
  <si>
    <t>Potrubí ocelové závitové bezešvé běžné v kotelnách nebo strojovnách DN 50</t>
  </si>
  <si>
    <t>128</t>
  </si>
  <si>
    <t>65</t>
  </si>
  <si>
    <t>733120819</t>
  </si>
  <si>
    <t>Demontáž potrubí ocelového hladkého D přes 38 do 60,3</t>
  </si>
  <si>
    <t>130</t>
  </si>
  <si>
    <t>733120826</t>
  </si>
  <si>
    <t>Demontáž potrubí ocelového hladkého D přes 60,3 do 89</t>
  </si>
  <si>
    <t>132</t>
  </si>
  <si>
    <t>67</t>
  </si>
  <si>
    <t>733121214_6</t>
  </si>
  <si>
    <t>Potrubí ocelové hladké bezešvé ve strojovnách D 88,9x3,6mm, DN80, P235TR2</t>
  </si>
  <si>
    <t>134</t>
  </si>
  <si>
    <t>733190107</t>
  </si>
  <si>
    <t>Zkouška těsnosti potrubí ocelové závitové do DN 40</t>
  </si>
  <si>
    <t>136</t>
  </si>
  <si>
    <t>69</t>
  </si>
  <si>
    <t>733190108</t>
  </si>
  <si>
    <t>Zkouška těsnosti potrubí ocelové závitové do DN 50</t>
  </si>
  <si>
    <t>138</t>
  </si>
  <si>
    <t>733190225</t>
  </si>
  <si>
    <t>Zkouška těsnosti potrubí ocelové hladké přes D 60,3x2,9 do D 89x5,0</t>
  </si>
  <si>
    <t>140</t>
  </si>
  <si>
    <t>71</t>
  </si>
  <si>
    <t>998733102</t>
  </si>
  <si>
    <t>Přesun hmot tonážní pro rozvody potrubí v objektech v do 12 m</t>
  </si>
  <si>
    <t>142</t>
  </si>
  <si>
    <t>998733181</t>
  </si>
  <si>
    <t>Příplatek k přesunu hmot tonážní 733 prováděný bez použití mechanizace</t>
  </si>
  <si>
    <t>144</t>
  </si>
  <si>
    <t>73</t>
  </si>
  <si>
    <t>998733193</t>
  </si>
  <si>
    <t>Příplatek k přesunu hmot tonážní 733 za zvětšený přesun do 500 m</t>
  </si>
  <si>
    <t>146</t>
  </si>
  <si>
    <t>HZS3112</t>
  </si>
  <si>
    <t>Demontáže - Hodinové zúčtovací sazby montáží technologických zařízení při externích montážích montér potrubí odborný</t>
  </si>
  <si>
    <t>hod</t>
  </si>
  <si>
    <t>148</t>
  </si>
  <si>
    <t>734</t>
  </si>
  <si>
    <t xml:space="preserve">Ústřední vytápění - armatury   </t>
  </si>
  <si>
    <t>75</t>
  </si>
  <si>
    <t>734163428</t>
  </si>
  <si>
    <t>Filtr DN 80 PN 16 do 300°C z uhlíkové oceli s vypouštěcí zátkou</t>
  </si>
  <si>
    <t>150</t>
  </si>
  <si>
    <t>734193116</t>
  </si>
  <si>
    <t>Klapka mezipřírubová uzavírací DN 80 PN 16 do 120°C disk tvárná litina</t>
  </si>
  <si>
    <t>152</t>
  </si>
  <si>
    <t>77</t>
  </si>
  <si>
    <t>734211127</t>
  </si>
  <si>
    <t>Ventil závitový odvzdušňovací G 1/2 PN 14 do 120°C automatický se zpětnou klapkou otopných těles</t>
  </si>
  <si>
    <t>154</t>
  </si>
  <si>
    <t>734242415</t>
  </si>
  <si>
    <t>Ventil závitový zpětný přímý G 5/4 PN 16 do 110°C</t>
  </si>
  <si>
    <t>156</t>
  </si>
  <si>
    <t>79</t>
  </si>
  <si>
    <t>734291256</t>
  </si>
  <si>
    <t>Filtr závitový pro topné a chladicí systémy přímý G 1 1/4 PN 16 do 160°C s vnitřními závity</t>
  </si>
  <si>
    <t>158</t>
  </si>
  <si>
    <t>734292714</t>
  </si>
  <si>
    <t>Kohout kulový přímý G 3/4 PN 42 do 185°C vnitřní závit</t>
  </si>
  <si>
    <t>160</t>
  </si>
  <si>
    <t>81</t>
  </si>
  <si>
    <t>734292716</t>
  </si>
  <si>
    <t>Kohout kulový přímý G 1 1/4 PN 42 do 185°C vnitřní závit</t>
  </si>
  <si>
    <t>162</t>
  </si>
  <si>
    <t>734292723</t>
  </si>
  <si>
    <t>Kohout kulový přímý G 1/2 PN 42 do 185°C vnitřní závit s vypouštěním</t>
  </si>
  <si>
    <t>164</t>
  </si>
  <si>
    <t>83</t>
  </si>
  <si>
    <t>166</t>
  </si>
  <si>
    <t>734411128</t>
  </si>
  <si>
    <t>Teploměr technický s pevným stonkem a jímkou zadní připojení průměr 100 mm délky stonku dle TZ</t>
  </si>
  <si>
    <t>168</t>
  </si>
  <si>
    <t>85</t>
  </si>
  <si>
    <t>170</t>
  </si>
  <si>
    <t>734424101</t>
  </si>
  <si>
    <t>Kondenzační smyčka k přivaření zahnutá PN 250 do 300°C</t>
  </si>
  <si>
    <t>172</t>
  </si>
  <si>
    <t>87</t>
  </si>
  <si>
    <t>998734101</t>
  </si>
  <si>
    <t>Přesun hmot tonážní pro armatury v objektech v do 6 m</t>
  </si>
  <si>
    <t>174</t>
  </si>
  <si>
    <t>998734111</t>
  </si>
  <si>
    <t>Přesun hmot tonážní pro armatury s omezením mechanizace v objektech v do 6 m</t>
  </si>
  <si>
    <t>176</t>
  </si>
  <si>
    <t>767</t>
  </si>
  <si>
    <t xml:space="preserve">Konstrukce zámečnické   </t>
  </si>
  <si>
    <t>89</t>
  </si>
  <si>
    <t>767995111</t>
  </si>
  <si>
    <t>Montáž ostatních atypických zámečnických konstrukcí hmotnosti do 5 kg</t>
  </si>
  <si>
    <t>kg</t>
  </si>
  <si>
    <t>178</t>
  </si>
  <si>
    <t>767995112</t>
  </si>
  <si>
    <t>Montáž atypických zámečnických konstrukcí hmotnosti do 10 kg</t>
  </si>
  <si>
    <t>180</t>
  </si>
  <si>
    <t>91</t>
  </si>
  <si>
    <t>767995113</t>
  </si>
  <si>
    <t>Montáž atypických zámečnických konstrukcí hmotnosti do 20 kg</t>
  </si>
  <si>
    <t>182</t>
  </si>
  <si>
    <t>55300000</t>
  </si>
  <si>
    <t>drobné pomocné konstrukce pro uložení potrubí</t>
  </si>
  <si>
    <t>184</t>
  </si>
  <si>
    <t>93</t>
  </si>
  <si>
    <t>998767102</t>
  </si>
  <si>
    <t>Přesun hmot tonážní pro zámečnické konstrukce v objektech v do 12 m</t>
  </si>
  <si>
    <t>186</t>
  </si>
  <si>
    <t>783</t>
  </si>
  <si>
    <t xml:space="preserve">Dokončovací práce - nátěry   </t>
  </si>
  <si>
    <t>783314101</t>
  </si>
  <si>
    <t>Základní nátěr zámečnických konstrukcí jednonásobný syntetický</t>
  </si>
  <si>
    <t>m2</t>
  </si>
  <si>
    <t>188</t>
  </si>
  <si>
    <t>95</t>
  </si>
  <si>
    <t>783317101</t>
  </si>
  <si>
    <t>Krycí nátěr (email) zámečnických konstrukcí jednonásobný syntetický standardní</t>
  </si>
  <si>
    <t>190</t>
  </si>
  <si>
    <t>783614551</t>
  </si>
  <si>
    <t>Základní jednonásobný syntetický nátěr potrubí DN do 50 mm</t>
  </si>
  <si>
    <t>192</t>
  </si>
  <si>
    <t>97</t>
  </si>
  <si>
    <t>783614561</t>
  </si>
  <si>
    <t>Základní jednonásobný syntetický nátěr potrubí přes DN 50 do DN 100 mm</t>
  </si>
  <si>
    <t>194</t>
  </si>
  <si>
    <t>783617611</t>
  </si>
  <si>
    <t>Krycí dvojnásobný syntetický nátěr potrubí DN do 50 mm</t>
  </si>
  <si>
    <t>196</t>
  </si>
  <si>
    <t>99</t>
  </si>
  <si>
    <t>783617631</t>
  </si>
  <si>
    <t>Krycí dvojnásobný syntetický nátěr potrubí DN do 100 mm</t>
  </si>
  <si>
    <t>198</t>
  </si>
  <si>
    <t>OST</t>
  </si>
  <si>
    <t xml:space="preserve">Ostatní   </t>
  </si>
  <si>
    <t>1003</t>
  </si>
  <si>
    <t>Proplach potrubních rozvodů, včetně vyčištění všech filtrů</t>
  </si>
  <si>
    <t>262144</t>
  </si>
  <si>
    <t>200</t>
  </si>
  <si>
    <t>101</t>
  </si>
  <si>
    <t>1004</t>
  </si>
  <si>
    <t>Vypouštění systému,vč.pitné vody</t>
  </si>
  <si>
    <t>202</t>
  </si>
  <si>
    <t>1005</t>
  </si>
  <si>
    <t>Napouštění systému, včetně odvzdušnění vč.pitné vody</t>
  </si>
  <si>
    <t>204</t>
  </si>
  <si>
    <t>103</t>
  </si>
  <si>
    <t>1007.1.1</t>
  </si>
  <si>
    <t>Návrh provozního řádu</t>
  </si>
  <si>
    <t>206</t>
  </si>
  <si>
    <t>1007.2</t>
  </si>
  <si>
    <t>Zaregulování</t>
  </si>
  <si>
    <t>208</t>
  </si>
  <si>
    <t>105</t>
  </si>
  <si>
    <t>1017</t>
  </si>
  <si>
    <t>Provozní zkouška (dilatační + topná) dle ČSN 06 0310</t>
  </si>
  <si>
    <t>210</t>
  </si>
  <si>
    <t>1018</t>
  </si>
  <si>
    <t>Funkční zkoušky</t>
  </si>
  <si>
    <t>212</t>
  </si>
  <si>
    <t>107</t>
  </si>
  <si>
    <t>1019</t>
  </si>
  <si>
    <t>Zkušební provoz</t>
  </si>
  <si>
    <t>214</t>
  </si>
  <si>
    <t>1023</t>
  </si>
  <si>
    <t>vizuální kontrola svárů (dle ČSN EN ISO 17 637 a ČSN EN 13018) v rozsahu dle ČSN EN 13480 - rozsah 100%</t>
  </si>
  <si>
    <t>216</t>
  </si>
  <si>
    <t>U</t>
  </si>
  <si>
    <t xml:space="preserve">Upozornění   </t>
  </si>
  <si>
    <t>Pro stanovení nabídkové ceny za dílo, nebo jeho část, je rozhodující veškerá výkresová dokumentace výkazy, výpisy materiálů, technická zpráva, statický výpočet. Dodavatel si musí provést vlastní specifikaci pro stanovení nákladů. V případě nejasností možn</t>
  </si>
  <si>
    <t>218</t>
  </si>
  <si>
    <t>115</t>
  </si>
  <si>
    <t>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</t>
  </si>
  <si>
    <t>220</t>
  </si>
  <si>
    <t>Součástí nabídkové ceny je rovněž tzv. dodavatelská příprava stavby a dodavatelská dokumentace, kterou je nutno předložit technickému dozoru investora, případně zástupci projektanta.</t>
  </si>
  <si>
    <t>222</t>
  </si>
  <si>
    <t>117</t>
  </si>
  <si>
    <t>Bude-li dodavatel poskytovat projektovou dokumentaci k ocenění svým subdodavatelům, je nutno jej seznámit se všemi skutečnostmi a podmínkami, určenými pro stanovení celkových nákladů i jednotkové ceny.</t>
  </si>
  <si>
    <t>224</t>
  </si>
  <si>
    <t>Dodavatel je povinen podrobně prostudovat předloženou projektovou dokumentaci. Pokud dodavatel na základě svých odborných zkušeností zjistí, že v projektové dokumentaci není některá činnost či položka nutná pro dokončení předmětného díla uvedena, je povin</t>
  </si>
  <si>
    <t>226</t>
  </si>
  <si>
    <t>119</t>
  </si>
  <si>
    <t>Výkazy výměr jsou bez technologických přídavků a prořezů</t>
  </si>
  <si>
    <t>228</t>
  </si>
  <si>
    <t>SO 01 D.1.4.2 - Elektroinstalace a MaR</t>
  </si>
  <si>
    <t xml:space="preserve">D1 - Rozvaděč DMR_M   </t>
  </si>
  <si>
    <t xml:space="preserve">D2 -    </t>
  </si>
  <si>
    <t xml:space="preserve">D3 - Úprava silového rozvaděče RH   </t>
  </si>
  <si>
    <t xml:space="preserve">D4 - Kabely   </t>
  </si>
  <si>
    <t xml:space="preserve">D5 - Montážní materiál   </t>
  </si>
  <si>
    <t xml:space="preserve">D6 - Polní instrumentace   </t>
  </si>
  <si>
    <t xml:space="preserve">D7 - SOFTWARE   </t>
  </si>
  <si>
    <t xml:space="preserve">D8 - OSTATNÍ   </t>
  </si>
  <si>
    <t>D1</t>
  </si>
  <si>
    <t xml:space="preserve">Rozvaděč DMR_M   </t>
  </si>
  <si>
    <t>R-OO1</t>
  </si>
  <si>
    <t>Řídicí stanice s 8xDI, 8xAI, 8xDO, 4xAO, napájení 24 VDC, AI odporový snímač nebo 0÷10V nebo 4÷20mA, AO 0÷10V nebo 4÷20mA, DI bezpotenciálový vstup nebo 24 VDC, DO 24 VDC, komunikace Ethernet, RS485, RS232, webserver</t>
  </si>
  <si>
    <t>R-OO2</t>
  </si>
  <si>
    <t>Rozšiřující modul 12× analogový vstup, 24 V ss/st</t>
  </si>
  <si>
    <t>R-OO3</t>
  </si>
  <si>
    <t>Rozšiřující modul 24× digitální vstup, 24 V ss/st, galv. Oddělení</t>
  </si>
  <si>
    <t>R-OO4</t>
  </si>
  <si>
    <t>Rozšiřující modul 21× digitální výstup, 24 V ss, 30mA, galv. Oddělení</t>
  </si>
  <si>
    <t>R-OO5</t>
  </si>
  <si>
    <t>Převodník RS485/RS232, na DIN lištu</t>
  </si>
  <si>
    <t>R-OO6</t>
  </si>
  <si>
    <t>Převodník M-BUS/Ethernet, max. 64 SLAVE jednotek</t>
  </si>
  <si>
    <t>R-OO7</t>
  </si>
  <si>
    <t>Grafický operátorský terminál 7", TFT, 800x480 bodů, Ethernet, SD, webserver</t>
  </si>
  <si>
    <t>R-OO8</t>
  </si>
  <si>
    <t>Komunikační modul GSM pro grafický operátorský terminál, včetně externí antény</t>
  </si>
  <si>
    <t>R-OO9</t>
  </si>
  <si>
    <t>Ethernetový switch 8port na DIN lištu</t>
  </si>
  <si>
    <t>R-O10</t>
  </si>
  <si>
    <t>Media konvektor - optické vlákno/metalický Ethernet, single mode, SC, 9/125um, napájení 100-230V, 2U</t>
  </si>
  <si>
    <t>R-O11</t>
  </si>
  <si>
    <t>Pigtail simplex SC 9x125 SM 1m</t>
  </si>
  <si>
    <t>R-O12</t>
  </si>
  <si>
    <t>Svar optického vlákna</t>
  </si>
  <si>
    <t>R-O13</t>
  </si>
  <si>
    <t>Ochrana svaru</t>
  </si>
  <si>
    <t>R-O14</t>
  </si>
  <si>
    <t>Patchkabel SC-SC 9/125 SM simplex 2m</t>
  </si>
  <si>
    <t>R-O15</t>
  </si>
  <si>
    <t>Spojky SC-SC 9/125 SM simplex</t>
  </si>
  <si>
    <t>R-O16</t>
  </si>
  <si>
    <t>Meření optického vlákna</t>
  </si>
  <si>
    <t>R-O17</t>
  </si>
  <si>
    <t>Rozvaděč optický na DIN lištu, až 12 svarů, čelo 08x SC, 4x vstup</t>
  </si>
  <si>
    <t>D2</t>
  </si>
  <si>
    <t xml:space="preserve">   </t>
  </si>
  <si>
    <t>R-O18</t>
  </si>
  <si>
    <t>Rozvaděč DMR_M   včetně montáže</t>
  </si>
  <si>
    <t>D3</t>
  </si>
  <si>
    <t xml:space="preserve">Úprava silového rozvaděče RH   </t>
  </si>
  <si>
    <t>R-O19</t>
  </si>
  <si>
    <t>Úprava silového rozvaděče o doplnění podružného elektroměru, včetně montáže</t>
  </si>
  <si>
    <t>R-O20</t>
  </si>
  <si>
    <t>3fázový elektroměr, 0,25÷100A (přímé měření), na DIN lištu, výstup Modbus RTU - RS485   , včetně montáže</t>
  </si>
  <si>
    <t>D4</t>
  </si>
  <si>
    <t xml:space="preserve">Kabely   </t>
  </si>
  <si>
    <t>R-O21</t>
  </si>
  <si>
    <t>CYKY-J 3x1,5   , včetně montáže</t>
  </si>
  <si>
    <t>R-O22</t>
  </si>
  <si>
    <t>CYKY-J 5x4   , včetně montáže</t>
  </si>
  <si>
    <t>R-O23</t>
  </si>
  <si>
    <t>CYKY-O 2x1,5   , včetně montáže</t>
  </si>
  <si>
    <t>R-O24</t>
  </si>
  <si>
    <t>CYKY-O 4x1,5   , včetně montáže</t>
  </si>
  <si>
    <t>R-O25</t>
  </si>
  <si>
    <t>JYTY-O 2x1   , včetně montáže</t>
  </si>
  <si>
    <t>R-O26</t>
  </si>
  <si>
    <t>JYTY-O 4x1   , včetně montáže</t>
  </si>
  <si>
    <t>R-O27</t>
  </si>
  <si>
    <t>JYTY-O 7x1   , včetně montáže</t>
  </si>
  <si>
    <t>R-O28</t>
  </si>
  <si>
    <t>J-Y(st)Y 2x2x0,8   , včetně montáže</t>
  </si>
  <si>
    <t>R-O29</t>
  </si>
  <si>
    <t>YCY-JZ 0,6/1kV BLACK 5x2,5   , včetně montáže</t>
  </si>
  <si>
    <t>R-O30</t>
  </si>
  <si>
    <t>CYY 4 ŽZ   , včetně montáže</t>
  </si>
  <si>
    <t>R-O31</t>
  </si>
  <si>
    <t>CYY 6 ŽZ   , včetně montáže</t>
  </si>
  <si>
    <t>R-O32</t>
  </si>
  <si>
    <t>Ukončení vodič izolovaný do 2,5 mm2 v rozváděči nebo na přístroji</t>
  </si>
  <si>
    <t>R-O33</t>
  </si>
  <si>
    <t>Ukončení vodič izolovaný do 4 mm2 v rozváděči nebo na přístroji</t>
  </si>
  <si>
    <t>D5</t>
  </si>
  <si>
    <t xml:space="preserve">Montážní materiál   </t>
  </si>
  <si>
    <t>R-O34</t>
  </si>
  <si>
    <t>Kabelový žlab, pozinkovaný s víkem, 250x50mm, včetně nosných konstrukcí a spojovacích dílů, dělící přepážka   , včetně montáže</t>
  </si>
  <si>
    <t>R-O35</t>
  </si>
  <si>
    <t>Kabelový žlab, pozinkovaný s víkem, 125x50mm, včetně nosných konstrukcí a spojovacích dílů, dělící přepážka   , včetně montáže</t>
  </si>
  <si>
    <t>R-O36</t>
  </si>
  <si>
    <t>Komplet trubka instalační plastová ohebná prům.32 mm, včetně nosných konstrukcí, úchytů a spojovacích dílů   , včetně montáže</t>
  </si>
  <si>
    <t>R-O37</t>
  </si>
  <si>
    <t>Komplet trubka instalační plastová pevná prům.32 mm, včetně nosných konstrukcí, úchytů a spojovacích dílů   , včetně montáže</t>
  </si>
  <si>
    <t>R-O38</t>
  </si>
  <si>
    <t>Kabelová krabicová rozvodka 88x88x53 mm (šxvxh),skříň s předlisy, 5x svorka 1,5-2,5mm2, povrch stěny lze použít pro kabelové vývodky max. M 20, pro chráněné instalace, IP 65, RAL 7035, Materiál - termoplast   , včetně montáže</t>
  </si>
  <si>
    <t>R-O39</t>
  </si>
  <si>
    <t>Kabelový prostup skrz obvodou stěnu objektu (pro venkovní čidlo teploty), včetně zapravení   , včetně montáže</t>
  </si>
  <si>
    <t>R-O40</t>
  </si>
  <si>
    <t>Pom.montážní materiál (kab.průchodky, stah.pásky, hmoždinky ap.)</t>
  </si>
  <si>
    <t>D6</t>
  </si>
  <si>
    <t xml:space="preserve">Polní instrumentace   </t>
  </si>
  <si>
    <t>R-O41</t>
  </si>
  <si>
    <t>Odporový snímač teploty, prostorový plastový, 0÷60°C, včetně držáku na zeď   , včetně montáže</t>
  </si>
  <si>
    <t>R-O42</t>
  </si>
  <si>
    <t>Odporový snímač teploty, venkovní plastový, -30÷60°C, IP65, včetně držáku na zeď   , včetně montáže</t>
  </si>
  <si>
    <t>R-O43</t>
  </si>
  <si>
    <t>Odporový snímač teploty, příložný s plastovou hlavicí, 0÷100°C, včetně upevňovacích pásků   , včetně montáže</t>
  </si>
  <si>
    <t>R-O44</t>
  </si>
  <si>
    <t>Odporový snímač teploty, se stonkem a s plastovou hlavicí , délka stonku 120 mm, rozsah 0÷100°C, včetně jímky G1/2"   , včetně montáže</t>
  </si>
  <si>
    <t>R-O45</t>
  </si>
  <si>
    <t>Odporový snímač teploty, se stonkem a s plastovou hlavicí , délka stonku 360 mm, rozsah 0÷100°C, včetně držáku   , včetně montáže</t>
  </si>
  <si>
    <t>R-O46</t>
  </si>
  <si>
    <t>Snímač tlaku, pro kapaliny, relativní tlak, 0÷10 bar, 0÷10VDC/3-vodič, přesnost 0,25% (Pn&gt;0.4bar), médium -45÷125°C, napájení v rozsahu 14-30VDC, elektrické připojení - konektor DIN 43650 (ISO 4400) IP65, mechanické připojení G1/2" DIN 3852, těsnění Viton</t>
  </si>
  <si>
    <t>R-O47</t>
  </si>
  <si>
    <t>Termostat kapilárový jímkový, 40°C÷120°C, jímka G1/2" délka 100 mm, IP43, 1 přepínací kontakt relé 2,5 A   , včetně montáže</t>
  </si>
  <si>
    <t>R-O48</t>
  </si>
  <si>
    <t>Termostat kapilárový příložný, 15°C÷95°C s přepínacím kontaktem 250V/2,5 A , časová konstanta ve schodě s DIN 3440, včetně stahovacích pasku pro montáž na potrubí. Včetně montáže</t>
  </si>
  <si>
    <t>R-O49</t>
  </si>
  <si>
    <t>Detektor CO, 0÷150ppm CO, elektrochemický senzor, 2x poplachový stupeň, 1x porucha snímání, napájení 24V/50Hz   , včetně montáže</t>
  </si>
  <si>
    <t>R-O50</t>
  </si>
  <si>
    <t>Detektor hořlavých plynů, 2x poplachový stupeň, katalytický senzor, 3x výstupní relé (ALARM1 +ALARM2 +FAULT), napájení 24Vss   , včetně montáže</t>
  </si>
  <si>
    <t>R-O51</t>
  </si>
  <si>
    <t>Snímač zaplavení určený k signalizaci poruchových stavů, napájení 24 V AC nebo 24 V DC, 1 VA. IP54, relový výstup a otevřený kolektor.   , včetně montáže</t>
  </si>
  <si>
    <t>R-O52</t>
  </si>
  <si>
    <t>Houkačka s optickou signalizací, 230VAC, trv. tón, oranžová, LED   , včetně montáže</t>
  </si>
  <si>
    <t>R-O53</t>
  </si>
  <si>
    <t>Elektronický záznamík dat, pro měření spotřeby plynu; sériová komunikace RS485, 4x digitální vstup (3x NF impulzní, nebo 4x binární), 2x digitální výstup (NF impulzní, nebo binární), podpora komunikačního protokolu MODBUS-RTU včetně MODBUS mapy, montážní</t>
  </si>
  <si>
    <t>R-O54</t>
  </si>
  <si>
    <t>Elektronický záznamík dat, pro měření spotřeby vody, vstup impuls/výstup M-Bus   , včetně montáže</t>
  </si>
  <si>
    <t>R-O55</t>
  </si>
  <si>
    <t>Připojení servopohonů ventilů (ventily, včetně pohonu dodávkou profese Technologie)</t>
  </si>
  <si>
    <t>R-O56</t>
  </si>
  <si>
    <t>Připojení 3f topných těles</t>
  </si>
  <si>
    <t>R-O57</t>
  </si>
  <si>
    <t>Připojení 1f čerpadel</t>
  </si>
  <si>
    <t>R-O58</t>
  </si>
  <si>
    <t>Servisní vypínač před čerpadlo 1f/20A   , včetně montáže</t>
  </si>
  <si>
    <t>R-O59</t>
  </si>
  <si>
    <t>Připojení 1f ventilátorů</t>
  </si>
  <si>
    <t>D7</t>
  </si>
  <si>
    <t xml:space="preserve">SOFTWARE   </t>
  </si>
  <si>
    <t>R-O60</t>
  </si>
  <si>
    <t>Zpracování SW - uživatelský SW pro programovatelné podstanice +DMR_M</t>
  </si>
  <si>
    <t>kpt</t>
  </si>
  <si>
    <t>R-O61</t>
  </si>
  <si>
    <t>Zpracování SW - vizualizace grafického operátorského terminálu pro +DMR_M</t>
  </si>
  <si>
    <t>R-O62</t>
  </si>
  <si>
    <t>Integrace měřičů spotřeby (plynoměr, elektroměr, měřič tepla) přes rozhraní Modbus RTU - RS485; přenos do PLC, do operátorského panelu</t>
  </si>
  <si>
    <t>R-O63</t>
  </si>
  <si>
    <t>Integrace měřičů spotřeby (vodoměr) přes rozhraní M-BUS; přenos do PLC, do operátorského panelu</t>
  </si>
  <si>
    <t>D8</t>
  </si>
  <si>
    <t xml:space="preserve">OSTATNÍ   </t>
  </si>
  <si>
    <t>R-O64</t>
  </si>
  <si>
    <t>Informační systém - štítky</t>
  </si>
  <si>
    <t>R-O65</t>
  </si>
  <si>
    <t>Demontáž stávajícího rozvaděče MaR pro řízení plynové kotelny, včetně polní instrumentace, kabeláže, kabelových tras a ostatního pomocného materiálu</t>
  </si>
  <si>
    <t>R-O66</t>
  </si>
  <si>
    <t>Likvidace nebezpečného odpadu   (odhad)</t>
  </si>
  <si>
    <t>R-O67</t>
  </si>
  <si>
    <t>Oživení a zprovoznění systému, zaregulování systému, požadované funkční zkoušky, nastavení parametrů regulovaných okruhů po vyhodnocení zkušebního provozu, zkoušky komunikace</t>
  </si>
  <si>
    <t>R-O68</t>
  </si>
  <si>
    <t>Parametrizace polní instrumentace, požadované funkční zkoušky</t>
  </si>
  <si>
    <t>R-O69</t>
  </si>
  <si>
    <t>Zkoušky a prohlídky elektrických rozvodů a zařízení, celková prohlídka a vyhotovení revizní zprávy pro objem montážních prací</t>
  </si>
  <si>
    <t>R-O76</t>
  </si>
  <si>
    <t>Úklid pracoviště po montáži, zapravení drobných stavebních nedodělků</t>
  </si>
  <si>
    <t>R-O77</t>
  </si>
  <si>
    <t>Dílenská dokumentace</t>
  </si>
  <si>
    <t>SO 02 D.1.4.1 - Rekonstrukce zdrojů tepla</t>
  </si>
  <si>
    <t>722174025</t>
  </si>
  <si>
    <t>Potrubí vodovodní plastové PPR svar polyfúze PN 20 D 40x6,7 mm</t>
  </si>
  <si>
    <t>722232046</t>
  </si>
  <si>
    <t>Kohout kulový přímý G 5/4" PN 42 do 185°C vnitřní závit</t>
  </si>
  <si>
    <t>722234266</t>
  </si>
  <si>
    <t>Filtr mosazný G 5/4" PN 20 do 80°C s 2x vnitřním závitem</t>
  </si>
  <si>
    <t>998722101</t>
  </si>
  <si>
    <t>Přesun hmot tonážní pro vnitřní vodovod v objektech v do 6 m</t>
  </si>
  <si>
    <t>998722111</t>
  </si>
  <si>
    <t>Přesun hmot tonážní pro vnitřní vodovod s omezením mechanizace v objektech v do 6 m</t>
  </si>
  <si>
    <t>723231163</t>
  </si>
  <si>
    <t>Kohout kulový přímý G 3/4" PN 42 do 185°C plnoprůtokový vnitřní závit těžká řada</t>
  </si>
  <si>
    <t>724233012</t>
  </si>
  <si>
    <t>Nádoba expanzní tlaková pro akumulační ohřev TV průtočná s membránou závitové připojení PN 1,0 o objemu 12 l</t>
  </si>
  <si>
    <t>731200826</t>
  </si>
  <si>
    <t>Demontáž kotle ocelového na plynná nebo kapalná paliva výkon přes 40 do 60 kW</t>
  </si>
  <si>
    <t>D+M Kaskáda plynových kotlů 2x45kW, popis viz Specifikace (č.pol.1)</t>
  </si>
  <si>
    <t>D+M Spalinová cesta, popis viz Specifikace (pol.č. 10)</t>
  </si>
  <si>
    <t>D+M Měřič tepla Qn=3,5 m3/h, popis viz Specifikace (pol.č.8)</t>
  </si>
  <si>
    <t>D+M Automatické doplňování se změkčováním topné vody, popis viz Specifikace (pol.č.9)</t>
  </si>
  <si>
    <t>D+M Měřič tepla Qn=10 m3/h, popis viz Specifikace (pol.č.10)</t>
  </si>
  <si>
    <t>732331619</t>
  </si>
  <si>
    <t>Nádoba tlaková expanzní pro topnou a chladicí soustavu s membránou závitové připojení PN 0,6 o objemu 140 l</t>
  </si>
  <si>
    <t>732421411</t>
  </si>
  <si>
    <t>Čerpadlo teplovodní mokroběžné závitové oběhové DN 25 výtlak do 6,0 m průtok 3,6 m3/h PN 10 pro vytápění</t>
  </si>
  <si>
    <t>734209115</t>
  </si>
  <si>
    <t>Montáž armatury závitové s dvěma závity G 1</t>
  </si>
  <si>
    <t>73422_003</t>
  </si>
  <si>
    <t>Vyvažovací ventil 1" PN25</t>
  </si>
  <si>
    <t>734421112</t>
  </si>
  <si>
    <t>Tlakoměr s pevným stonkem a zpětnou klapkou tlak 0-16 bar průměr 63 mm zadní připojení</t>
  </si>
  <si>
    <t>SO 02 D.1.4.2 - Elektroinstalace a MaR</t>
  </si>
  <si>
    <t xml:space="preserve">D1 - Rozvaděč DMR_U   </t>
  </si>
  <si>
    <t xml:space="preserve">Rozvaděč DMR_U   </t>
  </si>
  <si>
    <t>Optický rozvaděč pro vnitřní i venkovní použití, 16x SC spojka, 24 svárů, uzamykatelný, IP65, bílý</t>
  </si>
  <si>
    <t>Rozvaděč DMR_U   , včetně montáže</t>
  </si>
  <si>
    <t>P</t>
  </si>
  <si>
    <t>Poznámka k položce:_x000D_
Rozvaděč bude tvořen oceloplechovou skříní o rozměrech 1200x800x400 (v x š x h), IP54/20 s kapsou na dokumentaci. Rozvaděč bude pověšen na zdi (spodní hrana rozvaděče 800mm nad zemí). Ventilace rozvaděče bude navržena v závislosti na ztrátovém výkonu rozvaděče. Rozvaděč bude vyzbrojen hlavním vypínačem, zdrojem 230VAC/24VDC, transformátorem 230VAC/24VAC, jisticími obvody zdroje, jistícími a ovládacími vývody pro pohony regulačních ventilů, jistícími a ovládacími obvody, přepěťovou ochranou typ 1+2 a 3, přepěťovou ochranou pro datová vedení, ovládacími a signalizačními prvky na panelu rozvaděče, svorkovnicemi pro připojení pohonů, polní instrumentace. V rozvaděči MaR bude umístěn podružný elektroměr s komunikačním výstupem Modbus RTU – RS485. Dále bude obsahovat řídící systém dle požadované konfigurace vstupů a výstupů, komunikačních rozhraní. Průchodky budou umístěné nahoře. Rozvaděč bude vybaven dle potřeby napájených zařízení viz. Tabulka strojů a zařízení.</t>
  </si>
  <si>
    <t>, včetně montáže</t>
  </si>
  <si>
    <t>Termostat kapilárový příložný, 15°C÷95°C s přepínacím kontaktem 250V/2,5 A , časová konstanta ve schodě s DIN 3440, včetně stahovacích pasku pro montáž na potrubí.   Včetně montáže</t>
  </si>
  <si>
    <t>Detektor hořlavých plynů plyny, 2x poplachový stupeň, katalytický senzor, 3x výstupní relé (ALARM1 +ALARM2 +FAULT), napájení 24Vss   , včetně montáže</t>
  </si>
  <si>
    <t>Snímač zaplavení určený k signalizaci poruchových stavů, napájení 24 V AC nebo 24 V DC, 1 VA. IP54, relový výstup a otevřený kolektor.   Včetně montáže</t>
  </si>
  <si>
    <t>Zpracování SW - uživatelský SW pro programovatelné podstanice +DMR_U</t>
  </si>
  <si>
    <t>Zpracování SW - vizualizace grafického operátorského terminálu pro +DMR_U</t>
  </si>
  <si>
    <t>Integrace systému FVE přes rozhraní Modbus RTU - RS485 (cca 40 komunikovaných d.b. - provozní a poruchové hlášení, monitoring spotřeby/výroby)</t>
  </si>
  <si>
    <t>Likvidace nebezpečného odpadu  (odhad)</t>
  </si>
  <si>
    <t>R-O71</t>
  </si>
  <si>
    <t>R-O72</t>
  </si>
  <si>
    <t>SO 03 D.1.4.1 - Rekonstrukce zdrojů tepla</t>
  </si>
  <si>
    <t>63154574</t>
  </si>
  <si>
    <t>pouzdro izolační potrubní z minerální vlny s Al fólií max. 250/100°C 48/40mm</t>
  </si>
  <si>
    <t>723233115</t>
  </si>
  <si>
    <t>Ventil solenoidový G 2" včetně cívky a konektoru s diodou</t>
  </si>
  <si>
    <t>998723101</t>
  </si>
  <si>
    <t>Přesun hmot tonážní pro vnitřní plynovod v objektech v do 6 m</t>
  </si>
  <si>
    <t>998723111</t>
  </si>
  <si>
    <t>Přesun hmot tonážní pro vnitřní plynovod s omezením mechanizace v objektech v do 6 m</t>
  </si>
  <si>
    <t>D+M Spalinová cesta, popis viz Specifikace (pol.č. 14)</t>
  </si>
  <si>
    <t>D+M Měřič tepla Qn=3,5 m3/h, popis viz Specifikace (pol.č.12)</t>
  </si>
  <si>
    <t>D+M Měřič tepla Qn=10 m3/h, popis viz Specifikace (pol.č.11)</t>
  </si>
  <si>
    <t>732420811</t>
  </si>
  <si>
    <t>Demontáž čerpadla oběhového spirálního DN 25</t>
  </si>
  <si>
    <t>732429212</t>
  </si>
  <si>
    <t>Montáž čerpadla oběhového mokroběžného závitového DN 25</t>
  </si>
  <si>
    <t>31946310</t>
  </si>
  <si>
    <t>příruba přivařovací s krkem 11 416 pro PN6 DN 50</t>
  </si>
  <si>
    <t>230021045</t>
  </si>
  <si>
    <t>Montáž trubní díly přivařovací tř.11-13 do 1 kg D 60,3 mm</t>
  </si>
  <si>
    <t>734200823</t>
  </si>
  <si>
    <t>Demontáž armatury závitové se dvěma závity přes G 1 přes G 1 do G 6/4</t>
  </si>
  <si>
    <t>734200833</t>
  </si>
  <si>
    <t>Demontáž armatury závitové se třemi závity přes G 1 přes G 1 do G 6/4</t>
  </si>
  <si>
    <t>734209117</t>
  </si>
  <si>
    <t>Montáž armatury závitové s dvěma závity G 6/4</t>
  </si>
  <si>
    <t>734209127</t>
  </si>
  <si>
    <t>Montáž armatury závitové s třemi závity G 6/4</t>
  </si>
  <si>
    <t>109</t>
  </si>
  <si>
    <t>111</t>
  </si>
  <si>
    <t>SO 03 D.1.4.2 - Elektroinstalace a MaR</t>
  </si>
  <si>
    <t xml:space="preserve">D1 - Rozvaděč DMR_UDR   </t>
  </si>
  <si>
    <t xml:space="preserve">D3 - Úprava silového rozvaděče RMS01.8   </t>
  </si>
  <si>
    <t xml:space="preserve">Rozvaděč DMR_UDR   </t>
  </si>
  <si>
    <t>Rozvaděč DMR_UDR   , včetně montáže</t>
  </si>
  <si>
    <t>Poznámka k položce:_x000D_
Rozvaděč bude tvořen oceloplechovou skříní o rozměrech 1200x600x400 (v x š x h), IP54/20 s kapsou na dokumentaci. Rozvaděč bude pověšen na zdi (spodní hrana rozvaděče 800mm nad zemí). Ventilace rozvaděče bude navržena v závislosti na ztrátovém výkonu rozvaděče. Rozvaděč bude vyzbrojen hlavním vypínačem, zdrojem 230VAC/24VDC, transformátorem 230VAC/24VAC, jisticími obvody zdroje, jistícími a ovládacími vývody pro pohony regulačních ventilů, jistícími a ovládacími obvody, přepěťovou ochranou typ 1+2 a 3, přepěťovou ochranou pro datová vedení, ovládacími a signalizačními prvky na panelu rozvaděče, svorkovnicemi pro připojení pohonů, polní instrumentace. V rozvaděči MaR bude umístěn podružný elektroměr s komunikačním výstupem Modbus RTU – RS485. Dále bude obsahovat řídící systém dle požadované konfigurace vstupů a výstupů, komunikačních rozhraní. Průchodky budou umístěné nahoře. Rozvaděč bude vybaven dle potřeby napájených zařízení viz. Tabulka strojů a zařízení.</t>
  </si>
  <si>
    <t xml:space="preserve">Úprava silového rozvaděče RMS01.8   </t>
  </si>
  <si>
    <t>Úprava, silového rozvaděče o jištění rozvaděče +DMR_UDR  , včetně montáže</t>
  </si>
  <si>
    <t>Jistič 3pólový - charakteristika C20/3, průřez připojovaných vodičů 1 - 25 mm2   , včetně montáže</t>
  </si>
  <si>
    <t>Úprava silového rozvaděče o doplnění podružného elektroměru   , včetně montáže</t>
  </si>
  <si>
    <t>UNITRONIC BUS 2x2x0,75   , včetně montáže</t>
  </si>
  <si>
    <t>Komplet trubka instalační plastová pevná prům.32 mm, včetně nosných konstrukcí, úchytů a spojovacích dílů  , včetně montáže</t>
  </si>
  <si>
    <t>Prostupy betonovými a zděnými konstrukcemi pod úrovní terénu, včetně jejich zapravení do původního stavu po protažení kabelových tras, pro kabelové chráničky a trubky průměru do 50mm. Tvořeno: kabelová průchodka s dvojitou ucpávkou, s víkem pro vedení 1x</t>
  </si>
  <si>
    <t>Ohebná dvouplášťová korugovaná chránička, DN110, včetně protahovacího drátu   , včetně montáže</t>
  </si>
  <si>
    <t>Fólie výstražná do výkopu 22cm/100m červená s bleskem   , včetně montáže</t>
  </si>
  <si>
    <t>Výkopy ve volném terénu, hloubky 900mm, šíře 760mm, se zaprevením do původního stavu a pískovým lože pro kabelová vedení</t>
  </si>
  <si>
    <t>Poznámka k položce:_x000D_
-příplatek za ztížení vykopávky v blízkosti podzemního vedení -sejmutí ornice s přemístěním na vzdálenost do 50 m -hloubení rýh š do 2000 mm v hornině tř. 3 objemu  -svislé přemístění výkopku z horniny tř. 1 až 4 hl výkopu do 2,5 m -vodorovné přemístění do 10000 m výkopku/sypaniny z horniny tř. 1 až 4 -nakládání výkopku z hornin tř. 1 až 4 do 100 m3 -poplatek za uložení odpadu ze sypaniny na skládce (skládkovné) -zásyp jam, šachet rýh nebo kolem objektů sypaninou se zhutněním -rozprostření ornice tl vrstvy do 150 mm pl do 500 m2 v rovině nebo ve svahu do 1:5 -založení parkového trávníku výsevem plochy do 1000 m2 v rovině a ve svahu do 1:5 -osivo směs travní parková -štěrkopísek (Bratčice) frakce 0-8</t>
  </si>
  <si>
    <t>Provedení průtlaku pod pojízdnou plochou o šířce cca 5m, včetně pomocných prací a příslušenství potřebného k provedení průtlaku</t>
  </si>
  <si>
    <t>Termostat kapilárový příložný, 15°C÷95°C s přepínacím kontaktem 250V/2,5 A , časová konstanta ve schodě s DIN 3440, včetně stahovacích pasku pro montáž na potrubí.    Včetně montáže</t>
  </si>
  <si>
    <t>Detektor CO, 0÷150ppm CO, elektrochemický senzor, 2x poplachový stupeň, 1x porucha snímání, napájení 24V/50Hz    , včetně montáže</t>
  </si>
  <si>
    <t>Detektor hořlavých plynů plyny, 2x poplachový stupeň, katalytický senzor, 3x výstupní relé (ALARM1 +ALARM2 +FAULT), napájení 24Vss    , včetně montáže</t>
  </si>
  <si>
    <t>Snímač zaplavení určený k signalizaci poruchových stavů, napájení 24 V AC nebo 24 V DC, 1 VA. IP54, relový výstup a otevřený kolektor.    Včetně montáže</t>
  </si>
  <si>
    <t>Houkačka s optickou signalizací, 230VAC, trv. tón, oranžová, LED    , včetně montáže</t>
  </si>
  <si>
    <t>Elektronický záznamík dat, pro měření spotřeby vody, vstup impuls/výstup M-Bus    , včetně montáže</t>
  </si>
  <si>
    <t>Servisní vypínač před čerpadlo 1f/20A    , včetně montáže</t>
  </si>
  <si>
    <t>Zpracování SW - uživatelský SW pro programovatelné podstanice +DMR_UDR</t>
  </si>
  <si>
    <t>Zpracování SW - vizualizace grafického operátorského terminálu pro +DMR_UDR</t>
  </si>
  <si>
    <t>Integrace systému Dieselagregátu přes rozhraní Modbus RTU - RS485 (cca 20 komunikovaných d.b. - provozní a poruchové hlášení)</t>
  </si>
  <si>
    <t>R-O70</t>
  </si>
  <si>
    <t>R-O73</t>
  </si>
  <si>
    <t>R-O74</t>
  </si>
  <si>
    <t>R-O75</t>
  </si>
  <si>
    <t>SO 04 D.1.1 - Architektonicko-stavební řešení</t>
  </si>
  <si>
    <t xml:space="preserve">783 - Nátěry   </t>
  </si>
  <si>
    <t xml:space="preserve">M23 - Montáže potrubí   </t>
  </si>
  <si>
    <t xml:space="preserve">D1 - Ostatní materiál   </t>
  </si>
  <si>
    <t xml:space="preserve">Nátěry   </t>
  </si>
  <si>
    <t>783122110R00</t>
  </si>
  <si>
    <t>Nátěr syntetický OK "A" dvojnásobný</t>
  </si>
  <si>
    <t>M23</t>
  </si>
  <si>
    <t xml:space="preserve">Montáže potrubí   </t>
  </si>
  <si>
    <t>230050031R00</t>
  </si>
  <si>
    <t>Montáž doplň. konstrukcí z profilových materiálů</t>
  </si>
  <si>
    <t xml:space="preserve">Ostatní materiál   </t>
  </si>
  <si>
    <t>154170701</t>
  </si>
  <si>
    <t>Profil L nerovnoramenný S235  120x80x10 mm</t>
  </si>
  <si>
    <t>998011002R00</t>
  </si>
  <si>
    <t>Přesun hmot pro budovy zděné výšky do 12 m</t>
  </si>
  <si>
    <t>S0 04 D.1.4.1 -  Instalace fotovoltaického systému v pavilonu U</t>
  </si>
  <si>
    <t xml:space="preserve">D1 -    </t>
  </si>
  <si>
    <t xml:space="preserve">D2 - Kabely   </t>
  </si>
  <si>
    <t xml:space="preserve">D3 - Montážní materiál   </t>
  </si>
  <si>
    <t xml:space="preserve">D4 - ZAŘÍZENÍ   </t>
  </si>
  <si>
    <t xml:space="preserve">D5 - UZEMNĚNÍ   </t>
  </si>
  <si>
    <t xml:space="preserve">D6 - HROMOSVODY   </t>
  </si>
  <si>
    <t xml:space="preserve">D7 - OSTATNÍ   </t>
  </si>
  <si>
    <t>Fotovoltaický panel   , včetně montáže</t>
  </si>
  <si>
    <t>Poznámka k položce:_x000D_
- Jmenovitý výkon 425W - účinnost minimálně 21,8 % - rozměry 1722x1134x30mm - hmotnost přibližně 20 kg</t>
  </si>
  <si>
    <t>Optimizér Fotovoltaického panelu max 440W   , včetně montáže</t>
  </si>
  <si>
    <t>Poznámka k položce:_x000D_
- Optimizér výkonu panelu - IP68</t>
  </si>
  <si>
    <t>Nosná konstrukce pro FVE Panely na šikmé střechy - pro 85 panelů   , včetně montáže</t>
  </si>
  <si>
    <t>Poznámka k položce:_x000D_
- Hliníkové profily - Profilové spojky - Kotvící prvky - Držáky panelů - Spojovací materiál</t>
  </si>
  <si>
    <t>Konstrukce pro montáž rozvaděčů a technologie   , včetně montáže</t>
  </si>
  <si>
    <t>Poznámka k položce:_x000D_
- Konstrukce pro montáž na stěnu</t>
  </si>
  <si>
    <t>Rozvaděč +R_FVE_U   , včetně montáže</t>
  </si>
  <si>
    <t>Poznámka k položce:_x000D_
Rozvaděč tvořen oceloplechovou skříní o rozměrech 1200x600x400mm, IP55/20, s kapsou na dokumentaci. Rozvaděč bude umístěn na fasádě. Ventilace rozvaděče bude navržena v závislosti na ztrátovém výkonu rozvaděče. Rozvaděč bude vybaven klimatizační jednotkou. Rozvaděč bude vyzbrojen  jisticími prvky střídače, přívodu a napájených zařízení, přepěťovou ochranou typ 1+2.  Dále bude obsahovat U/f ochranu 3st. Všechny kabely budou zakončeny na svorkách. Průchodky budou umístěné zdola. Rozvaděč bude vybaven dle potřeby viz obvodové schéma. Z důvodu instalace v exteriéru je požadavek na osazení krycí stříšky pro eliminaci působení atmosférických vlivů na rozvaděč a střídače - oceloplechová skříň, řadová s montážní deskou, uzamykatelná, jednokřídlé dveře, rozměry 120x600x400m (V x Š x H), s příslušenstvím - RTU jednotka obsahující: - napájecí modul, vstup 24VDC - komunikační rozhraní - 3x RS485, 3x Ethernet metalický, 2x Ethernet optický - SFP - 1x komunikace ethernet s hlavní RTU - IEC 104 / Modbus TCP/IP - 3x komunikace RS485 / Modbus RTU s okolními zařízeními - Modul DI - 4xDI - Modul DO - 2xDO - včetně SFP modulu - licenční balíčky - jistič kompaktní 100A, 3P, 36kA, s nastavitelnou spouští 40÷100A, s příslušenstvím - svorky, napěťová spoušť, kryty svorek, pomocné spínače - odpínač pojistek PNA000, 3p, včetně pojistkové vložky gG 160A - odpínač pojistek 10x38, 3p, včetně pojistkové vložky gG 2A - odpínač pojistek 10x38, 1p, včetně pojistkové vložky gG 2A - odpínač pojistek 10x38, 1p, včetně pojistkové vložky gG 25A - jistič B6/1, 10kA - jistič C80/3, 10kA - 4Q elektroměr pro nepřímé měření, X/5 A, komunikace RS485 -MTP 80/5 A, 10 VA 0,5S 120 % - hlídací napěťové relé, přibližný rozsah 48-280 VAC - průmyslový ethernetový switch, 10/100/1000 Mbit/s; minimálně 2 SFP rozhraní; včetně SFP modulů - průmyslový spínaný zdroj 24 VDC, 120 W - Nepřerušitelný napájecí zdroj Lišta DIN, vstupní: 100 › 240V ac, výstup: 24V dc 120W 5A - baterie, 24 VDC, 7 Ah - svorkovnicový blok 200A, 1P - PE/N lišta  - přepěťová ochrana T1+T2, 4+0 pro TN-S sítě 230/400V, 25kA, s integrovaným jištěním - třístupňová napěťová a frekvenční ochrana - Výkonový stykač 100A 3P - svorkovnice řadová, pro vodiče do 185mm - svorkovnice řadová, pro vodiče do 50mm - svorkovnice řadová, pro vodiče do 2,5mm - příslušenství pro montáž zařízení - DIN lišty, vkládací žlaby, spojovací materiál; včetně identifikačních štítků, propojovacích vodičů, vývodek apod.    - svorkovnicový blok 200A, 1P - PE/N lišta  - přepěťová ochrana T1+T2, 4+0 pro TN-S sítě 230/400V, 25kA, s integrovaným jištěním - třístupňová napěťová a frekvenční ochrana - Výkonový stykač 100A 3P - svorkovnice řadová, pro vodiče do 185mm - svorkovnice řadová, pro vodiče do 50mm - svorkovnice řadová, pro vodiče do 2,5mm - příslušenství pro montáž zařízení - DIN lišty, vkládací žlaby, spojovací materiál; včetně identifikačních štítků, propojovacích vodičů, vývodek apod.</t>
  </si>
  <si>
    <t>Krabice +MX1   , včetně montáže</t>
  </si>
  <si>
    <t>Poznámka k položce:_x000D_
Plastová skříň o rozměrech 800x600x300, IP55/20, s kapsou na dokumentaci. Rozvaděč bude umístěn na stěně. Rozvaděč bude vyzbrojen  jisticími obvody stringů FV panelů, přepěťovou ochranou typ 1+2 a kabely s konektory pro připojení přívodních a vývodních vodičů.  Průchodky budou umístěné sdola. - plastová skříň, řadová s montážní deskou, uzamykatelná, dvoukřídlé dveře, rozměry 800x600x300m (V x Š x H), s příslušenstvím - odpínač pojistek 10x38, 2p, pro FV aplikace - přepěťová ochrana T1+T2, varistorová v zapoejní Y, 12,5kA, nejvyšší napětí 1000VDC - PE lišta  - příslušenství pro montáž zařízení - DIN lišty, vkládací žlaby, spojovací materiál; včetně dentifikačních štítků, propojovacích vodičů, konektory FV panelů, vývodek apod.</t>
  </si>
  <si>
    <t>Podružná ekvipotenciální přípojnice -MET1   , včetně montáže</t>
  </si>
  <si>
    <t>Poznámka k položce:_x000D_
Svorkovnice ekvipotenciální K12 10x2,5-95/Rd10, krytá, přip. 30x4mm, 10x6-95mm2</t>
  </si>
  <si>
    <t>Úprava rozvaděče +RH   , včetně montáže</t>
  </si>
  <si>
    <t>Poznámka k položce:_x000D_
Příslušenství - vývodky, DIN lišty, vkládací žlaby, propojovací vodiče, označovací systémy a štítky, návlečky na vodiče, spojovací materiál, kapsa na dokumentaci apod. Jistič , In 250 A, Icu 55 kA / 415 V, nadproudová spoušť  (LSI), Ir 100 ÷ 250 A, Ii 12x In, 3pól, přední přívod Svorka průchozí řadová 16 béžová Svorka průchozí řadová 16 světle modrá Svorka průchozí řadová 16 žluto-zepelná PE Bočnice průchozí řadové svorky 16 béžová Koncová vzpěra svorkovnic</t>
  </si>
  <si>
    <t>H1Z2Z2-K 1 x 6 mm2, černý plášť   , včetně montáže</t>
  </si>
  <si>
    <t>1-CSKH-V180 P60-R 2x1,5, kabel určený pro venkovní použití, voděodolný   , včetně montáže</t>
  </si>
  <si>
    <t>1-CXKH-R 5x25, kabel určený pro venkovní použití, voděodolný   , včetně montáže</t>
  </si>
  <si>
    <t>1-CYKY-J 4x25   , včetně montáže</t>
  </si>
  <si>
    <t>TP 2x2x0,75, kabel určený pro venkovní použití, UV odolnost   , včetně montáže</t>
  </si>
  <si>
    <t>CYA 1x10 GNYE   , včetně montáže</t>
  </si>
  <si>
    <t>1-YY 1x25 GNYE   , včetně montáže</t>
  </si>
  <si>
    <t>CAT 5e FTP PE   , včetně montáže</t>
  </si>
  <si>
    <t>Konektor MC4, vidlice + zásuvka, přímý, na kabel 2,5÷6mm, krimpovací, 1000V/16A. IP65, včetně lisování na kabel   , včetně montáže</t>
  </si>
  <si>
    <t>Zakončení vodičů   , včetně montáže</t>
  </si>
  <si>
    <t>Kabelový žlab plný, pozinkovaný (žárově) s víkem 125x100 mm, včetně nosných konstrukcí a spojovacích dílů, dělící přepážka   , včetně montáže</t>
  </si>
  <si>
    <t>Kabelový žlab, pozinkovaný, 62x50 mm, včetně nosných konstrukcí a spojovacích dílů, dělící přepážka   , včetně montáže</t>
  </si>
  <si>
    <t>Samostatné kabelové příchytky pro montáž kabelů kabelů a kabelových tras se zachování funkčnosti při požáru, pro jeden kabel do průměru 10mm, včetně ocelové kotvy M6   , včetně montáže</t>
  </si>
  <si>
    <t>Prostupy betonovými a zděnými konstrukcemi, včetně jejich zapravení do původního stavu po protažení kabelových tras, do  rozměru 150x100mm   , včetně montáže</t>
  </si>
  <si>
    <t>Montážní příslušenství a spojovací materiál - hmoždinky, šrouby, podložky, matice, ocelové kotvy apod.</t>
  </si>
  <si>
    <t>Zatěsnění prostupů střešním pláštěm   , včetně montáže</t>
  </si>
  <si>
    <t>Rekonstrukce demontovaných protipožárních ucpávek, případě realizace nových protipožárních ucpávek po protažení kabelových tras dle bodů 4 a 5 v závislosti na prostupech přes požární úseky dle platného projektu PBŘ. Příklad použitých materiálů pro protipo</t>
  </si>
  <si>
    <t>Komplet trubka instalační plastová pevná prům.25 mm, včetně nosných konstrukcí, úchytů a spojovacích dílů   , včetně montáže</t>
  </si>
  <si>
    <t>Komplet trubka instalační plastová ohebná prům.25 mm, včetně nosných konstrukcí, úchytů a spojovacích dílů   , včetně montáže</t>
  </si>
  <si>
    <t xml:space="preserve">ZAŘÍZENÍ   </t>
  </si>
  <si>
    <t>FV Střídač   , včetně montáže</t>
  </si>
  <si>
    <t>Poznámka k položce:_x000D_
- jmenovitý výkon přibližně 50 000VA - maximální vstupní napětí 1000VDC - 90A max  - výstup 230/400VAC, 3 + N + PE - max. výstupní proud přibližně 72 A - integrovaná SPD T1+T2, DC switch, poj. odpojovače včetně pojistek na stringy  - RS485, Ethernet, USB - rozměry přibližně 560 x 560 x 300mm - hmotnost přibližně 80 kg</t>
  </si>
  <si>
    <t>Tlačítko STOP FVE, IP55, včetně montážního materiálu   , včetně montáže</t>
  </si>
  <si>
    <t>Pol1</t>
  </si>
  <si>
    <t>Parametrizace RTU jednotky:</t>
  </si>
  <si>
    <t>Poznámka k položce:_x000D_
- SW pro komunikaci s FVE - řízení - SW pro komunikaci s elektroměrem - výroba FVE - SW pro komunikaci s MaR - energetický managment - SW pro komunikaci s hlavní RTU jednotkou - dispečerské řízení - oživení - funkční zkoušky a testy bod-bod</t>
  </si>
  <si>
    <t xml:space="preserve">UZEMNĚNÍ   </t>
  </si>
  <si>
    <t>Pás zemnící 30x4 mm FeZn   , včetně montáže</t>
  </si>
  <si>
    <t>Drát zemnící průměr 10mm FeZn   , včetně montáže</t>
  </si>
  <si>
    <t>Spojky pro Nerez pásek 30x3,5mm typu páska/páska nebo páska/drát   , včetně montáže</t>
  </si>
  <si>
    <t>Antikorózní bandáž, páska, pro izolaci spojů zemního vedení (10m/ks)</t>
  </si>
  <si>
    <t>Štítky na vývody</t>
  </si>
  <si>
    <t>Plastová izolace na vývody / antikorózní nátěr</t>
  </si>
  <si>
    <t>Dokumentace skutečného provedení (fotodokumentace, zakreslení uložení,…)</t>
  </si>
  <si>
    <t>h</t>
  </si>
  <si>
    <t>Měření uzemňovací soustavy</t>
  </si>
  <si>
    <t>Výchozí revize</t>
  </si>
  <si>
    <t>Podružný materiál - hmoždinky, šrouby, podložky, matice, ocelové kotvy, apod.</t>
  </si>
  <si>
    <t>CYY 1x6 GNYE   , včetně montáže</t>
  </si>
  <si>
    <t>H07V–K 25 GNYE   , včetně montáže</t>
  </si>
  <si>
    <t>Ukončení vodičů, izolovaný do 6mm2 v rozváděči nebo na přístroji</t>
  </si>
  <si>
    <t>Ukončení vodičů, izolovaný do 95mm2 v rozváděči nebo na přístroji</t>
  </si>
  <si>
    <t>Ekvipotenciální svorkovnice, 1x vodič do 30mm2, 7x do 25 mm2, 2x do 95mm2   , včetně montáže</t>
  </si>
  <si>
    <t>Prostupy betonovými a zděnými konstrukcemi, včetně jejich zapravení do původního stavu po protažení kabelových tras</t>
  </si>
  <si>
    <t>Výkopy pod pojížděnou vydlážděnou plochou, hloubky 1000mm, šíře 800mm, se zaprevením do původního stavu a pískovým lože pro kabelová vedení</t>
  </si>
  <si>
    <t>Výkopy pod pojížděnou asfaltovou plochou, hloubky 1000mm, šíře 800mm, se zaprevením do původního stavu a pískovým lože pro kabelová vedení</t>
  </si>
  <si>
    <t>Výkopy ve volném terénu, hloubky 1000mm, šíře 800mm, se zaprevením do původního stavu zatravnění</t>
  </si>
  <si>
    <t xml:space="preserve">HROMOSVODY   </t>
  </si>
  <si>
    <t>Izolovaný vodič (dle ČSN EN 62561-8), Cu, s&lt;60cm   , včetně montáže</t>
  </si>
  <si>
    <t>Podpůrná trubka pro izolovaný vodič s krátkou jímací tyčí, podpůrná trubka Al/GFK délky 2400mm, z toho 1230mm GFK část, jímací tyč délky 500mm   , včetně montáže</t>
  </si>
  <si>
    <t>Podpůrná trubka pro izolovaný vodič s krátkou jímací tyčí, podpůrná trubka Al/GFK délky 3200mm, z toho 1535mm GFK část, jímací tyč délky 2500mm   , včetně montáže</t>
  </si>
  <si>
    <t>Sada 4 pomocných stranových jímačů pro podpůrnou trubku, Al, délka 1030mm, včetně upevňovacího materiálu   , včetně montáže</t>
  </si>
  <si>
    <t>Držák na plochou střechu o sklonu 5÷53°, pro upevnění podpůrné trubky na chráněnou stavbu, průměr trubky 40mm, rozsah 550÷900mm, nerez, včetně montážního materiálu a příslušenství   , včetně montáže</t>
  </si>
  <si>
    <t>Držák na stěnu/konstrukci pro upevnění podpůrné trubky na chráněnou stavbu, 150-200mm pro trubku, včetně ocelových kotev M10 nebo jiného montážního materiálu   , včetně montáže</t>
  </si>
  <si>
    <t>Sada připojovacích prvků pro vodič HVI pro uložení vně trubky. Zakončení Svod - jímač nebo jímač-jímač   , včetně montáže</t>
  </si>
  <si>
    <t>Svorka pro řízení elektrického pole izolovaný vodiče, nerez   , včetně montáže</t>
  </si>
  <si>
    <t>Upevňovací sada pro připojení vodičů HVI k podpůrné trubce. Připojovací destička, pojistné matice, upevňovací kroužek se čtyřmi podpěrami vedení pro, opatřenými zářezem pro zajištění oblasti koncovky, stahovací pásky.   Včetně montáže</t>
  </si>
  <si>
    <t>Podpěra vedení, do zdi / ke konstrukci nerez, včetně hmožidnky a šroubu, příapdně jiného montážního materiálu   , včetně montáže</t>
  </si>
  <si>
    <t>Podpěra vedení, na šikmé plechové střechy, včetně spojovacího materiály (šrouby, nýty), příapdně jiného montážního materiálu   , včetně montáže</t>
  </si>
  <si>
    <t>Svorka zkušební, nerez 200kA, 16/10mm   , včetně montáže</t>
  </si>
  <si>
    <t>Štítky na vývody   , včetně montáže</t>
  </si>
  <si>
    <t>Zaváděcí tyč, FeZn, délka 2000mm, průměr 16mm, včetně svorky pro připojení zemniče průměr 10mm   , včetně montáže</t>
  </si>
  <si>
    <t>Montážní příslušenství pro montáž vodičů HVI (odizolovací nástroje a nože apod.) viz výše uvedené položky</t>
  </si>
  <si>
    <t>Demontáž stávajících jímačů a úprava jímacího vedení</t>
  </si>
  <si>
    <t>Oživení a zprovoznění systému, zaregulování systému, požadované funkční zkoušky, nastavení parametrů po vyhodnocení zkušebního provozu</t>
  </si>
  <si>
    <t>Parametrizace zařízení, požadované funkční zkoušky</t>
  </si>
  <si>
    <t>Vytavení protokolů o funkci požadovaných ochran výrobny</t>
  </si>
  <si>
    <t>Pronájem autojeřábu</t>
  </si>
  <si>
    <t>Pronájem plošiny pracovní výška max 10m</t>
  </si>
  <si>
    <t>Doprava plošiny závoz/odvoz</t>
  </si>
  <si>
    <t>Naložení / složení plošiny</t>
  </si>
  <si>
    <t>R-O78</t>
  </si>
  <si>
    <t>Palivo pro plošinu</t>
  </si>
  <si>
    <t>S0 04 D.1.4.2 -  Instalace fotovoltaického systému v objektu Údržby</t>
  </si>
  <si>
    <t xml:space="preserve">D3 - ZAŘÍZENÍ   </t>
  </si>
  <si>
    <t xml:space="preserve">D4 - UZEMNĚNÍ   </t>
  </si>
  <si>
    <t xml:space="preserve">D5 - HROMOSVODY   </t>
  </si>
  <si>
    <t xml:space="preserve">D6 - OSTATNÍ   </t>
  </si>
  <si>
    <t>Nosná konstrukce pro FVE Panely na šikmé střechy - pro 128 panelů   , včetně montáže</t>
  </si>
  <si>
    <t>Poznámka k položce:_x000D_
- Konstrukce pro montáž na stěnu - Stříška nad kontrukcí</t>
  </si>
  <si>
    <t>Rozvaděč +R_FVE_ÚDRŽBA   , včetně montáže</t>
  </si>
  <si>
    <t>Poznámka k položce:_x000D_
Plastová skříň o rozměrech 800x600x300, IP55/20, s kapsou na dokumentaci. Rozvaděč bude umístěn na stěně.  Rozvaděč bude vyzbrojen  jisticími obvody stringů FV panelů, přepěťovou ochranou typ 1+2 a kabely s konektory pro připojení přívodních a vývodních vodičů.  Průchodky budou umístěné sdola. - plastová skříň, řadová s montážní deskou, uzamykatelná, dvoukřídlé dveře, rozměry 800x600x300m (V x Š x H), s příslušenstvím - odpínač pojistek 10x38, 2p, pro FV aplikace - přepěťová ochrana T1+T2, varistorová v zapoejní Y, 12,5kA, nejvyšší napětí 1000VDC - PE lišta  - příslušenství pro montáž zařízení - DIN lišty, vkládací žlaby, spojovací materiál; včetně dentifikačních štítků, propojovacích vodičů, konektory FV panelů, vývodek apod.</t>
  </si>
  <si>
    <t>Úprava rozvaděče +RMS 01.8   , včetně montáže</t>
  </si>
  <si>
    <t>Úprava VN kobky a kobky měření   , včetně montáže</t>
  </si>
  <si>
    <t>Poznámka k položce:_x000D_
- 3 ks transformátor proudu 30 // 5/5/5 A; 10 VA, 10VA, 10VA; t.p. 0,5S úřední ověření - 3 ks transformátor napětí 22000/?3  // 100/?3 / 100/?3 / 100/3 V; 10 VA / 10VA / 30VA; 0,5S / 0,5 /6P, úřední ověření - jistič sekundární strany MTN, včetně pomocného kontaktu - zkušební svorkovnice - propojovací vodiče, montážní materiál, příslušenství - výměna transformátorů, včetně oživení, zprovoznění a funkčních zkoušek u zákazníka.</t>
  </si>
  <si>
    <t>Úprava rozvaděče NN +R2 v trafostanici OP_9279   , včetně montáže</t>
  </si>
  <si>
    <t>Poznámka k položce:_x000D_
Příslušenství - vývodky, DIN lišty, vkládací žlaby, propojovací vodiče, označovací systémy a štítky, návlečky na vodiče, spojovací materiál, kapsa na dokumentaci apod. Pojistkový odpínač, 3p, 10x38 PVA10 2A gG Zkušební svorkovnice s krytem Pojistkový odpínač, 1p, 10x38 PVA10 16A gG Měřící transformátor proudu, násuvkný, 750/5A, 10VA, 0,5S, úř. Ověřený Měřící transformátor proudu, násuvkný, 750/5A, 10VA, 0,5S Svorka průchozí řadová 2,5 béžová Svorka průchozí řadová 2,5 světle modrá Svorka průchozí řadová 2,5 žluto-zelená PE Bočnice průchozí řadové svorky 2,5 béžová Koncová vzpěra svorkovnic</t>
  </si>
  <si>
    <t>Skříň +AXV2   , včetně montáže</t>
  </si>
  <si>
    <t>Poznámka k položce:_x000D_
- sejmutí ornice s přemístěním na vzdálenost do 500 m -příplatek za ztížení vykopávky v blízkosti podzemního vedení -hloubení rýh š do 2000 mm v hornině tř. 3 objemu  -svislé přemístění výkopku z horniny tř. 1 až 4 hl výkopu do 2,5 m -vodorovné přemístění do 10000 m výkopku/sypaniny z horniny tř. 1 až 4 -nakládání výkopku z hornin tř. 1 až 4 do 100 m3 -zásyp jam, šachet rýh nebo kolem objektů sypaninou se zhutněním -rozprostření ornice tl vrstvy do 150 mm pl do 500 m2 v rovině nebo ve svahu do 1:5 a založení parkového trávníku výsevem plochy do 1000 m2 v rovině a ve svahu do 1:5 (osivo směs travní parková) nebo rozprostření původního štěrkopísku/štěrku</t>
  </si>
  <si>
    <t>Izolovaný vodič (dle ČSN EN 62561-8), Cu, s&lt;75cm   , včetně montáže</t>
  </si>
  <si>
    <t>Podpěra vedení, do zdi / ke konstrukci nerez, včetně hmožidnky a šroubu, příapdně jiného montážního materiálu</t>
  </si>
  <si>
    <t>Zaváděcí tyč, FeZn, délka 2000mm, průměr 16mm, včetně svorky pro připojení zemniče průměr 10mm</t>
  </si>
  <si>
    <t>Montážní příslušenství pro montáž vodičů HVI (odizolovací nástroje a nože apod.) viz výše uvedené položky   , včetně montáže</t>
  </si>
  <si>
    <t>SO 05 D.1.4.2 - Elektroinstalace a MaR</t>
  </si>
  <si>
    <t xml:space="preserve">D1 - Rozvaděč DMR_W   </t>
  </si>
  <si>
    <t xml:space="preserve">D3 - Úprava silového rozvaděče HR   </t>
  </si>
  <si>
    <t xml:space="preserve">Rozvaděč DMR_W   </t>
  </si>
  <si>
    <t>Rozvaděč DMR_W   , včetně montáže</t>
  </si>
  <si>
    <t>Poznámka k položce:_x000D_
Rozvaděč bude tvořen oceloplechovou skříní o rozměrech 600x600x400 (v x š x h), IP54/20 s kapsou na dokumentaci. Rozvaděč bude pověšen na zdi (spodní hrana rozvaděče 1200mm nad zemí). Ventilace rozvaděče bude navržena v závislosti na ztrátovém výkonu rozvaděče. Rozvaděč bude vyzbrojen hlavním vypínačem, zdrojem 230VAC/24VDC, transformátorem 230VAC/24VAC, jisticími obvody zdroje, jistícími a ovládacími vývody pro pohony regulačních ventilů, jistícími a ovládacími obvody, přepěťovou ochranou typ 1+2 a 3, přepěťovou ochranou pro datová vedení, ovládacími a signalizačními prvky na panelu rozvaděče, svorkovnicemi pro připojení pohonů, polní instrumentace. V rozvaděči MaR bude umístěn podružný elektroměr s komunikačním výstupem Modbus RTU – RS485. Dále bude obsahovat řídící systém dle požadované konfigurace vstupů a výstupů, komunikačních rozhraní. Průchodky budou umístěné nahoře. Rozvaděč bude vybaven dle potřeby napájených zařízení viz. Tabulka strojů a zařízení.</t>
  </si>
  <si>
    <t xml:space="preserve">Úprava silového rozvaděče HR   </t>
  </si>
  <si>
    <t>Úprava, silového rozvaděče o jištění rozvaděče +DMR_W   , včetně montáže</t>
  </si>
  <si>
    <t>Jistič 1pólový - charakteristika C16/1, průřez připojovaných vodičů 1 - 25 mm2   , včetně montáže</t>
  </si>
  <si>
    <t>CYKY-J 3x2,5   , včetně montáže</t>
  </si>
  <si>
    <t>Kabelový prostup skrz obvodovou stěnu (pro teplotní čidlo), včetně zapravení   , včetně montáže</t>
  </si>
  <si>
    <t>Plochý kabel pro rozšiřující modul AVS75xx, délka kabelu 0,4m   , včetně montáže</t>
  </si>
  <si>
    <t>Rozšiřující modul pro stávající regulátor RVS plynového kotle, umožnující řízení výkonu signálem 0-10V, včetně monitoringu chodu, poruchy a externí blokace z nadřazeného systému MaR  , včetně montáže</t>
  </si>
  <si>
    <t>Zpracování SW - uživatelský SW pro programovatelné podstanice +DMR1</t>
  </si>
  <si>
    <t>Zpracování SW - vizualizace grafického operátorského terminálu pro +DMR1</t>
  </si>
  <si>
    <t>Integrace měřičů spotřeby (plynoměr) přes rozhraní Modbus RTU - RS485; přenos do PLC, do operátorského panelu</t>
  </si>
  <si>
    <t>Integrace měřičů spotřeby (elektroměr, vodoměr, měřič tepla) přes rozhraní M-BUS; přenos do PLC, do operátorského panelu</t>
  </si>
  <si>
    <t>SO 07 D.1.4.1 - Elektroinstalace a MaR</t>
  </si>
  <si>
    <t xml:space="preserve">D1 - TRAFOSTANICE   </t>
  </si>
  <si>
    <t xml:space="preserve">D2 - ROZAVDĚČE NN   </t>
  </si>
  <si>
    <t xml:space="preserve">D3 - Uzemnění   </t>
  </si>
  <si>
    <t xml:space="preserve">D4 - KABELY   </t>
  </si>
  <si>
    <t xml:space="preserve">D5 - VÝKOPY   </t>
  </si>
  <si>
    <t xml:space="preserve">TRAFOSTANICE   </t>
  </si>
  <si>
    <t>Kiosková trafosatnice</t>
  </si>
  <si>
    <t>Transformátor 630kVA</t>
  </si>
  <si>
    <t>Rozavděč VN</t>
  </si>
  <si>
    <t>Poznámka k položce:_x000D_
Jmenovité napětí: 25kV Provozní napětí: 22kV Jmenovité výdržné napětí: - 1min / 50Hz: 50kV - 1,2/50us: 125kV Jmenovitý proud přípojnic: 630A Zkratová odolnost: - dynamický proud 50kA - krátkodobý proud 20kA - doba zkratu: 1s - vnitřní IAC A-FL: 20kA/1s, odfuk spodem Jeden systém přípojnic Ztráta nepřeruš. provozu : LSC2A Rozměry sestavy: - šířka : 1050 - výška : 1400 mm - hloubka : 775 mm Složení sestavy: pole s odpínačem - pole obchodního měření - pole s odpínačem a pojistkou Příslušenství: - ovládací páka, boční plechy, fázový komparátor, průvodní výkresová dokumentace, šroubový materiál … Pole 1 kabelový přívod s odpínačem Skříň obsahuje : - 1 sada systém přípojnic 630 A - 1 ks odpínač a uzemňovač - 1 zapínací kontakt polohy ZAPNUT + 1 zapínací kontakt  VYPNUT pro odpínač - vyvést na zákaznickou svorkovnici - 1 zapínací kontakt polohy ZAPNUT + 1 zapínací kontakt  VYPNUT pro uzemňovač - vyvést na zákaznickou svorkovnici - ruční ovládací mechanismus - 3 ks kapacitní napěťový snímač včetně indikace přítomnosti napětí - 1 sada připojovací místa pro 3x jedno-žilový kabel max 240 mm2 - 1 sada pomocných kontaktů odpínače a uzemňovače - 3 ks svodiče přepětí Pole 2 spojka fakturační měření Skříň obsahuje : - 1 sada systém přípojnic 630 A - 3 ks napěťový transformátor s pojistkou, 22000/?3 // 100/?3, 100/?3; 100/3 V, 10 VA, 10VA, 30VA; t.p. 0,5S úřední ověření, 0,5, 6P "- 3 ks transformátor proudu typ 20 // 5/5/5 A; 10 VA, 10VA, 10VA; t.p. 0,5S úřední ověření, 0,5S, 0,5S" Pole 3 s odpínačem vývod na transformátor Skříň obsahuje : - 1 sada systém přípojnic 630 A - 1 ks uzemňovač s manuálním ovládáním - 1 ks odpínač  s manuálním ovládáním a s vypínací cívkou 24V DC pro dálkové vypnutí - 1 zapínací kontakt polohy ZAPNUT + 1 zapínací kontakt  VYPNUT pro odpínač - vyvést na zákaznickou svorkovnici - 1 zapínací kontakt polohy ZAPNUT + 1 zapínací kontakt  VYPNUT pro uzemňovač - vyvést na zákaznickou svorkovnici - ruční ovládací mechanismus - 3 ks kapacitní napěťový snímač včetně indikace přítomnosti napětí - 3 ks držák pro pojistky s mechanickým ukazatelem vybavení - 1 ks vývodový uzemňovač - 1 sada připojovací místa pro 3x jedno-žilový kabel 95 mm2 - 1 sada pojistek 80A  Zajištění šéfmontáže při kompletaci polí 1,2,3  ze strany výrobce vč. proškolení montážních pracovníků  Zajištění dopravy VN rozvaděče na místo stavby Zajištěná vykládky VN rozvaděče v místě stavby Zajištění přemístění, usazení a kompletace polí VN rozvaděče na pozici rámu v rozvodně</t>
  </si>
  <si>
    <t xml:space="preserve">ROZAVDĚČE NN   </t>
  </si>
  <si>
    <t>NN Rozvaděč +R1   , včetně montáže</t>
  </si>
  <si>
    <t>Poznámka k položce:_x000D_
Sestava skříňových rozváděčů pro venkovní instalaci pro vyvedení výkonu z TS a záskok z DA, spol us vývody na stávající objekty Paramety viz. JSP součástí dokumentace, především však: In 1000A. Ik 25kA, ip 50kA Včetně ventilace a temperace rozváděče IP44, po otevření IP20 Jitič - přívod sítě - 1000A, nastavitelné charakteristiky LSIN, s časovou selektivitou, včetně ovládacích a signalizačních obvodů vyvedených na dveřích rozvaděče. S návazností na ovládání řs záskoků zdroj - požadavek na motorový pohon, dálkové ovládání a signalizaci. Jistič - přívod DA - 1000 A , nastavitelné charakteristiky LSIN, s časovou selektivitou, včetně ovládacích a signalizačních obvodů vyvedených na dveřích rozvaděče. S návazností na ovládání řs záskoků zdroj - požadavek na motorový pohon, dálkové ovládání a signalizaci. Svodiče bleskových proudů T1+T2 Ovládací obvody v rámci ovládaných prvků rozvaděče Měření pro zákazníka - Celkový odběr - 3x MTP 800/5A, 3x pojistkový odpínač, Multifunkční měřící přístroj - analyzátor kvality třídy S, multimetr a záznamník, podružný elektroměr 0.5S, vstup 3x x/5A, 3x 230/400V, komunikační rozhraní RS485, Ethernet Vývod - 250A, pojistkový odpínač vel.2 + jistič max 400A LSI: celkem 16x Jistič odjištení pole kompenzace - In 400A, 3p, nastavitelná spoušť Včetně řídící jednotky pro řízení záskoku a fázování, dle požadavků dodaného diesel agregátu, včetně komunikace s DA a okolními systémy</t>
  </si>
  <si>
    <t>NN Rozavděč +RK   , včetně montáže</t>
  </si>
  <si>
    <t>Poznámka k položce:_x000D_
Sestava rozváděčů pro venkovní instalaci pro kompenzaci jalového výkonu NN Hrazená kompenzace Qn 287,5 kVAr Kompenzační výkon 256 kVAr Počet stupňů 7 (váha 1:2:4:4:4:8) Základní stupeň 12,5kVAr Včetně regulátoru jalového výkonu s měřením proudu ve 3f</t>
  </si>
  <si>
    <t xml:space="preserve">Uzemnění   </t>
  </si>
  <si>
    <t>Spojky pro FeZn pásek 30x4mm typu páska/páska nebo páska/drát   , včetně montáže</t>
  </si>
  <si>
    <t>Zemnící tyč, průměr 25mm, délka 2000 mm, s připojovací svorkou   , včetně montáže</t>
  </si>
  <si>
    <t xml:space="preserve">KABELY   </t>
  </si>
  <si>
    <t>1-CYKY-J 4x240   , včetně montáže</t>
  </si>
  <si>
    <t>22-AXEKVCEY 1x240/25   , včetně montáže</t>
  </si>
  <si>
    <t>Ukončení vodičů, izolovaný do 240mm2 v rozváděči nebo na přístroji, kabelovým okem</t>
  </si>
  <si>
    <t>Příslušenství pro zakončení vodičů - lisovací dutinky, oka, bužírk apod.</t>
  </si>
  <si>
    <t>22kV vnitřní koncovka se šroubovacími trhacími oky na průřez 1x240 mm2, 1sada = 3ks, pro 3 - jednožilové kabely 22-A(C)XEKVCE(Y)   , včetně montáže</t>
  </si>
  <si>
    <t xml:space="preserve">VÝKOPY   </t>
  </si>
  <si>
    <t>Ohebná dvouplášťová korugovaná chránička DN160   , včetně montáže</t>
  </si>
  <si>
    <t>Ohebná dvouplášťová korugovaná chránička DN200   , včetně montáže</t>
  </si>
  <si>
    <t>Výkopy ve volném terénu, hloubky 1300mm, šíře 1000mm, se zaprevením do původního stavu zatravnění</t>
  </si>
  <si>
    <t>Výkopy pod pojížděnou asfaltovou plochou, hloubky 1300mm, šíře 800mm, se zaprevením do původního stavu a pískovým lože pro kabelová vedení</t>
  </si>
  <si>
    <t>Protipožární ucpávky pro kabelové trasy, v souladu s projektem PBŘ: - minerální vata - protipožární pěna - silikonový tmel</t>
  </si>
  <si>
    <t>Poznámka k položce:_x000D_
VÝKOPY CELKEM</t>
  </si>
  <si>
    <t>Inženýrská činnost</t>
  </si>
  <si>
    <t>Zkoušky elektrických rozvodů a zařízení</t>
  </si>
  <si>
    <t>Prohlídky elektrických rozvodů a zařízení, celková prohlídka a vyhotovení revizní zprávy pro objem montážních prací</t>
  </si>
  <si>
    <t>Prováděcí dokumentace   SO07</t>
  </si>
  <si>
    <t>Zkoušky na VN</t>
  </si>
  <si>
    <t>Zajištění pracoviště pracovníkem distribuce</t>
  </si>
  <si>
    <t>Zpracování návrhu místního provozního předpisu transformační stanice  22/0,4 kV vč. jednopólového schéma</t>
  </si>
  <si>
    <t>Zkoušky na převzetí zátěže a zpětného fázování</t>
  </si>
  <si>
    <t>Zkoušečka napětí VN nebo VVN nebo ZVN podle ČSN EN 61243-1, ČSN EN 61243-2</t>
  </si>
  <si>
    <t>Zkoušečka do 500V – ČSN EN 61243-3</t>
  </si>
  <si>
    <t>Zkratovací souprava podle ČSN EN 61219, ČSN EN 61230, PNE 35 9705 nebo zkratovací vozíky ve sříňových rozvodnách</t>
  </si>
  <si>
    <t>Izolační rukavice pro elektrotechnik pro napětí 500V (třída00), případně 1000V (třída 0) podle ČSN EN 6093 ed.2</t>
  </si>
  <si>
    <t>Izolační přilby do 1000V – ČSN en 50365</t>
  </si>
  <si>
    <t>Prostředky pro ochranu očí – ČSN EN 166</t>
  </si>
  <si>
    <t>Izolační obuv do 1000V – ČSN EN 50321</t>
  </si>
  <si>
    <t>Izolační koberec pro elektrotechniku - ČS EN 61111, šířka 1,3 m vč. jeho rozložení a připevnění pomocí lišt k podlaze před rozvaděče</t>
  </si>
  <si>
    <t>Záchranný hák – ČSN 35 9701</t>
  </si>
  <si>
    <t>Mobilní svítilna, vč. připevnění na zeď</t>
  </si>
  <si>
    <t>Sada bezpečnostních tabulek VN, vč. připevnění na zeď</t>
  </si>
  <si>
    <t>Plakát první pomoci, vč. připevnění na zeď</t>
  </si>
  <si>
    <t>Zkušební provoz (zajištění přítomnosti pracovníka na stavbě v průběhu uvádění do provozu a v průběhu zkušebního provozu dle potřeby investora, odstraňování vzniklých  poruch v rámci zkušebního provozu, apod.)</t>
  </si>
  <si>
    <t>Poznámka k položce:_x000D_
OSTATNÍ CELKEM Jiné materiály, montáž, atd., neuvedené výše, ale které je nutné zahrnout do celkového rozsahu prací podle výkresů a praxe dodavatele. Prosím, uveďte podrobný technický popis a cenovou kalkulaci.  CELEKEM</t>
  </si>
  <si>
    <t>SO 08 - Ostatní</t>
  </si>
  <si>
    <t xml:space="preserve">OST - Ostatní   </t>
  </si>
  <si>
    <t>012002000</t>
  </si>
  <si>
    <t>Geodetické uzaměření</t>
  </si>
  <si>
    <t>kpl</t>
  </si>
  <si>
    <t>013254000</t>
  </si>
  <si>
    <t>Dokumentace skutečného provedení stavby</t>
  </si>
  <si>
    <t>013254002</t>
  </si>
  <si>
    <t>030001001</t>
  </si>
  <si>
    <t>Zařízení staveniště, viz koordinační situační výkres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</si>
</sst>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23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0" fontId="20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0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4" borderId="8" xfId="0" applyFont="1" applyFill="1" applyBorder="1" applyAlignment="1" applyProtection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4" fontId="22" fillId="4" borderId="0" xfId="0" applyNumberFormat="1" applyFont="1" applyFill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5"/>
  <sheetViews>
    <sheetView showGridLines="0" tabSelected="1" workbookViewId="0">
      <selection activeCell="D4" sqref="D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" style="1" customWidth="1"/>
    <col min="5" max="5" width="3.6640625" style="1" customWidth="1"/>
    <col min="6" max="6" width="3.83203125" style="1" customWidth="1"/>
    <col min="7" max="7" width="3.6640625" style="1" customWidth="1"/>
    <col min="8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51" t="s">
        <v>14</v>
      </c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19"/>
      <c r="AL5" s="19"/>
      <c r="AM5" s="19"/>
      <c r="AN5" s="19"/>
      <c r="AO5" s="19"/>
      <c r="AP5" s="19"/>
      <c r="AQ5" s="19"/>
      <c r="AR5" s="17"/>
      <c r="BE5" s="248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53" t="s">
        <v>17</v>
      </c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19"/>
      <c r="AL6" s="19"/>
      <c r="AM6" s="19"/>
      <c r="AN6" s="19"/>
      <c r="AO6" s="19"/>
      <c r="AP6" s="19"/>
      <c r="AQ6" s="19"/>
      <c r="AR6" s="17"/>
      <c r="BE6" s="249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49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97">
        <v>45561</v>
      </c>
      <c r="AO8" s="19"/>
      <c r="AP8" s="19"/>
      <c r="AQ8" s="19"/>
      <c r="AR8" s="17"/>
      <c r="BE8" s="249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49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49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49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49"/>
      <c r="BS12" s="14" t="s">
        <v>6</v>
      </c>
    </row>
    <row r="13" spans="1:74" s="1" customFormat="1" ht="12" customHeight="1">
      <c r="B13" s="18"/>
      <c r="C13" s="19"/>
      <c r="D13" s="26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27</v>
      </c>
      <c r="AO13" s="19"/>
      <c r="AP13" s="19"/>
      <c r="AQ13" s="19"/>
      <c r="AR13" s="17"/>
      <c r="BE13" s="249"/>
      <c r="BS13" s="14" t="s">
        <v>6</v>
      </c>
    </row>
    <row r="14" spans="1:74" ht="12.75">
      <c r="B14" s="18"/>
      <c r="C14" s="19"/>
      <c r="D14" s="19"/>
      <c r="E14" s="254" t="s">
        <v>27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6" t="s">
        <v>25</v>
      </c>
      <c r="AL14" s="19"/>
      <c r="AM14" s="19"/>
      <c r="AN14" s="28" t="s">
        <v>27</v>
      </c>
      <c r="AO14" s="19"/>
      <c r="AP14" s="19"/>
      <c r="AQ14" s="19"/>
      <c r="AR14" s="17"/>
      <c r="BE14" s="249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49"/>
      <c r="BS15" s="14" t="s">
        <v>4</v>
      </c>
    </row>
    <row r="16" spans="1:74" s="1" customFormat="1" ht="12" customHeight="1">
      <c r="B16" s="18"/>
      <c r="C16" s="19"/>
      <c r="D16" s="26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49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49"/>
      <c r="BS17" s="14" t="s">
        <v>29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49"/>
      <c r="BS18" s="14" t="s">
        <v>6</v>
      </c>
    </row>
    <row r="19" spans="1:71" s="1" customFormat="1" ht="12" customHeight="1">
      <c r="B19" s="18"/>
      <c r="C19" s="19"/>
      <c r="D19" s="26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49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49"/>
      <c r="BS20" s="14" t="s">
        <v>29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49"/>
    </row>
    <row r="22" spans="1:71" s="1" customFormat="1" ht="12" customHeight="1">
      <c r="B22" s="18"/>
      <c r="C22" s="19"/>
      <c r="D22" s="26" t="s">
        <v>31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49"/>
    </row>
    <row r="23" spans="1:71" s="1" customFormat="1" ht="16.5" customHeight="1">
      <c r="B23" s="18"/>
      <c r="C23" s="19"/>
      <c r="D23" s="19"/>
      <c r="E23" s="256" t="s">
        <v>1</v>
      </c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19"/>
      <c r="AP23" s="19"/>
      <c r="AQ23" s="19"/>
      <c r="AR23" s="17"/>
      <c r="BE23" s="249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49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49"/>
    </row>
    <row r="26" spans="1:71" s="1" customFormat="1" ht="14.45" customHeight="1">
      <c r="B26" s="18"/>
      <c r="C26" s="19"/>
      <c r="D26" s="31" t="s">
        <v>32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57">
        <f>ROUND(AG94,2)</f>
        <v>0</v>
      </c>
      <c r="AL26" s="252"/>
      <c r="AM26" s="252"/>
      <c r="AN26" s="252"/>
      <c r="AO26" s="252"/>
      <c r="AP26" s="19"/>
      <c r="AQ26" s="19"/>
      <c r="AR26" s="17"/>
      <c r="BE26" s="249"/>
    </row>
    <row r="27" spans="1:71" s="1" customFormat="1" ht="14.45" customHeight="1">
      <c r="B27" s="18"/>
      <c r="C27" s="19"/>
      <c r="D27" s="31" t="s">
        <v>33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257">
        <f>ROUND(AG108, 2)</f>
        <v>0</v>
      </c>
      <c r="AL27" s="257"/>
      <c r="AM27" s="257"/>
      <c r="AN27" s="257"/>
      <c r="AO27" s="257"/>
      <c r="AP27" s="19"/>
      <c r="AQ27" s="19"/>
      <c r="AR27" s="17"/>
      <c r="BE27" s="249"/>
    </row>
    <row r="28" spans="1:71" s="2" customFormat="1" ht="6.95" customHeight="1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5"/>
      <c r="BE28" s="249"/>
    </row>
    <row r="29" spans="1:71" s="2" customFormat="1" ht="25.9" customHeight="1">
      <c r="A29" s="32"/>
      <c r="B29" s="33"/>
      <c r="C29" s="34"/>
      <c r="D29" s="36" t="s">
        <v>34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258">
        <f>ROUND(AK26 + AK27, 2)</f>
        <v>0</v>
      </c>
      <c r="AL29" s="259"/>
      <c r="AM29" s="259"/>
      <c r="AN29" s="259"/>
      <c r="AO29" s="259"/>
      <c r="AP29" s="34"/>
      <c r="AQ29" s="34"/>
      <c r="AR29" s="35"/>
      <c r="BE29" s="249"/>
    </row>
    <row r="30" spans="1:71" s="2" customFormat="1" ht="6.95" customHeight="1">
      <c r="A30" s="32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5"/>
      <c r="BE30" s="249"/>
    </row>
    <row r="31" spans="1:71" s="2" customFormat="1" ht="12.75">
      <c r="A31" s="32"/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260" t="s">
        <v>35</v>
      </c>
      <c r="M31" s="260"/>
      <c r="N31" s="260"/>
      <c r="O31" s="260"/>
      <c r="P31" s="260"/>
      <c r="Q31" s="34"/>
      <c r="R31" s="34"/>
      <c r="S31" s="34"/>
      <c r="T31" s="34"/>
      <c r="U31" s="34"/>
      <c r="V31" s="34"/>
      <c r="W31" s="260" t="s">
        <v>36</v>
      </c>
      <c r="X31" s="260"/>
      <c r="Y31" s="260"/>
      <c r="Z31" s="260"/>
      <c r="AA31" s="260"/>
      <c r="AB31" s="260"/>
      <c r="AC31" s="260"/>
      <c r="AD31" s="260"/>
      <c r="AE31" s="260"/>
      <c r="AF31" s="34"/>
      <c r="AG31" s="34"/>
      <c r="AH31" s="34"/>
      <c r="AI31" s="34"/>
      <c r="AJ31" s="34"/>
      <c r="AK31" s="260" t="s">
        <v>37</v>
      </c>
      <c r="AL31" s="260"/>
      <c r="AM31" s="260"/>
      <c r="AN31" s="260"/>
      <c r="AO31" s="260"/>
      <c r="AP31" s="34"/>
      <c r="AQ31" s="34"/>
      <c r="AR31" s="35"/>
      <c r="BE31" s="249"/>
    </row>
    <row r="32" spans="1:71" s="3" customFormat="1" ht="14.45" customHeight="1">
      <c r="B32" s="38"/>
      <c r="C32" s="39"/>
      <c r="D32" s="26" t="s">
        <v>38</v>
      </c>
      <c r="E32" s="39"/>
      <c r="F32" s="26" t="s">
        <v>39</v>
      </c>
      <c r="G32" s="39"/>
      <c r="H32" s="39"/>
      <c r="I32" s="39"/>
      <c r="J32" s="39"/>
      <c r="K32" s="39"/>
      <c r="L32" s="263">
        <v>0.21</v>
      </c>
      <c r="M32" s="262"/>
      <c r="N32" s="262"/>
      <c r="O32" s="262"/>
      <c r="P32" s="262"/>
      <c r="Q32" s="39"/>
      <c r="R32" s="39"/>
      <c r="S32" s="39"/>
      <c r="T32" s="39"/>
      <c r="U32" s="39"/>
      <c r="V32" s="39"/>
      <c r="W32" s="261">
        <f>ROUND(AZ94 + SUM(CD108:CD112), 2)</f>
        <v>0</v>
      </c>
      <c r="X32" s="262"/>
      <c r="Y32" s="262"/>
      <c r="Z32" s="262"/>
      <c r="AA32" s="262"/>
      <c r="AB32" s="262"/>
      <c r="AC32" s="262"/>
      <c r="AD32" s="262"/>
      <c r="AE32" s="262"/>
      <c r="AF32" s="39"/>
      <c r="AG32" s="39"/>
      <c r="AH32" s="39"/>
      <c r="AI32" s="39"/>
      <c r="AJ32" s="39"/>
      <c r="AK32" s="261">
        <f>ROUND(AV94 + SUM(BY108:BY112), 2)</f>
        <v>0</v>
      </c>
      <c r="AL32" s="262"/>
      <c r="AM32" s="262"/>
      <c r="AN32" s="262"/>
      <c r="AO32" s="262"/>
      <c r="AP32" s="39"/>
      <c r="AQ32" s="39"/>
      <c r="AR32" s="40"/>
      <c r="BE32" s="250"/>
    </row>
    <row r="33" spans="1:57" s="3" customFormat="1" ht="14.45" customHeight="1">
      <c r="B33" s="38"/>
      <c r="C33" s="39"/>
      <c r="D33" s="39"/>
      <c r="E33" s="39"/>
      <c r="F33" s="26" t="s">
        <v>40</v>
      </c>
      <c r="G33" s="39"/>
      <c r="H33" s="39"/>
      <c r="I33" s="39"/>
      <c r="J33" s="39"/>
      <c r="K33" s="39"/>
      <c r="L33" s="263">
        <v>0.12</v>
      </c>
      <c r="M33" s="262"/>
      <c r="N33" s="262"/>
      <c r="O33" s="262"/>
      <c r="P33" s="262"/>
      <c r="Q33" s="39"/>
      <c r="R33" s="39"/>
      <c r="S33" s="39"/>
      <c r="T33" s="39"/>
      <c r="U33" s="39"/>
      <c r="V33" s="39"/>
      <c r="W33" s="261">
        <f>ROUND(BA94 + SUM(CE108:CE112), 2)</f>
        <v>0</v>
      </c>
      <c r="X33" s="262"/>
      <c r="Y33" s="262"/>
      <c r="Z33" s="262"/>
      <c r="AA33" s="262"/>
      <c r="AB33" s="262"/>
      <c r="AC33" s="262"/>
      <c r="AD33" s="262"/>
      <c r="AE33" s="262"/>
      <c r="AF33" s="39"/>
      <c r="AG33" s="39"/>
      <c r="AH33" s="39"/>
      <c r="AI33" s="39"/>
      <c r="AJ33" s="39"/>
      <c r="AK33" s="261">
        <f>ROUND(AW94 + SUM(BZ108:BZ112), 2)</f>
        <v>0</v>
      </c>
      <c r="AL33" s="262"/>
      <c r="AM33" s="262"/>
      <c r="AN33" s="262"/>
      <c r="AO33" s="262"/>
      <c r="AP33" s="39"/>
      <c r="AQ33" s="39"/>
      <c r="AR33" s="40"/>
      <c r="BE33" s="250"/>
    </row>
    <row r="34" spans="1:57" s="3" customFormat="1" ht="14.45" hidden="1" customHeight="1">
      <c r="B34" s="38"/>
      <c r="C34" s="39"/>
      <c r="D34" s="39"/>
      <c r="E34" s="39"/>
      <c r="F34" s="26" t="s">
        <v>41</v>
      </c>
      <c r="G34" s="39"/>
      <c r="H34" s="39"/>
      <c r="I34" s="39"/>
      <c r="J34" s="39"/>
      <c r="K34" s="39"/>
      <c r="L34" s="263">
        <v>0.21</v>
      </c>
      <c r="M34" s="262"/>
      <c r="N34" s="262"/>
      <c r="O34" s="262"/>
      <c r="P34" s="262"/>
      <c r="Q34" s="39"/>
      <c r="R34" s="39"/>
      <c r="S34" s="39"/>
      <c r="T34" s="39"/>
      <c r="U34" s="39"/>
      <c r="V34" s="39"/>
      <c r="W34" s="261">
        <f>ROUND(BB94 + SUM(CF108:CF112), 2)</f>
        <v>0</v>
      </c>
      <c r="X34" s="262"/>
      <c r="Y34" s="262"/>
      <c r="Z34" s="262"/>
      <c r="AA34" s="262"/>
      <c r="AB34" s="262"/>
      <c r="AC34" s="262"/>
      <c r="AD34" s="262"/>
      <c r="AE34" s="262"/>
      <c r="AF34" s="39"/>
      <c r="AG34" s="39"/>
      <c r="AH34" s="39"/>
      <c r="AI34" s="39"/>
      <c r="AJ34" s="39"/>
      <c r="AK34" s="261">
        <v>0</v>
      </c>
      <c r="AL34" s="262"/>
      <c r="AM34" s="262"/>
      <c r="AN34" s="262"/>
      <c r="AO34" s="262"/>
      <c r="AP34" s="39"/>
      <c r="AQ34" s="39"/>
      <c r="AR34" s="40"/>
      <c r="BE34" s="250"/>
    </row>
    <row r="35" spans="1:57" s="3" customFormat="1" ht="14.45" hidden="1" customHeight="1">
      <c r="B35" s="38"/>
      <c r="C35" s="39"/>
      <c r="D35" s="39"/>
      <c r="E35" s="39"/>
      <c r="F35" s="26" t="s">
        <v>42</v>
      </c>
      <c r="G35" s="39"/>
      <c r="H35" s="39"/>
      <c r="I35" s="39"/>
      <c r="J35" s="39"/>
      <c r="K35" s="39"/>
      <c r="L35" s="263">
        <v>0.12</v>
      </c>
      <c r="M35" s="262"/>
      <c r="N35" s="262"/>
      <c r="O35" s="262"/>
      <c r="P35" s="262"/>
      <c r="Q35" s="39"/>
      <c r="R35" s="39"/>
      <c r="S35" s="39"/>
      <c r="T35" s="39"/>
      <c r="U35" s="39"/>
      <c r="V35" s="39"/>
      <c r="W35" s="261">
        <f>ROUND(BC94 + SUM(CG108:CG112), 2)</f>
        <v>0</v>
      </c>
      <c r="X35" s="262"/>
      <c r="Y35" s="262"/>
      <c r="Z35" s="262"/>
      <c r="AA35" s="262"/>
      <c r="AB35" s="262"/>
      <c r="AC35" s="262"/>
      <c r="AD35" s="262"/>
      <c r="AE35" s="262"/>
      <c r="AF35" s="39"/>
      <c r="AG35" s="39"/>
      <c r="AH35" s="39"/>
      <c r="AI35" s="39"/>
      <c r="AJ35" s="39"/>
      <c r="AK35" s="261">
        <v>0</v>
      </c>
      <c r="AL35" s="262"/>
      <c r="AM35" s="262"/>
      <c r="AN35" s="262"/>
      <c r="AO35" s="262"/>
      <c r="AP35" s="39"/>
      <c r="AQ35" s="39"/>
      <c r="AR35" s="40"/>
    </row>
    <row r="36" spans="1:57" s="3" customFormat="1" ht="14.45" hidden="1" customHeight="1">
      <c r="B36" s="38"/>
      <c r="C36" s="39"/>
      <c r="D36" s="39"/>
      <c r="E36" s="39"/>
      <c r="F36" s="26" t="s">
        <v>43</v>
      </c>
      <c r="G36" s="39"/>
      <c r="H36" s="39"/>
      <c r="I36" s="39"/>
      <c r="J36" s="39"/>
      <c r="K36" s="39"/>
      <c r="L36" s="263">
        <v>0</v>
      </c>
      <c r="M36" s="262"/>
      <c r="N36" s="262"/>
      <c r="O36" s="262"/>
      <c r="P36" s="262"/>
      <c r="Q36" s="39"/>
      <c r="R36" s="39"/>
      <c r="S36" s="39"/>
      <c r="T36" s="39"/>
      <c r="U36" s="39"/>
      <c r="V36" s="39"/>
      <c r="W36" s="261">
        <f>ROUND(BD94 + SUM(CH108:CH112), 2)</f>
        <v>0</v>
      </c>
      <c r="X36" s="262"/>
      <c r="Y36" s="262"/>
      <c r="Z36" s="262"/>
      <c r="AA36" s="262"/>
      <c r="AB36" s="262"/>
      <c r="AC36" s="262"/>
      <c r="AD36" s="262"/>
      <c r="AE36" s="262"/>
      <c r="AF36" s="39"/>
      <c r="AG36" s="39"/>
      <c r="AH36" s="39"/>
      <c r="AI36" s="39"/>
      <c r="AJ36" s="39"/>
      <c r="AK36" s="261">
        <v>0</v>
      </c>
      <c r="AL36" s="262"/>
      <c r="AM36" s="262"/>
      <c r="AN36" s="262"/>
      <c r="AO36" s="262"/>
      <c r="AP36" s="39"/>
      <c r="AQ36" s="39"/>
      <c r="AR36" s="40"/>
    </row>
    <row r="37" spans="1:57" s="2" customFormat="1" ht="6.9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2"/>
    </row>
    <row r="38" spans="1:57" s="2" customFormat="1" ht="25.9" customHeight="1">
      <c r="A38" s="32"/>
      <c r="B38" s="33"/>
      <c r="C38" s="41"/>
      <c r="D38" s="42" t="s">
        <v>44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 t="s">
        <v>45</v>
      </c>
      <c r="U38" s="43"/>
      <c r="V38" s="43"/>
      <c r="W38" s="43"/>
      <c r="X38" s="267" t="s">
        <v>46</v>
      </c>
      <c r="Y38" s="265"/>
      <c r="Z38" s="265"/>
      <c r="AA38" s="265"/>
      <c r="AB38" s="265"/>
      <c r="AC38" s="43"/>
      <c r="AD38" s="43"/>
      <c r="AE38" s="43"/>
      <c r="AF38" s="43"/>
      <c r="AG38" s="43"/>
      <c r="AH38" s="43"/>
      <c r="AI38" s="43"/>
      <c r="AJ38" s="43"/>
      <c r="AK38" s="264">
        <f>SUM(AK29:AK36)</f>
        <v>0</v>
      </c>
      <c r="AL38" s="265"/>
      <c r="AM38" s="265"/>
      <c r="AN38" s="265"/>
      <c r="AO38" s="266"/>
      <c r="AP38" s="41"/>
      <c r="AQ38" s="41"/>
      <c r="AR38" s="35"/>
      <c r="BE38" s="32"/>
    </row>
    <row r="39" spans="1:57" s="2" customFormat="1" ht="6.95" customHeight="1">
      <c r="A39" s="32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5"/>
      <c r="BE39" s="32"/>
    </row>
    <row r="40" spans="1:57" s="2" customFormat="1" ht="14.45" customHeight="1">
      <c r="A40" s="32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5"/>
      <c r="BE40" s="32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5"/>
      <c r="C49" s="46"/>
      <c r="D49" s="47" t="s">
        <v>47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48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2"/>
      <c r="B60" s="33"/>
      <c r="C60" s="34"/>
      <c r="D60" s="50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0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0" t="s">
        <v>49</v>
      </c>
      <c r="AI60" s="37"/>
      <c r="AJ60" s="37"/>
      <c r="AK60" s="37"/>
      <c r="AL60" s="37"/>
      <c r="AM60" s="50" t="s">
        <v>50</v>
      </c>
      <c r="AN60" s="37"/>
      <c r="AO60" s="37"/>
      <c r="AP60" s="34"/>
      <c r="AQ60" s="34"/>
      <c r="AR60" s="35"/>
      <c r="BE60" s="32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2"/>
      <c r="B64" s="33"/>
      <c r="C64" s="34"/>
      <c r="D64" s="47" t="s">
        <v>51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52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5"/>
      <c r="BE64" s="32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2"/>
      <c r="B75" s="33"/>
      <c r="C75" s="34"/>
      <c r="D75" s="50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0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0" t="s">
        <v>49</v>
      </c>
      <c r="AI75" s="37"/>
      <c r="AJ75" s="37"/>
      <c r="AK75" s="37"/>
      <c r="AL75" s="37"/>
      <c r="AM75" s="50" t="s">
        <v>50</v>
      </c>
      <c r="AN75" s="37"/>
      <c r="AO75" s="37"/>
      <c r="AP75" s="34"/>
      <c r="AQ75" s="34"/>
      <c r="AR75" s="35"/>
      <c r="BE75" s="32"/>
    </row>
    <row r="76" spans="1:57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5"/>
      <c r="BE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5"/>
      <c r="BE81" s="32"/>
    </row>
    <row r="82" spans="1:91" s="2" customFormat="1" ht="24.95" customHeight="1">
      <c r="A82" s="32"/>
      <c r="B82" s="33"/>
      <c r="C82" s="20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2"/>
    </row>
    <row r="84" spans="1:91" s="4" customFormat="1" ht="12" customHeight="1">
      <c r="B84" s="56"/>
      <c r="C84" s="26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IMPORT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44" t="str">
        <f>K6</f>
        <v>Rozpočet - Snížení energetické náročnosti budov v areálu Slezské nemocnice Opava využitím OZE u vedlejších budov</v>
      </c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61"/>
      <c r="AL85" s="61"/>
      <c r="AM85" s="61"/>
      <c r="AN85" s="61"/>
      <c r="AO85" s="61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2"/>
    </row>
    <row r="87" spans="1:91" s="2" customFormat="1" ht="12" customHeight="1">
      <c r="A87" s="32"/>
      <c r="B87" s="33"/>
      <c r="C87" s="26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6" t="s">
        <v>22</v>
      </c>
      <c r="AJ87" s="34"/>
      <c r="AK87" s="34"/>
      <c r="AL87" s="34"/>
      <c r="AM87" s="272">
        <f>IF(AN8= "","",AN8)</f>
        <v>45561</v>
      </c>
      <c r="AN87" s="272"/>
      <c r="AO87" s="34"/>
      <c r="AP87" s="34"/>
      <c r="AQ87" s="34"/>
      <c r="AR87" s="35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2"/>
    </row>
    <row r="89" spans="1:91" s="2" customFormat="1" ht="15.2" customHeight="1">
      <c r="A89" s="32"/>
      <c r="B89" s="33"/>
      <c r="C89" s="26" t="s">
        <v>23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6" t="s">
        <v>28</v>
      </c>
      <c r="AJ89" s="34"/>
      <c r="AK89" s="34"/>
      <c r="AL89" s="34"/>
      <c r="AM89" s="273" t="str">
        <f>IF(E17="","",E17)</f>
        <v xml:space="preserve"> </v>
      </c>
      <c r="AN89" s="274"/>
      <c r="AO89" s="274"/>
      <c r="AP89" s="274"/>
      <c r="AQ89" s="34"/>
      <c r="AR89" s="35"/>
      <c r="AS89" s="276" t="s">
        <v>54</v>
      </c>
      <c r="AT89" s="277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>
      <c r="A90" s="32"/>
      <c r="B90" s="33"/>
      <c r="C90" s="26" t="s">
        <v>26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6" t="s">
        <v>30</v>
      </c>
      <c r="AJ90" s="34"/>
      <c r="AK90" s="34"/>
      <c r="AL90" s="34"/>
      <c r="AM90" s="273" t="str">
        <f>IF(E20="","",E20)</f>
        <v xml:space="preserve"> </v>
      </c>
      <c r="AN90" s="274"/>
      <c r="AO90" s="274"/>
      <c r="AP90" s="274"/>
      <c r="AQ90" s="34"/>
      <c r="AR90" s="35"/>
      <c r="AS90" s="278"/>
      <c r="AT90" s="279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280"/>
      <c r="AT91" s="281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40" t="s">
        <v>55</v>
      </c>
      <c r="D92" s="241"/>
      <c r="E92" s="241"/>
      <c r="F92" s="241"/>
      <c r="G92" s="241"/>
      <c r="H92" s="71"/>
      <c r="I92" s="243" t="s">
        <v>56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71" t="s">
        <v>57</v>
      </c>
      <c r="AH92" s="241"/>
      <c r="AI92" s="241"/>
      <c r="AJ92" s="241"/>
      <c r="AK92" s="241"/>
      <c r="AL92" s="241"/>
      <c r="AM92" s="241"/>
      <c r="AN92" s="243" t="s">
        <v>58</v>
      </c>
      <c r="AO92" s="241"/>
      <c r="AP92" s="275"/>
      <c r="AQ92" s="72" t="s">
        <v>59</v>
      </c>
      <c r="AR92" s="35"/>
      <c r="AS92" s="73" t="s">
        <v>60</v>
      </c>
      <c r="AT92" s="74" t="s">
        <v>61</v>
      </c>
      <c r="AU92" s="74" t="s">
        <v>62</v>
      </c>
      <c r="AV92" s="74" t="s">
        <v>63</v>
      </c>
      <c r="AW92" s="74" t="s">
        <v>64</v>
      </c>
      <c r="AX92" s="74" t="s">
        <v>65</v>
      </c>
      <c r="AY92" s="74" t="s">
        <v>66</v>
      </c>
      <c r="AZ92" s="74" t="s">
        <v>67</v>
      </c>
      <c r="BA92" s="74" t="s">
        <v>68</v>
      </c>
      <c r="BB92" s="74" t="s">
        <v>69</v>
      </c>
      <c r="BC92" s="74" t="s">
        <v>70</v>
      </c>
      <c r="BD92" s="75" t="s">
        <v>71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>
      <c r="B94" s="79"/>
      <c r="C94" s="80" t="s">
        <v>72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84">
        <f>ROUND(SUM(AG95:AG106),2)</f>
        <v>0</v>
      </c>
      <c r="AH94" s="284"/>
      <c r="AI94" s="284"/>
      <c r="AJ94" s="284"/>
      <c r="AK94" s="284"/>
      <c r="AL94" s="284"/>
      <c r="AM94" s="284"/>
      <c r="AN94" s="285">
        <f t="shared" ref="AN94:AN106" si="0">SUM(AG94,AT94)</f>
        <v>0</v>
      </c>
      <c r="AO94" s="285"/>
      <c r="AP94" s="285"/>
      <c r="AQ94" s="83" t="s">
        <v>1</v>
      </c>
      <c r="AR94" s="84"/>
      <c r="AS94" s="85">
        <f>ROUND(SUM(AS95:AS106),2)</f>
        <v>0</v>
      </c>
      <c r="AT94" s="86">
        <f t="shared" ref="AT94:AT106" si="1">ROUND(SUM(AV94:AW94),2)</f>
        <v>0</v>
      </c>
      <c r="AU94" s="87">
        <f>ROUND(SUM(AU95:AU106),5)</f>
        <v>0</v>
      </c>
      <c r="AV94" s="86">
        <f>ROUND(AZ94*L32,2)</f>
        <v>0</v>
      </c>
      <c r="AW94" s="86">
        <f>ROUND(BA94*L33,2)</f>
        <v>0</v>
      </c>
      <c r="AX94" s="86">
        <f>ROUND(BB94*L32,2)</f>
        <v>0</v>
      </c>
      <c r="AY94" s="86">
        <f>ROUND(BC94*L33,2)</f>
        <v>0</v>
      </c>
      <c r="AZ94" s="86">
        <f>ROUND(SUM(AZ95:AZ106),2)</f>
        <v>0</v>
      </c>
      <c r="BA94" s="86">
        <f>ROUND(SUM(BA95:BA106),2)</f>
        <v>0</v>
      </c>
      <c r="BB94" s="86">
        <f>ROUND(SUM(BB95:BB106),2)</f>
        <v>0</v>
      </c>
      <c r="BC94" s="86">
        <f>ROUND(SUM(BC95:BC106),2)</f>
        <v>0</v>
      </c>
      <c r="BD94" s="88">
        <f>ROUND(SUM(BD95:BD106),2)</f>
        <v>0</v>
      </c>
      <c r="BS94" s="89" t="s">
        <v>73</v>
      </c>
      <c r="BT94" s="89" t="s">
        <v>74</v>
      </c>
      <c r="BU94" s="90" t="s">
        <v>75</v>
      </c>
      <c r="BV94" s="89" t="s">
        <v>14</v>
      </c>
      <c r="BW94" s="89" t="s">
        <v>5</v>
      </c>
      <c r="BX94" s="89" t="s">
        <v>76</v>
      </c>
      <c r="CL94" s="89" t="s">
        <v>1</v>
      </c>
    </row>
    <row r="95" spans="1:91" s="7" customFormat="1" ht="24.75" customHeight="1">
      <c r="A95" s="91" t="s">
        <v>77</v>
      </c>
      <c r="B95" s="92"/>
      <c r="C95" s="93"/>
      <c r="D95" s="242" t="s">
        <v>78</v>
      </c>
      <c r="E95" s="242"/>
      <c r="F95" s="242"/>
      <c r="G95" s="242"/>
      <c r="H95" s="242"/>
      <c r="I95" s="94"/>
      <c r="J95" s="242" t="s">
        <v>79</v>
      </c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69">
        <f>'SO 01 D.1.4.1 - Rekonstru...'!J32</f>
        <v>0</v>
      </c>
      <c r="AH95" s="270"/>
      <c r="AI95" s="270"/>
      <c r="AJ95" s="270"/>
      <c r="AK95" s="270"/>
      <c r="AL95" s="270"/>
      <c r="AM95" s="270"/>
      <c r="AN95" s="269">
        <f t="shared" si="0"/>
        <v>0</v>
      </c>
      <c r="AO95" s="270"/>
      <c r="AP95" s="270"/>
      <c r="AQ95" s="95" t="s">
        <v>80</v>
      </c>
      <c r="AR95" s="96"/>
      <c r="AS95" s="97">
        <v>0</v>
      </c>
      <c r="AT95" s="98">
        <f t="shared" si="1"/>
        <v>0</v>
      </c>
      <c r="AU95" s="99">
        <f>'SO 01 D.1.4.1 - Rekonstru...'!P139</f>
        <v>0</v>
      </c>
      <c r="AV95" s="98">
        <f>'SO 01 D.1.4.1 - Rekonstru...'!J35</f>
        <v>0</v>
      </c>
      <c r="AW95" s="98">
        <f>'SO 01 D.1.4.1 - Rekonstru...'!J36</f>
        <v>0</v>
      </c>
      <c r="AX95" s="98">
        <f>'SO 01 D.1.4.1 - Rekonstru...'!J37</f>
        <v>0</v>
      </c>
      <c r="AY95" s="98">
        <f>'SO 01 D.1.4.1 - Rekonstru...'!J38</f>
        <v>0</v>
      </c>
      <c r="AZ95" s="98">
        <f>'SO 01 D.1.4.1 - Rekonstru...'!F35</f>
        <v>0</v>
      </c>
      <c r="BA95" s="98">
        <f>'SO 01 D.1.4.1 - Rekonstru...'!F36</f>
        <v>0</v>
      </c>
      <c r="BB95" s="98">
        <f>'SO 01 D.1.4.1 - Rekonstru...'!F37</f>
        <v>0</v>
      </c>
      <c r="BC95" s="98">
        <f>'SO 01 D.1.4.1 - Rekonstru...'!F38</f>
        <v>0</v>
      </c>
      <c r="BD95" s="100">
        <f>'SO 01 D.1.4.1 - Rekonstru...'!F39</f>
        <v>0</v>
      </c>
      <c r="BT95" s="101" t="s">
        <v>81</v>
      </c>
      <c r="BV95" s="101" t="s">
        <v>14</v>
      </c>
      <c r="BW95" s="101" t="s">
        <v>82</v>
      </c>
      <c r="BX95" s="101" t="s">
        <v>5</v>
      </c>
      <c r="CL95" s="101" t="s">
        <v>1</v>
      </c>
      <c r="CM95" s="101" t="s">
        <v>83</v>
      </c>
    </row>
    <row r="96" spans="1:91" s="7" customFormat="1" ht="24.75" customHeight="1">
      <c r="A96" s="91" t="s">
        <v>77</v>
      </c>
      <c r="B96" s="92"/>
      <c r="C96" s="93"/>
      <c r="D96" s="242" t="s">
        <v>84</v>
      </c>
      <c r="E96" s="242"/>
      <c r="F96" s="242"/>
      <c r="G96" s="242"/>
      <c r="H96" s="242"/>
      <c r="I96" s="94"/>
      <c r="J96" s="242" t="s">
        <v>85</v>
      </c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69">
        <f>'SO 01 D.1.4.2 - Elektroin...'!J32</f>
        <v>0</v>
      </c>
      <c r="AH96" s="270"/>
      <c r="AI96" s="270"/>
      <c r="AJ96" s="270"/>
      <c r="AK96" s="270"/>
      <c r="AL96" s="270"/>
      <c r="AM96" s="270"/>
      <c r="AN96" s="269">
        <f t="shared" si="0"/>
        <v>0</v>
      </c>
      <c r="AO96" s="270"/>
      <c r="AP96" s="270"/>
      <c r="AQ96" s="95" t="s">
        <v>80</v>
      </c>
      <c r="AR96" s="96"/>
      <c r="AS96" s="97">
        <v>0</v>
      </c>
      <c r="AT96" s="98">
        <f t="shared" si="1"/>
        <v>0</v>
      </c>
      <c r="AU96" s="99">
        <f>'SO 01 D.1.4.2 - Elektroin...'!P134</f>
        <v>0</v>
      </c>
      <c r="AV96" s="98">
        <f>'SO 01 D.1.4.2 - Elektroin...'!J35</f>
        <v>0</v>
      </c>
      <c r="AW96" s="98">
        <f>'SO 01 D.1.4.2 - Elektroin...'!J36</f>
        <v>0</v>
      </c>
      <c r="AX96" s="98">
        <f>'SO 01 D.1.4.2 - Elektroin...'!J37</f>
        <v>0</v>
      </c>
      <c r="AY96" s="98">
        <f>'SO 01 D.1.4.2 - Elektroin...'!J38</f>
        <v>0</v>
      </c>
      <c r="AZ96" s="98">
        <f>'SO 01 D.1.4.2 - Elektroin...'!F35</f>
        <v>0</v>
      </c>
      <c r="BA96" s="98">
        <f>'SO 01 D.1.4.2 - Elektroin...'!F36</f>
        <v>0</v>
      </c>
      <c r="BB96" s="98">
        <f>'SO 01 D.1.4.2 - Elektroin...'!F37</f>
        <v>0</v>
      </c>
      <c r="BC96" s="98">
        <f>'SO 01 D.1.4.2 - Elektroin...'!F38</f>
        <v>0</v>
      </c>
      <c r="BD96" s="100">
        <f>'SO 01 D.1.4.2 - Elektroin...'!F39</f>
        <v>0</v>
      </c>
      <c r="BT96" s="101" t="s">
        <v>81</v>
      </c>
      <c r="BV96" s="101" t="s">
        <v>14</v>
      </c>
      <c r="BW96" s="101" t="s">
        <v>86</v>
      </c>
      <c r="BX96" s="101" t="s">
        <v>5</v>
      </c>
      <c r="CL96" s="101" t="s">
        <v>1</v>
      </c>
      <c r="CM96" s="101" t="s">
        <v>83</v>
      </c>
    </row>
    <row r="97" spans="1:91" s="7" customFormat="1" ht="24.75" customHeight="1">
      <c r="A97" s="91" t="s">
        <v>77</v>
      </c>
      <c r="B97" s="92"/>
      <c r="C97" s="93"/>
      <c r="D97" s="242" t="s">
        <v>87</v>
      </c>
      <c r="E97" s="242"/>
      <c r="F97" s="242"/>
      <c r="G97" s="242"/>
      <c r="H97" s="242"/>
      <c r="I97" s="94"/>
      <c r="J97" s="242" t="s">
        <v>79</v>
      </c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69">
        <f>'SO 02 D.1.4.1 - Rekonstru...'!J32</f>
        <v>0</v>
      </c>
      <c r="AH97" s="270"/>
      <c r="AI97" s="270"/>
      <c r="AJ97" s="270"/>
      <c r="AK97" s="270"/>
      <c r="AL97" s="270"/>
      <c r="AM97" s="270"/>
      <c r="AN97" s="269">
        <f t="shared" si="0"/>
        <v>0</v>
      </c>
      <c r="AO97" s="270"/>
      <c r="AP97" s="270"/>
      <c r="AQ97" s="95" t="s">
        <v>80</v>
      </c>
      <c r="AR97" s="96"/>
      <c r="AS97" s="97">
        <v>0</v>
      </c>
      <c r="AT97" s="98">
        <f t="shared" si="1"/>
        <v>0</v>
      </c>
      <c r="AU97" s="99">
        <f>'SO 02 D.1.4.1 - Rekonstru...'!P139</f>
        <v>0</v>
      </c>
      <c r="AV97" s="98">
        <f>'SO 02 D.1.4.1 - Rekonstru...'!J35</f>
        <v>0</v>
      </c>
      <c r="AW97" s="98">
        <f>'SO 02 D.1.4.1 - Rekonstru...'!J36</f>
        <v>0</v>
      </c>
      <c r="AX97" s="98">
        <f>'SO 02 D.1.4.1 - Rekonstru...'!J37</f>
        <v>0</v>
      </c>
      <c r="AY97" s="98">
        <f>'SO 02 D.1.4.1 - Rekonstru...'!J38</f>
        <v>0</v>
      </c>
      <c r="AZ97" s="98">
        <f>'SO 02 D.1.4.1 - Rekonstru...'!F35</f>
        <v>0</v>
      </c>
      <c r="BA97" s="98">
        <f>'SO 02 D.1.4.1 - Rekonstru...'!F36</f>
        <v>0</v>
      </c>
      <c r="BB97" s="98">
        <f>'SO 02 D.1.4.1 - Rekonstru...'!F37</f>
        <v>0</v>
      </c>
      <c r="BC97" s="98">
        <f>'SO 02 D.1.4.1 - Rekonstru...'!F38</f>
        <v>0</v>
      </c>
      <c r="BD97" s="100">
        <f>'SO 02 D.1.4.1 - Rekonstru...'!F39</f>
        <v>0</v>
      </c>
      <c r="BT97" s="101" t="s">
        <v>81</v>
      </c>
      <c r="BV97" s="101" t="s">
        <v>14</v>
      </c>
      <c r="BW97" s="101" t="s">
        <v>88</v>
      </c>
      <c r="BX97" s="101" t="s">
        <v>5</v>
      </c>
      <c r="CL97" s="101" t="s">
        <v>1</v>
      </c>
      <c r="CM97" s="101" t="s">
        <v>83</v>
      </c>
    </row>
    <row r="98" spans="1:91" s="7" customFormat="1" ht="24.75" customHeight="1">
      <c r="A98" s="91" t="s">
        <v>77</v>
      </c>
      <c r="B98" s="92"/>
      <c r="C98" s="93"/>
      <c r="D98" s="242" t="s">
        <v>89</v>
      </c>
      <c r="E98" s="242"/>
      <c r="F98" s="242"/>
      <c r="G98" s="242"/>
      <c r="H98" s="242"/>
      <c r="I98" s="94"/>
      <c r="J98" s="242" t="s">
        <v>85</v>
      </c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69">
        <f>'SO 02 D.1.4.2 - Elektroin...'!J32</f>
        <v>0</v>
      </c>
      <c r="AH98" s="270"/>
      <c r="AI98" s="270"/>
      <c r="AJ98" s="270"/>
      <c r="AK98" s="270"/>
      <c r="AL98" s="270"/>
      <c r="AM98" s="270"/>
      <c r="AN98" s="269">
        <f t="shared" si="0"/>
        <v>0</v>
      </c>
      <c r="AO98" s="270"/>
      <c r="AP98" s="270"/>
      <c r="AQ98" s="95" t="s">
        <v>80</v>
      </c>
      <c r="AR98" s="96"/>
      <c r="AS98" s="97">
        <v>0</v>
      </c>
      <c r="AT98" s="98">
        <f t="shared" si="1"/>
        <v>0</v>
      </c>
      <c r="AU98" s="99">
        <f>'SO 02 D.1.4.2 - Elektroin...'!P134</f>
        <v>0</v>
      </c>
      <c r="AV98" s="98">
        <f>'SO 02 D.1.4.2 - Elektroin...'!J35</f>
        <v>0</v>
      </c>
      <c r="AW98" s="98">
        <f>'SO 02 D.1.4.2 - Elektroin...'!J36</f>
        <v>0</v>
      </c>
      <c r="AX98" s="98">
        <f>'SO 02 D.1.4.2 - Elektroin...'!J37</f>
        <v>0</v>
      </c>
      <c r="AY98" s="98">
        <f>'SO 02 D.1.4.2 - Elektroin...'!J38</f>
        <v>0</v>
      </c>
      <c r="AZ98" s="98">
        <f>'SO 02 D.1.4.2 - Elektroin...'!F35</f>
        <v>0</v>
      </c>
      <c r="BA98" s="98">
        <f>'SO 02 D.1.4.2 - Elektroin...'!F36</f>
        <v>0</v>
      </c>
      <c r="BB98" s="98">
        <f>'SO 02 D.1.4.2 - Elektroin...'!F37</f>
        <v>0</v>
      </c>
      <c r="BC98" s="98">
        <f>'SO 02 D.1.4.2 - Elektroin...'!F38</f>
        <v>0</v>
      </c>
      <c r="BD98" s="100">
        <f>'SO 02 D.1.4.2 - Elektroin...'!F39</f>
        <v>0</v>
      </c>
      <c r="BT98" s="101" t="s">
        <v>81</v>
      </c>
      <c r="BV98" s="101" t="s">
        <v>14</v>
      </c>
      <c r="BW98" s="101" t="s">
        <v>90</v>
      </c>
      <c r="BX98" s="101" t="s">
        <v>5</v>
      </c>
      <c r="CL98" s="101" t="s">
        <v>1</v>
      </c>
      <c r="CM98" s="101" t="s">
        <v>83</v>
      </c>
    </row>
    <row r="99" spans="1:91" s="7" customFormat="1" ht="24.75" customHeight="1">
      <c r="A99" s="91" t="s">
        <v>77</v>
      </c>
      <c r="B99" s="92"/>
      <c r="C99" s="93"/>
      <c r="D99" s="242" t="s">
        <v>91</v>
      </c>
      <c r="E99" s="242"/>
      <c r="F99" s="242"/>
      <c r="G99" s="242"/>
      <c r="H99" s="242"/>
      <c r="I99" s="94"/>
      <c r="J99" s="242" t="s">
        <v>79</v>
      </c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  <c r="AA99" s="242"/>
      <c r="AB99" s="242"/>
      <c r="AC99" s="242"/>
      <c r="AD99" s="242"/>
      <c r="AE99" s="242"/>
      <c r="AF99" s="242"/>
      <c r="AG99" s="269">
        <f>'SO 03 D.1.4.1 - Rekonstru...'!J32</f>
        <v>0</v>
      </c>
      <c r="AH99" s="270"/>
      <c r="AI99" s="270"/>
      <c r="AJ99" s="270"/>
      <c r="AK99" s="270"/>
      <c r="AL99" s="270"/>
      <c r="AM99" s="270"/>
      <c r="AN99" s="269">
        <f t="shared" si="0"/>
        <v>0</v>
      </c>
      <c r="AO99" s="270"/>
      <c r="AP99" s="270"/>
      <c r="AQ99" s="95" t="s">
        <v>80</v>
      </c>
      <c r="AR99" s="96"/>
      <c r="AS99" s="97">
        <v>0</v>
      </c>
      <c r="AT99" s="98">
        <f t="shared" si="1"/>
        <v>0</v>
      </c>
      <c r="AU99" s="99">
        <f>'SO 03 D.1.4.1 - Rekonstru...'!P139</f>
        <v>0</v>
      </c>
      <c r="AV99" s="98">
        <f>'SO 03 D.1.4.1 - Rekonstru...'!J35</f>
        <v>0</v>
      </c>
      <c r="AW99" s="98">
        <f>'SO 03 D.1.4.1 - Rekonstru...'!J36</f>
        <v>0</v>
      </c>
      <c r="AX99" s="98">
        <f>'SO 03 D.1.4.1 - Rekonstru...'!J37</f>
        <v>0</v>
      </c>
      <c r="AY99" s="98">
        <f>'SO 03 D.1.4.1 - Rekonstru...'!J38</f>
        <v>0</v>
      </c>
      <c r="AZ99" s="98">
        <f>'SO 03 D.1.4.1 - Rekonstru...'!F35</f>
        <v>0</v>
      </c>
      <c r="BA99" s="98">
        <f>'SO 03 D.1.4.1 - Rekonstru...'!F36</f>
        <v>0</v>
      </c>
      <c r="BB99" s="98">
        <f>'SO 03 D.1.4.1 - Rekonstru...'!F37</f>
        <v>0</v>
      </c>
      <c r="BC99" s="98">
        <f>'SO 03 D.1.4.1 - Rekonstru...'!F38</f>
        <v>0</v>
      </c>
      <c r="BD99" s="100">
        <f>'SO 03 D.1.4.1 - Rekonstru...'!F39</f>
        <v>0</v>
      </c>
      <c r="BT99" s="101" t="s">
        <v>81</v>
      </c>
      <c r="BV99" s="101" t="s">
        <v>14</v>
      </c>
      <c r="BW99" s="101" t="s">
        <v>92</v>
      </c>
      <c r="BX99" s="101" t="s">
        <v>5</v>
      </c>
      <c r="CL99" s="101" t="s">
        <v>1</v>
      </c>
      <c r="CM99" s="101" t="s">
        <v>83</v>
      </c>
    </row>
    <row r="100" spans="1:91" s="7" customFormat="1" ht="24.75" customHeight="1">
      <c r="A100" s="91" t="s">
        <v>77</v>
      </c>
      <c r="B100" s="92"/>
      <c r="C100" s="93"/>
      <c r="D100" s="242" t="s">
        <v>93</v>
      </c>
      <c r="E100" s="242"/>
      <c r="F100" s="242"/>
      <c r="G100" s="242"/>
      <c r="H100" s="242"/>
      <c r="I100" s="94"/>
      <c r="J100" s="242" t="s">
        <v>85</v>
      </c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69">
        <f>'SO 03 D.1.4.2 - Elektroin...'!J32</f>
        <v>0</v>
      </c>
      <c r="AH100" s="270"/>
      <c r="AI100" s="270"/>
      <c r="AJ100" s="270"/>
      <c r="AK100" s="270"/>
      <c r="AL100" s="270"/>
      <c r="AM100" s="270"/>
      <c r="AN100" s="269">
        <f t="shared" si="0"/>
        <v>0</v>
      </c>
      <c r="AO100" s="270"/>
      <c r="AP100" s="270"/>
      <c r="AQ100" s="95" t="s">
        <v>80</v>
      </c>
      <c r="AR100" s="96"/>
      <c r="AS100" s="97">
        <v>0</v>
      </c>
      <c r="AT100" s="98">
        <f t="shared" si="1"/>
        <v>0</v>
      </c>
      <c r="AU100" s="99">
        <f>'SO 03 D.1.4.2 - Elektroin...'!P134</f>
        <v>0</v>
      </c>
      <c r="AV100" s="98">
        <f>'SO 03 D.1.4.2 - Elektroin...'!J35</f>
        <v>0</v>
      </c>
      <c r="AW100" s="98">
        <f>'SO 03 D.1.4.2 - Elektroin...'!J36</f>
        <v>0</v>
      </c>
      <c r="AX100" s="98">
        <f>'SO 03 D.1.4.2 - Elektroin...'!J37</f>
        <v>0</v>
      </c>
      <c r="AY100" s="98">
        <f>'SO 03 D.1.4.2 - Elektroin...'!J38</f>
        <v>0</v>
      </c>
      <c r="AZ100" s="98">
        <f>'SO 03 D.1.4.2 - Elektroin...'!F35</f>
        <v>0</v>
      </c>
      <c r="BA100" s="98">
        <f>'SO 03 D.1.4.2 - Elektroin...'!F36</f>
        <v>0</v>
      </c>
      <c r="BB100" s="98">
        <f>'SO 03 D.1.4.2 - Elektroin...'!F37</f>
        <v>0</v>
      </c>
      <c r="BC100" s="98">
        <f>'SO 03 D.1.4.2 - Elektroin...'!F38</f>
        <v>0</v>
      </c>
      <c r="BD100" s="100">
        <f>'SO 03 D.1.4.2 - Elektroin...'!F39</f>
        <v>0</v>
      </c>
      <c r="BT100" s="101" t="s">
        <v>81</v>
      </c>
      <c r="BV100" s="101" t="s">
        <v>14</v>
      </c>
      <c r="BW100" s="101" t="s">
        <v>94</v>
      </c>
      <c r="BX100" s="101" t="s">
        <v>5</v>
      </c>
      <c r="CL100" s="101" t="s">
        <v>1</v>
      </c>
      <c r="CM100" s="101" t="s">
        <v>83</v>
      </c>
    </row>
    <row r="101" spans="1:91" s="7" customFormat="1" ht="24.75" customHeight="1">
      <c r="A101" s="91" t="s">
        <v>77</v>
      </c>
      <c r="B101" s="92"/>
      <c r="C101" s="93"/>
      <c r="D101" s="242" t="s">
        <v>95</v>
      </c>
      <c r="E101" s="242"/>
      <c r="F101" s="242"/>
      <c r="G101" s="242"/>
      <c r="H101" s="242"/>
      <c r="I101" s="94"/>
      <c r="J101" s="242" t="s">
        <v>96</v>
      </c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  <c r="AC101" s="242"/>
      <c r="AD101" s="242"/>
      <c r="AE101" s="242"/>
      <c r="AF101" s="242"/>
      <c r="AG101" s="269">
        <f>'SO 04 D.1.1 - Architekton...'!J32</f>
        <v>0</v>
      </c>
      <c r="AH101" s="270"/>
      <c r="AI101" s="270"/>
      <c r="AJ101" s="270"/>
      <c r="AK101" s="270"/>
      <c r="AL101" s="270"/>
      <c r="AM101" s="270"/>
      <c r="AN101" s="269">
        <f t="shared" si="0"/>
        <v>0</v>
      </c>
      <c r="AO101" s="270"/>
      <c r="AP101" s="270"/>
      <c r="AQ101" s="95" t="s">
        <v>80</v>
      </c>
      <c r="AR101" s="96"/>
      <c r="AS101" s="97">
        <v>0</v>
      </c>
      <c r="AT101" s="98">
        <f t="shared" si="1"/>
        <v>0</v>
      </c>
      <c r="AU101" s="99">
        <f>'SO 04 D.1.1 - Architekton...'!P129</f>
        <v>0</v>
      </c>
      <c r="AV101" s="98">
        <f>'SO 04 D.1.1 - Architekton...'!J35</f>
        <v>0</v>
      </c>
      <c r="AW101" s="98">
        <f>'SO 04 D.1.1 - Architekton...'!J36</f>
        <v>0</v>
      </c>
      <c r="AX101" s="98">
        <f>'SO 04 D.1.1 - Architekton...'!J37</f>
        <v>0</v>
      </c>
      <c r="AY101" s="98">
        <f>'SO 04 D.1.1 - Architekton...'!J38</f>
        <v>0</v>
      </c>
      <c r="AZ101" s="98">
        <f>'SO 04 D.1.1 - Architekton...'!F35</f>
        <v>0</v>
      </c>
      <c r="BA101" s="98">
        <f>'SO 04 D.1.1 - Architekton...'!F36</f>
        <v>0</v>
      </c>
      <c r="BB101" s="98">
        <f>'SO 04 D.1.1 - Architekton...'!F37</f>
        <v>0</v>
      </c>
      <c r="BC101" s="98">
        <f>'SO 04 D.1.1 - Architekton...'!F38</f>
        <v>0</v>
      </c>
      <c r="BD101" s="100">
        <f>'SO 04 D.1.1 - Architekton...'!F39</f>
        <v>0</v>
      </c>
      <c r="BT101" s="101" t="s">
        <v>81</v>
      </c>
      <c r="BV101" s="101" t="s">
        <v>14</v>
      </c>
      <c r="BW101" s="101" t="s">
        <v>97</v>
      </c>
      <c r="BX101" s="101" t="s">
        <v>5</v>
      </c>
      <c r="CL101" s="101" t="s">
        <v>1</v>
      </c>
      <c r="CM101" s="101" t="s">
        <v>83</v>
      </c>
    </row>
    <row r="102" spans="1:91" s="7" customFormat="1" ht="24.75" customHeight="1">
      <c r="A102" s="91" t="s">
        <v>77</v>
      </c>
      <c r="B102" s="92"/>
      <c r="C102" s="93"/>
      <c r="D102" s="242" t="s">
        <v>98</v>
      </c>
      <c r="E102" s="242"/>
      <c r="F102" s="242"/>
      <c r="G102" s="242"/>
      <c r="H102" s="242"/>
      <c r="I102" s="94"/>
      <c r="J102" s="242" t="s">
        <v>99</v>
      </c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  <c r="Z102" s="242"/>
      <c r="AA102" s="242"/>
      <c r="AB102" s="242"/>
      <c r="AC102" s="242"/>
      <c r="AD102" s="242"/>
      <c r="AE102" s="242"/>
      <c r="AF102" s="242"/>
      <c r="AG102" s="269">
        <f>'S0 04 D.1.4.1 -  Instalac...'!J32</f>
        <v>0</v>
      </c>
      <c r="AH102" s="270"/>
      <c r="AI102" s="270"/>
      <c r="AJ102" s="270"/>
      <c r="AK102" s="270"/>
      <c r="AL102" s="270"/>
      <c r="AM102" s="270"/>
      <c r="AN102" s="269">
        <f t="shared" si="0"/>
        <v>0</v>
      </c>
      <c r="AO102" s="270"/>
      <c r="AP102" s="270"/>
      <c r="AQ102" s="95" t="s">
        <v>80</v>
      </c>
      <c r="AR102" s="96"/>
      <c r="AS102" s="97">
        <v>0</v>
      </c>
      <c r="AT102" s="98">
        <f t="shared" si="1"/>
        <v>0</v>
      </c>
      <c r="AU102" s="99">
        <f>'S0 04 D.1.4.1 -  Instalac...'!P136</f>
        <v>0</v>
      </c>
      <c r="AV102" s="98">
        <f>'S0 04 D.1.4.1 -  Instalac...'!J35</f>
        <v>0</v>
      </c>
      <c r="AW102" s="98">
        <f>'S0 04 D.1.4.1 -  Instalac...'!J36</f>
        <v>0</v>
      </c>
      <c r="AX102" s="98">
        <f>'S0 04 D.1.4.1 -  Instalac...'!J37</f>
        <v>0</v>
      </c>
      <c r="AY102" s="98">
        <f>'S0 04 D.1.4.1 -  Instalac...'!J38</f>
        <v>0</v>
      </c>
      <c r="AZ102" s="98">
        <f>'S0 04 D.1.4.1 -  Instalac...'!F35</f>
        <v>0</v>
      </c>
      <c r="BA102" s="98">
        <f>'S0 04 D.1.4.1 -  Instalac...'!F36</f>
        <v>0</v>
      </c>
      <c r="BB102" s="98">
        <f>'S0 04 D.1.4.1 -  Instalac...'!F37</f>
        <v>0</v>
      </c>
      <c r="BC102" s="98">
        <f>'S0 04 D.1.4.1 -  Instalac...'!F38</f>
        <v>0</v>
      </c>
      <c r="BD102" s="100">
        <f>'S0 04 D.1.4.1 -  Instalac...'!F39</f>
        <v>0</v>
      </c>
      <c r="BT102" s="101" t="s">
        <v>81</v>
      </c>
      <c r="BV102" s="101" t="s">
        <v>14</v>
      </c>
      <c r="BW102" s="101" t="s">
        <v>100</v>
      </c>
      <c r="BX102" s="101" t="s">
        <v>5</v>
      </c>
      <c r="CL102" s="101" t="s">
        <v>1</v>
      </c>
      <c r="CM102" s="101" t="s">
        <v>83</v>
      </c>
    </row>
    <row r="103" spans="1:91" s="7" customFormat="1" ht="24.75" customHeight="1">
      <c r="A103" s="91" t="s">
        <v>77</v>
      </c>
      <c r="B103" s="92"/>
      <c r="C103" s="93"/>
      <c r="D103" s="242" t="s">
        <v>101</v>
      </c>
      <c r="E103" s="242"/>
      <c r="F103" s="242"/>
      <c r="G103" s="242"/>
      <c r="H103" s="242"/>
      <c r="I103" s="94"/>
      <c r="J103" s="242" t="s">
        <v>102</v>
      </c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2"/>
      <c r="AC103" s="242"/>
      <c r="AD103" s="242"/>
      <c r="AE103" s="242"/>
      <c r="AF103" s="242"/>
      <c r="AG103" s="269">
        <f>'S0 04 D.1.4.2 -  Instalac...'!J32</f>
        <v>0</v>
      </c>
      <c r="AH103" s="270"/>
      <c r="AI103" s="270"/>
      <c r="AJ103" s="270"/>
      <c r="AK103" s="270"/>
      <c r="AL103" s="270"/>
      <c r="AM103" s="270"/>
      <c r="AN103" s="269">
        <f t="shared" si="0"/>
        <v>0</v>
      </c>
      <c r="AO103" s="270"/>
      <c r="AP103" s="270"/>
      <c r="AQ103" s="95" t="s">
        <v>80</v>
      </c>
      <c r="AR103" s="96"/>
      <c r="AS103" s="97">
        <v>0</v>
      </c>
      <c r="AT103" s="98">
        <f t="shared" si="1"/>
        <v>0</v>
      </c>
      <c r="AU103" s="99">
        <f>'S0 04 D.1.4.2 -  Instalac...'!P136</f>
        <v>0</v>
      </c>
      <c r="AV103" s="98">
        <f>'S0 04 D.1.4.2 -  Instalac...'!J35</f>
        <v>0</v>
      </c>
      <c r="AW103" s="98">
        <f>'S0 04 D.1.4.2 -  Instalac...'!J36</f>
        <v>0</v>
      </c>
      <c r="AX103" s="98">
        <f>'S0 04 D.1.4.2 -  Instalac...'!J37</f>
        <v>0</v>
      </c>
      <c r="AY103" s="98">
        <f>'S0 04 D.1.4.2 -  Instalac...'!J38</f>
        <v>0</v>
      </c>
      <c r="AZ103" s="98">
        <f>'S0 04 D.1.4.2 -  Instalac...'!F35</f>
        <v>0</v>
      </c>
      <c r="BA103" s="98">
        <f>'S0 04 D.1.4.2 -  Instalac...'!F36</f>
        <v>0</v>
      </c>
      <c r="BB103" s="98">
        <f>'S0 04 D.1.4.2 -  Instalac...'!F37</f>
        <v>0</v>
      </c>
      <c r="BC103" s="98">
        <f>'S0 04 D.1.4.2 -  Instalac...'!F38</f>
        <v>0</v>
      </c>
      <c r="BD103" s="100">
        <f>'S0 04 D.1.4.2 -  Instalac...'!F39</f>
        <v>0</v>
      </c>
      <c r="BT103" s="101" t="s">
        <v>81</v>
      </c>
      <c r="BV103" s="101" t="s">
        <v>14</v>
      </c>
      <c r="BW103" s="101" t="s">
        <v>103</v>
      </c>
      <c r="BX103" s="101" t="s">
        <v>5</v>
      </c>
      <c r="CL103" s="101" t="s">
        <v>1</v>
      </c>
      <c r="CM103" s="101" t="s">
        <v>83</v>
      </c>
    </row>
    <row r="104" spans="1:91" s="7" customFormat="1" ht="24.75" customHeight="1">
      <c r="A104" s="91" t="s">
        <v>77</v>
      </c>
      <c r="B104" s="92"/>
      <c r="C104" s="93"/>
      <c r="D104" s="242" t="s">
        <v>104</v>
      </c>
      <c r="E104" s="242"/>
      <c r="F104" s="242"/>
      <c r="G104" s="242"/>
      <c r="H104" s="242"/>
      <c r="I104" s="94"/>
      <c r="J104" s="242" t="s">
        <v>85</v>
      </c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  <c r="AA104" s="242"/>
      <c r="AB104" s="242"/>
      <c r="AC104" s="242"/>
      <c r="AD104" s="242"/>
      <c r="AE104" s="242"/>
      <c r="AF104" s="242"/>
      <c r="AG104" s="269">
        <f>'SO 05 D.1.4.2 - Elektroin...'!J32</f>
        <v>0</v>
      </c>
      <c r="AH104" s="270"/>
      <c r="AI104" s="270"/>
      <c r="AJ104" s="270"/>
      <c r="AK104" s="270"/>
      <c r="AL104" s="270"/>
      <c r="AM104" s="270"/>
      <c r="AN104" s="269">
        <f t="shared" si="0"/>
        <v>0</v>
      </c>
      <c r="AO104" s="270"/>
      <c r="AP104" s="270"/>
      <c r="AQ104" s="95" t="s">
        <v>80</v>
      </c>
      <c r="AR104" s="96"/>
      <c r="AS104" s="97">
        <v>0</v>
      </c>
      <c r="AT104" s="98">
        <f t="shared" si="1"/>
        <v>0</v>
      </c>
      <c r="AU104" s="99">
        <f>'SO 05 D.1.4.2 - Elektroin...'!P134</f>
        <v>0</v>
      </c>
      <c r="AV104" s="98">
        <f>'SO 05 D.1.4.2 - Elektroin...'!J35</f>
        <v>0</v>
      </c>
      <c r="AW104" s="98">
        <f>'SO 05 D.1.4.2 - Elektroin...'!J36</f>
        <v>0</v>
      </c>
      <c r="AX104" s="98">
        <f>'SO 05 D.1.4.2 - Elektroin...'!J37</f>
        <v>0</v>
      </c>
      <c r="AY104" s="98">
        <f>'SO 05 D.1.4.2 - Elektroin...'!J38</f>
        <v>0</v>
      </c>
      <c r="AZ104" s="98">
        <f>'SO 05 D.1.4.2 - Elektroin...'!F35</f>
        <v>0</v>
      </c>
      <c r="BA104" s="98">
        <f>'SO 05 D.1.4.2 - Elektroin...'!F36</f>
        <v>0</v>
      </c>
      <c r="BB104" s="98">
        <f>'SO 05 D.1.4.2 - Elektroin...'!F37</f>
        <v>0</v>
      </c>
      <c r="BC104" s="98">
        <f>'SO 05 D.1.4.2 - Elektroin...'!F38</f>
        <v>0</v>
      </c>
      <c r="BD104" s="100">
        <f>'SO 05 D.1.4.2 - Elektroin...'!F39</f>
        <v>0</v>
      </c>
      <c r="BT104" s="101" t="s">
        <v>81</v>
      </c>
      <c r="BV104" s="101" t="s">
        <v>14</v>
      </c>
      <c r="BW104" s="101" t="s">
        <v>105</v>
      </c>
      <c r="BX104" s="101" t="s">
        <v>5</v>
      </c>
      <c r="CL104" s="101" t="s">
        <v>1</v>
      </c>
      <c r="CM104" s="101" t="s">
        <v>83</v>
      </c>
    </row>
    <row r="105" spans="1:91" s="7" customFormat="1" ht="24.75" customHeight="1">
      <c r="A105" s="91" t="s">
        <v>77</v>
      </c>
      <c r="B105" s="92"/>
      <c r="C105" s="93"/>
      <c r="D105" s="242" t="s">
        <v>106</v>
      </c>
      <c r="E105" s="242"/>
      <c r="F105" s="242"/>
      <c r="G105" s="242"/>
      <c r="H105" s="242"/>
      <c r="I105" s="94"/>
      <c r="J105" s="242" t="s">
        <v>85</v>
      </c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  <c r="AA105" s="242"/>
      <c r="AB105" s="242"/>
      <c r="AC105" s="242"/>
      <c r="AD105" s="242"/>
      <c r="AE105" s="242"/>
      <c r="AF105" s="242"/>
      <c r="AG105" s="269">
        <f>'SO 07 D.1.4.1 - Elektroin...'!J32</f>
        <v>0</v>
      </c>
      <c r="AH105" s="270"/>
      <c r="AI105" s="270"/>
      <c r="AJ105" s="270"/>
      <c r="AK105" s="270"/>
      <c r="AL105" s="270"/>
      <c r="AM105" s="270"/>
      <c r="AN105" s="269">
        <f t="shared" si="0"/>
        <v>0</v>
      </c>
      <c r="AO105" s="270"/>
      <c r="AP105" s="270"/>
      <c r="AQ105" s="95" t="s">
        <v>80</v>
      </c>
      <c r="AR105" s="96"/>
      <c r="AS105" s="97">
        <v>0</v>
      </c>
      <c r="AT105" s="98">
        <f t="shared" si="1"/>
        <v>0</v>
      </c>
      <c r="AU105" s="99">
        <f>'SO 07 D.1.4.1 - Elektroin...'!P132</f>
        <v>0</v>
      </c>
      <c r="AV105" s="98">
        <f>'SO 07 D.1.4.1 - Elektroin...'!J35</f>
        <v>0</v>
      </c>
      <c r="AW105" s="98">
        <f>'SO 07 D.1.4.1 - Elektroin...'!J36</f>
        <v>0</v>
      </c>
      <c r="AX105" s="98">
        <f>'SO 07 D.1.4.1 - Elektroin...'!J37</f>
        <v>0</v>
      </c>
      <c r="AY105" s="98">
        <f>'SO 07 D.1.4.1 - Elektroin...'!J38</f>
        <v>0</v>
      </c>
      <c r="AZ105" s="98">
        <f>'SO 07 D.1.4.1 - Elektroin...'!F35</f>
        <v>0</v>
      </c>
      <c r="BA105" s="98">
        <f>'SO 07 D.1.4.1 - Elektroin...'!F36</f>
        <v>0</v>
      </c>
      <c r="BB105" s="98">
        <f>'SO 07 D.1.4.1 - Elektroin...'!F37</f>
        <v>0</v>
      </c>
      <c r="BC105" s="98">
        <f>'SO 07 D.1.4.1 - Elektroin...'!F38</f>
        <v>0</v>
      </c>
      <c r="BD105" s="100">
        <f>'SO 07 D.1.4.1 - Elektroin...'!F39</f>
        <v>0</v>
      </c>
      <c r="BT105" s="101" t="s">
        <v>81</v>
      </c>
      <c r="BV105" s="101" t="s">
        <v>14</v>
      </c>
      <c r="BW105" s="101" t="s">
        <v>107</v>
      </c>
      <c r="BX105" s="101" t="s">
        <v>5</v>
      </c>
      <c r="CL105" s="101" t="s">
        <v>1</v>
      </c>
      <c r="CM105" s="101" t="s">
        <v>83</v>
      </c>
    </row>
    <row r="106" spans="1:91" s="7" customFormat="1" ht="16.5" customHeight="1">
      <c r="A106" s="91" t="s">
        <v>77</v>
      </c>
      <c r="B106" s="92"/>
      <c r="C106" s="93"/>
      <c r="D106" s="242" t="s">
        <v>108</v>
      </c>
      <c r="E106" s="242"/>
      <c r="F106" s="242"/>
      <c r="G106" s="242"/>
      <c r="H106" s="242"/>
      <c r="I106" s="94"/>
      <c r="J106" s="242" t="s">
        <v>109</v>
      </c>
      <c r="K106" s="242"/>
      <c r="L106" s="242"/>
      <c r="M106" s="242"/>
      <c r="N106" s="242"/>
      <c r="O106" s="242"/>
      <c r="P106" s="242"/>
      <c r="Q106" s="242"/>
      <c r="R106" s="242"/>
      <c r="S106" s="242"/>
      <c r="T106" s="242"/>
      <c r="U106" s="242"/>
      <c r="V106" s="242"/>
      <c r="W106" s="242"/>
      <c r="X106" s="242"/>
      <c r="Y106" s="242"/>
      <c r="Z106" s="242"/>
      <c r="AA106" s="242"/>
      <c r="AB106" s="242"/>
      <c r="AC106" s="242"/>
      <c r="AD106" s="242"/>
      <c r="AE106" s="242"/>
      <c r="AF106" s="242"/>
      <c r="AG106" s="269">
        <f>'SO 08 - Ostatní'!J32</f>
        <v>0</v>
      </c>
      <c r="AH106" s="270"/>
      <c r="AI106" s="270"/>
      <c r="AJ106" s="270"/>
      <c r="AK106" s="270"/>
      <c r="AL106" s="270"/>
      <c r="AM106" s="270"/>
      <c r="AN106" s="269">
        <f t="shared" si="0"/>
        <v>0</v>
      </c>
      <c r="AO106" s="270"/>
      <c r="AP106" s="270"/>
      <c r="AQ106" s="95" t="s">
        <v>80</v>
      </c>
      <c r="AR106" s="96"/>
      <c r="AS106" s="102">
        <v>0</v>
      </c>
      <c r="AT106" s="103">
        <f t="shared" si="1"/>
        <v>0</v>
      </c>
      <c r="AU106" s="104">
        <f>'SO 08 - Ostatní'!P127</f>
        <v>0</v>
      </c>
      <c r="AV106" s="103">
        <f>'SO 08 - Ostatní'!J35</f>
        <v>0</v>
      </c>
      <c r="AW106" s="103">
        <f>'SO 08 - Ostatní'!J36</f>
        <v>0</v>
      </c>
      <c r="AX106" s="103">
        <f>'SO 08 - Ostatní'!J37</f>
        <v>0</v>
      </c>
      <c r="AY106" s="103">
        <f>'SO 08 - Ostatní'!J38</f>
        <v>0</v>
      </c>
      <c r="AZ106" s="103">
        <f>'SO 08 - Ostatní'!F35</f>
        <v>0</v>
      </c>
      <c r="BA106" s="103">
        <f>'SO 08 - Ostatní'!F36</f>
        <v>0</v>
      </c>
      <c r="BB106" s="103">
        <f>'SO 08 - Ostatní'!F37</f>
        <v>0</v>
      </c>
      <c r="BC106" s="103">
        <f>'SO 08 - Ostatní'!F38</f>
        <v>0</v>
      </c>
      <c r="BD106" s="105">
        <f>'SO 08 - Ostatní'!F39</f>
        <v>0</v>
      </c>
      <c r="BT106" s="101" t="s">
        <v>81</v>
      </c>
      <c r="BV106" s="101" t="s">
        <v>14</v>
      </c>
      <c r="BW106" s="101" t="s">
        <v>110</v>
      </c>
      <c r="BX106" s="101" t="s">
        <v>5</v>
      </c>
      <c r="CL106" s="101" t="s">
        <v>1</v>
      </c>
      <c r="CM106" s="101" t="s">
        <v>83</v>
      </c>
    </row>
    <row r="107" spans="1:91" ht="11.25">
      <c r="B107" s="18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7"/>
    </row>
    <row r="108" spans="1:91" s="2" customFormat="1" ht="30" customHeight="1">
      <c r="A108" s="32"/>
      <c r="B108" s="33"/>
      <c r="C108" s="80" t="s">
        <v>111</v>
      </c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285">
        <f>ROUND(SUM(AG109:AG112), 2)</f>
        <v>0</v>
      </c>
      <c r="AH108" s="285"/>
      <c r="AI108" s="285"/>
      <c r="AJ108" s="285"/>
      <c r="AK108" s="285"/>
      <c r="AL108" s="285"/>
      <c r="AM108" s="285"/>
      <c r="AN108" s="285">
        <f>ROUND(SUM(AN109:AN112), 2)</f>
        <v>0</v>
      </c>
      <c r="AO108" s="285"/>
      <c r="AP108" s="285"/>
      <c r="AQ108" s="106"/>
      <c r="AR108" s="35"/>
      <c r="AS108" s="73" t="s">
        <v>112</v>
      </c>
      <c r="AT108" s="74" t="s">
        <v>113</v>
      </c>
      <c r="AU108" s="74" t="s">
        <v>38</v>
      </c>
      <c r="AV108" s="75" t="s">
        <v>61</v>
      </c>
      <c r="AW108" s="32"/>
      <c r="AX108" s="32"/>
      <c r="AY108" s="32"/>
      <c r="AZ108" s="32"/>
      <c r="BA108" s="32"/>
      <c r="BB108" s="32"/>
      <c r="BC108" s="32"/>
      <c r="BD108" s="32"/>
      <c r="BE108" s="32"/>
    </row>
    <row r="109" spans="1:91" s="2" customFormat="1" ht="19.899999999999999" customHeight="1">
      <c r="A109" s="32"/>
      <c r="B109" s="33"/>
      <c r="C109" s="34"/>
      <c r="D109" s="246" t="s">
        <v>114</v>
      </c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  <c r="AA109" s="246"/>
      <c r="AB109" s="246"/>
      <c r="AC109" s="34"/>
      <c r="AD109" s="34"/>
      <c r="AE109" s="34"/>
      <c r="AF109" s="34"/>
      <c r="AG109" s="282">
        <f>ROUND(AG94 * AS109, 2)</f>
        <v>0</v>
      </c>
      <c r="AH109" s="283"/>
      <c r="AI109" s="283"/>
      <c r="AJ109" s="283"/>
      <c r="AK109" s="283"/>
      <c r="AL109" s="283"/>
      <c r="AM109" s="283"/>
      <c r="AN109" s="283">
        <f>ROUND(AG109 + AV109, 2)</f>
        <v>0</v>
      </c>
      <c r="AO109" s="283"/>
      <c r="AP109" s="283"/>
      <c r="AQ109" s="34"/>
      <c r="AR109" s="35"/>
      <c r="AS109" s="109">
        <v>0</v>
      </c>
      <c r="AT109" s="110" t="s">
        <v>115</v>
      </c>
      <c r="AU109" s="110" t="s">
        <v>39</v>
      </c>
      <c r="AV109" s="111">
        <f>ROUND(IF(AU109="základní",AG109*L32,IF(AU109="snížená",AG109*L33,0)), 2)</f>
        <v>0</v>
      </c>
      <c r="AW109" s="32"/>
      <c r="AX109" s="32"/>
      <c r="AY109" s="32"/>
      <c r="AZ109" s="32"/>
      <c r="BA109" s="32"/>
      <c r="BB109" s="32"/>
      <c r="BC109" s="32"/>
      <c r="BD109" s="32"/>
      <c r="BE109" s="32"/>
      <c r="BV109" s="14" t="s">
        <v>116</v>
      </c>
      <c r="BY109" s="112">
        <f>IF(AU109="základní",AV109,0)</f>
        <v>0</v>
      </c>
      <c r="BZ109" s="112">
        <f>IF(AU109="snížená",AV109,0)</f>
        <v>0</v>
      </c>
      <c r="CA109" s="112">
        <v>0</v>
      </c>
      <c r="CB109" s="112">
        <v>0</v>
      </c>
      <c r="CC109" s="112">
        <v>0</v>
      </c>
      <c r="CD109" s="112">
        <f>IF(AU109="základní",AG109,0)</f>
        <v>0</v>
      </c>
      <c r="CE109" s="112">
        <f>IF(AU109="snížená",AG109,0)</f>
        <v>0</v>
      </c>
      <c r="CF109" s="112">
        <f>IF(AU109="zákl. přenesená",AG109,0)</f>
        <v>0</v>
      </c>
      <c r="CG109" s="112">
        <f>IF(AU109="sníž. přenesená",AG109,0)</f>
        <v>0</v>
      </c>
      <c r="CH109" s="112">
        <f>IF(AU109="nulová",AG109,0)</f>
        <v>0</v>
      </c>
      <c r="CI109" s="14">
        <f>IF(AU109="základní",1,IF(AU109="snížená",2,IF(AU109="zákl. přenesená",4,IF(AU109="sníž. přenesená",5,3))))</f>
        <v>1</v>
      </c>
      <c r="CJ109" s="14">
        <f>IF(AT109="stavební čast",1,IF(AT109="investiční čast",2,3))</f>
        <v>1</v>
      </c>
      <c r="CK109" s="14" t="str">
        <f>IF(D109="Vyplň vlastní","","x")</f>
        <v>x</v>
      </c>
    </row>
    <row r="110" spans="1:91" s="2" customFormat="1" ht="19.899999999999999" customHeight="1">
      <c r="A110" s="32"/>
      <c r="B110" s="33"/>
      <c r="C110" s="34"/>
      <c r="D110" s="247" t="s">
        <v>117</v>
      </c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  <c r="AA110" s="246"/>
      <c r="AB110" s="246"/>
      <c r="AC110" s="34"/>
      <c r="AD110" s="34"/>
      <c r="AE110" s="34"/>
      <c r="AF110" s="34"/>
      <c r="AG110" s="282">
        <f>ROUND(AG94 * AS110, 2)</f>
        <v>0</v>
      </c>
      <c r="AH110" s="283"/>
      <c r="AI110" s="283"/>
      <c r="AJ110" s="283"/>
      <c r="AK110" s="283"/>
      <c r="AL110" s="283"/>
      <c r="AM110" s="283"/>
      <c r="AN110" s="283">
        <f>ROUND(AG110 + AV110, 2)</f>
        <v>0</v>
      </c>
      <c r="AO110" s="283"/>
      <c r="AP110" s="283"/>
      <c r="AQ110" s="34"/>
      <c r="AR110" s="35"/>
      <c r="AS110" s="109">
        <v>0</v>
      </c>
      <c r="AT110" s="110" t="s">
        <v>115</v>
      </c>
      <c r="AU110" s="110" t="s">
        <v>39</v>
      </c>
      <c r="AV110" s="111">
        <f>ROUND(IF(AU110="základní",AG110*L32,IF(AU110="snížená",AG110*L33,0)), 2)</f>
        <v>0</v>
      </c>
      <c r="AW110" s="32"/>
      <c r="AX110" s="32"/>
      <c r="AY110" s="32"/>
      <c r="AZ110" s="32"/>
      <c r="BA110" s="32"/>
      <c r="BB110" s="32"/>
      <c r="BC110" s="32"/>
      <c r="BD110" s="32"/>
      <c r="BE110" s="32"/>
      <c r="BV110" s="14" t="s">
        <v>118</v>
      </c>
      <c r="BY110" s="112">
        <f>IF(AU110="základní",AV110,0)</f>
        <v>0</v>
      </c>
      <c r="BZ110" s="112">
        <f>IF(AU110="snížená",AV110,0)</f>
        <v>0</v>
      </c>
      <c r="CA110" s="112">
        <v>0</v>
      </c>
      <c r="CB110" s="112">
        <v>0</v>
      </c>
      <c r="CC110" s="112">
        <v>0</v>
      </c>
      <c r="CD110" s="112">
        <f>IF(AU110="základní",AG110,0)</f>
        <v>0</v>
      </c>
      <c r="CE110" s="112">
        <f>IF(AU110="snížená",AG110,0)</f>
        <v>0</v>
      </c>
      <c r="CF110" s="112">
        <f>IF(AU110="zákl. přenesená",AG110,0)</f>
        <v>0</v>
      </c>
      <c r="CG110" s="112">
        <f>IF(AU110="sníž. přenesená",AG110,0)</f>
        <v>0</v>
      </c>
      <c r="CH110" s="112">
        <f>IF(AU110="nulová",AG110,0)</f>
        <v>0</v>
      </c>
      <c r="CI110" s="14">
        <f>IF(AU110="základní",1,IF(AU110="snížená",2,IF(AU110="zákl. přenesená",4,IF(AU110="sníž. přenesená",5,3))))</f>
        <v>1</v>
      </c>
      <c r="CJ110" s="14">
        <f>IF(AT110="stavební čast",1,IF(AT110="investiční čast",2,3))</f>
        <v>1</v>
      </c>
      <c r="CK110" s="14" t="str">
        <f>IF(D110="Vyplň vlastní","","x")</f>
        <v/>
      </c>
    </row>
    <row r="111" spans="1:91" s="2" customFormat="1" ht="19.899999999999999" customHeight="1">
      <c r="A111" s="32"/>
      <c r="B111" s="33"/>
      <c r="C111" s="34"/>
      <c r="D111" s="247" t="s">
        <v>117</v>
      </c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  <c r="AA111" s="246"/>
      <c r="AB111" s="246"/>
      <c r="AC111" s="34"/>
      <c r="AD111" s="34"/>
      <c r="AE111" s="34"/>
      <c r="AF111" s="34"/>
      <c r="AG111" s="282">
        <f>ROUND(AG94 * AS111, 2)</f>
        <v>0</v>
      </c>
      <c r="AH111" s="283"/>
      <c r="AI111" s="283"/>
      <c r="AJ111" s="283"/>
      <c r="AK111" s="283"/>
      <c r="AL111" s="283"/>
      <c r="AM111" s="283"/>
      <c r="AN111" s="283">
        <f>ROUND(AG111 + AV111, 2)</f>
        <v>0</v>
      </c>
      <c r="AO111" s="283"/>
      <c r="AP111" s="283"/>
      <c r="AQ111" s="34"/>
      <c r="AR111" s="35"/>
      <c r="AS111" s="109">
        <v>0</v>
      </c>
      <c r="AT111" s="110" t="s">
        <v>115</v>
      </c>
      <c r="AU111" s="110" t="s">
        <v>39</v>
      </c>
      <c r="AV111" s="111">
        <f>ROUND(IF(AU111="základní",AG111*L32,IF(AU111="snížená",AG111*L33,0)), 2)</f>
        <v>0</v>
      </c>
      <c r="AW111" s="32"/>
      <c r="AX111" s="32"/>
      <c r="AY111" s="32"/>
      <c r="AZ111" s="32"/>
      <c r="BA111" s="32"/>
      <c r="BB111" s="32"/>
      <c r="BC111" s="32"/>
      <c r="BD111" s="32"/>
      <c r="BE111" s="32"/>
      <c r="BV111" s="14" t="s">
        <v>118</v>
      </c>
      <c r="BY111" s="112">
        <f>IF(AU111="základní",AV111,0)</f>
        <v>0</v>
      </c>
      <c r="BZ111" s="112">
        <f>IF(AU111="snížená",AV111,0)</f>
        <v>0</v>
      </c>
      <c r="CA111" s="112">
        <v>0</v>
      </c>
      <c r="CB111" s="112">
        <v>0</v>
      </c>
      <c r="CC111" s="112">
        <v>0</v>
      </c>
      <c r="CD111" s="112">
        <f>IF(AU111="základní",AG111,0)</f>
        <v>0</v>
      </c>
      <c r="CE111" s="112">
        <f>IF(AU111="snížená",AG111,0)</f>
        <v>0</v>
      </c>
      <c r="CF111" s="112">
        <f>IF(AU111="zákl. přenesená",AG111,0)</f>
        <v>0</v>
      </c>
      <c r="CG111" s="112">
        <f>IF(AU111="sníž. přenesená",AG111,0)</f>
        <v>0</v>
      </c>
      <c r="CH111" s="112">
        <f>IF(AU111="nulová",AG111,0)</f>
        <v>0</v>
      </c>
      <c r="CI111" s="14">
        <f>IF(AU111="základní",1,IF(AU111="snížená",2,IF(AU111="zákl. přenesená",4,IF(AU111="sníž. přenesená",5,3))))</f>
        <v>1</v>
      </c>
      <c r="CJ111" s="14">
        <f>IF(AT111="stavební čast",1,IF(AT111="investiční čast",2,3))</f>
        <v>1</v>
      </c>
      <c r="CK111" s="14" t="str">
        <f>IF(D111="Vyplň vlastní","","x")</f>
        <v/>
      </c>
    </row>
    <row r="112" spans="1:91" s="2" customFormat="1" ht="19.899999999999999" customHeight="1">
      <c r="A112" s="32"/>
      <c r="B112" s="33"/>
      <c r="C112" s="34"/>
      <c r="D112" s="247" t="s">
        <v>117</v>
      </c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6"/>
      <c r="AA112" s="246"/>
      <c r="AB112" s="246"/>
      <c r="AC112" s="34"/>
      <c r="AD112" s="34"/>
      <c r="AE112" s="34"/>
      <c r="AF112" s="34"/>
      <c r="AG112" s="282">
        <f>ROUND(AG94 * AS112, 2)</f>
        <v>0</v>
      </c>
      <c r="AH112" s="283"/>
      <c r="AI112" s="283"/>
      <c r="AJ112" s="283"/>
      <c r="AK112" s="283"/>
      <c r="AL112" s="283"/>
      <c r="AM112" s="283"/>
      <c r="AN112" s="283">
        <f>ROUND(AG112 + AV112, 2)</f>
        <v>0</v>
      </c>
      <c r="AO112" s="283"/>
      <c r="AP112" s="283"/>
      <c r="AQ112" s="34"/>
      <c r="AR112" s="35"/>
      <c r="AS112" s="113">
        <v>0</v>
      </c>
      <c r="AT112" s="114" t="s">
        <v>115</v>
      </c>
      <c r="AU112" s="114" t="s">
        <v>39</v>
      </c>
      <c r="AV112" s="115">
        <f>ROUND(IF(AU112="základní",AG112*L32,IF(AU112="snížená",AG112*L33,0)), 2)</f>
        <v>0</v>
      </c>
      <c r="AW112" s="32"/>
      <c r="AX112" s="32"/>
      <c r="AY112" s="32"/>
      <c r="AZ112" s="32"/>
      <c r="BA112" s="32"/>
      <c r="BB112" s="32"/>
      <c r="BC112" s="32"/>
      <c r="BD112" s="32"/>
      <c r="BE112" s="32"/>
      <c r="BV112" s="14" t="s">
        <v>118</v>
      </c>
      <c r="BY112" s="112">
        <f>IF(AU112="základní",AV112,0)</f>
        <v>0</v>
      </c>
      <c r="BZ112" s="112">
        <f>IF(AU112="snížená",AV112,0)</f>
        <v>0</v>
      </c>
      <c r="CA112" s="112">
        <v>0</v>
      </c>
      <c r="CB112" s="112">
        <v>0</v>
      </c>
      <c r="CC112" s="112">
        <v>0</v>
      </c>
      <c r="CD112" s="112">
        <f>IF(AU112="základní",AG112,0)</f>
        <v>0</v>
      </c>
      <c r="CE112" s="112">
        <f>IF(AU112="snížená",AG112,0)</f>
        <v>0</v>
      </c>
      <c r="CF112" s="112">
        <f>IF(AU112="zákl. přenesená",AG112,0)</f>
        <v>0</v>
      </c>
      <c r="CG112" s="112">
        <f>IF(AU112="sníž. přenesená",AG112,0)</f>
        <v>0</v>
      </c>
      <c r="CH112" s="112">
        <f>IF(AU112="nulová",AG112,0)</f>
        <v>0</v>
      </c>
      <c r="CI112" s="14">
        <f>IF(AU112="základní",1,IF(AU112="snížená",2,IF(AU112="zákl. přenesená",4,IF(AU112="sníž. přenesená",5,3))))</f>
        <v>1</v>
      </c>
      <c r="CJ112" s="14">
        <f>IF(AT112="stavební čast",1,IF(AT112="investiční čast",2,3))</f>
        <v>1</v>
      </c>
      <c r="CK112" s="14" t="str">
        <f>IF(D112="Vyplň vlastní","","x")</f>
        <v/>
      </c>
    </row>
    <row r="113" spans="1:57" s="2" customFormat="1" ht="10.9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5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</row>
    <row r="114" spans="1:57" s="2" customFormat="1" ht="30" customHeight="1">
      <c r="A114" s="32"/>
      <c r="B114" s="33"/>
      <c r="C114" s="116" t="s">
        <v>119</v>
      </c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286">
        <f>ROUND(AG94 + AG108, 2)</f>
        <v>0</v>
      </c>
      <c r="AH114" s="286"/>
      <c r="AI114" s="286"/>
      <c r="AJ114" s="286"/>
      <c r="AK114" s="286"/>
      <c r="AL114" s="286"/>
      <c r="AM114" s="286"/>
      <c r="AN114" s="286">
        <f>ROUND(AN94 + AN108, 2)</f>
        <v>0</v>
      </c>
      <c r="AO114" s="286"/>
      <c r="AP114" s="286"/>
      <c r="AQ114" s="117"/>
      <c r="AR114" s="35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</row>
    <row r="115" spans="1:57" s="2" customFormat="1" ht="6.95" customHeight="1">
      <c r="A115" s="32"/>
      <c r="B115" s="52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35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</row>
  </sheetData>
  <sheetProtection algorithmName="SHA-512" hashValue="bOChOLfyrBq6cZHYHvu8ucAIOL5CYCzc+X7qKbG6Y8jXy6Bu962lG+zyBLiulfC8D1gBKxAX1jqxbAFUJOL1Fw==" saltValue="BGXQGiJMKwlnLv6khP9bT3K65a679SxV/IbcuoZ81VuAkC3TUeuGryAmglahLgan+ehc6kI/m8uor0B8SWV5GQ==" spinCount="100000" sheet="1" objects="1" scenarios="1" formatColumns="0" formatRows="0"/>
  <mergeCells count="104">
    <mergeCell ref="AG111:AM111"/>
    <mergeCell ref="AN111:AP111"/>
    <mergeCell ref="AG112:AM112"/>
    <mergeCell ref="AN112:AP112"/>
    <mergeCell ref="AG94:AM94"/>
    <mergeCell ref="AN94:AP94"/>
    <mergeCell ref="AG108:AM108"/>
    <mergeCell ref="AN108:AP108"/>
    <mergeCell ref="AG114:AM114"/>
    <mergeCell ref="AN114:AP114"/>
    <mergeCell ref="AN104:AP104"/>
    <mergeCell ref="AS89:AT91"/>
    <mergeCell ref="AN105:AP105"/>
    <mergeCell ref="AG105:AM105"/>
    <mergeCell ref="AN106:AP106"/>
    <mergeCell ref="AG106:AM106"/>
    <mergeCell ref="AG109:AM109"/>
    <mergeCell ref="AN109:AP109"/>
    <mergeCell ref="AG110:AM110"/>
    <mergeCell ref="AN110:AP110"/>
    <mergeCell ref="AN102:AP102"/>
    <mergeCell ref="AN97:AP97"/>
    <mergeCell ref="AN101:AP101"/>
    <mergeCell ref="AN100:AP100"/>
    <mergeCell ref="AN95:AP95"/>
    <mergeCell ref="AN99:AP99"/>
    <mergeCell ref="AN96:AP96"/>
    <mergeCell ref="AN98:AP98"/>
    <mergeCell ref="AN92:AP92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L85:AJ85"/>
    <mergeCell ref="D105:H105"/>
    <mergeCell ref="J105:AF105"/>
    <mergeCell ref="D106:H106"/>
    <mergeCell ref="J106:AF106"/>
    <mergeCell ref="D109:AB109"/>
    <mergeCell ref="D110:AB110"/>
    <mergeCell ref="D111:AB111"/>
    <mergeCell ref="D112:AB112"/>
    <mergeCell ref="AG97:AM97"/>
    <mergeCell ref="AG98:AM98"/>
    <mergeCell ref="AG96:AM96"/>
    <mergeCell ref="AG104:AM104"/>
    <mergeCell ref="AG99:AM99"/>
    <mergeCell ref="AG95:AM95"/>
    <mergeCell ref="AG101:AM101"/>
    <mergeCell ref="AG103:AM103"/>
    <mergeCell ref="AG100:AM100"/>
    <mergeCell ref="AG102:AM102"/>
    <mergeCell ref="AG92:AM92"/>
    <mergeCell ref="AM87:AN87"/>
    <mergeCell ref="AM89:AP89"/>
    <mergeCell ref="AM90:AP90"/>
    <mergeCell ref="AN103:AP103"/>
    <mergeCell ref="I92:AF92"/>
    <mergeCell ref="J98:AF98"/>
    <mergeCell ref="J104:AF104"/>
    <mergeCell ref="J99:AF99"/>
    <mergeCell ref="J100:AF100"/>
    <mergeCell ref="J95:AF95"/>
    <mergeCell ref="J101:AF101"/>
    <mergeCell ref="J102:AF102"/>
    <mergeCell ref="J103:AF103"/>
    <mergeCell ref="J96:AF96"/>
    <mergeCell ref="J97:AF97"/>
    <mergeCell ref="C92:G92"/>
    <mergeCell ref="D98:H98"/>
    <mergeCell ref="D104:H104"/>
    <mergeCell ref="D103:H103"/>
    <mergeCell ref="D102:H102"/>
    <mergeCell ref="D96:H96"/>
    <mergeCell ref="D101:H101"/>
    <mergeCell ref="D97:H97"/>
    <mergeCell ref="D100:H100"/>
    <mergeCell ref="D95:H95"/>
    <mergeCell ref="D99:H99"/>
  </mergeCells>
  <dataValidations count="2">
    <dataValidation type="list" allowBlank="1" showInputMessage="1" showErrorMessage="1" error="Povoleny jsou hodnoty základní, snížená, zákl. přenesená, sníž. přenesená, nulová." sqref="AU108:AU112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8:AT112" xr:uid="{00000000-0002-0000-0000-000001000000}">
      <formula1>"stavební čast, technologická čast, investiční čast"</formula1>
    </dataValidation>
  </dataValidations>
  <hyperlinks>
    <hyperlink ref="A95" location="'SO 01 D.1.4.1 - Rekonstru...'!C2" display="/" xr:uid="{00000000-0004-0000-0000-000000000000}"/>
    <hyperlink ref="A96" location="'SO 01 D.1.4.2 - Elektroin...'!C2" display="/" xr:uid="{00000000-0004-0000-0000-000001000000}"/>
    <hyperlink ref="A97" location="'SO 02 D.1.4.1 - Rekonstru...'!C2" display="/" xr:uid="{00000000-0004-0000-0000-000002000000}"/>
    <hyperlink ref="A98" location="'SO 02 D.1.4.2 - Elektroin...'!C2" display="/" xr:uid="{00000000-0004-0000-0000-000003000000}"/>
    <hyperlink ref="A99" location="'SO 03 D.1.4.1 - Rekonstru...'!C2" display="/" xr:uid="{00000000-0004-0000-0000-000004000000}"/>
    <hyperlink ref="A100" location="'SO 03 D.1.4.2 - Elektroin...'!C2" display="/" xr:uid="{00000000-0004-0000-0000-000005000000}"/>
    <hyperlink ref="A101" location="'SO 04 D.1.1 - Architekton...'!C2" display="/" xr:uid="{00000000-0004-0000-0000-000006000000}"/>
    <hyperlink ref="A102" location="'S0 04 D.1.4.1 -  Instalac...'!C2" display="/" xr:uid="{00000000-0004-0000-0000-000007000000}"/>
    <hyperlink ref="A103" location="'S0 04 D.1.4.2 -  Instalac...'!C2" display="/" xr:uid="{00000000-0004-0000-0000-000008000000}"/>
    <hyperlink ref="A104" location="'SO 05 D.1.4.2 - Elektroin...'!C2" display="/" xr:uid="{00000000-0004-0000-0000-000009000000}"/>
    <hyperlink ref="A105" location="'SO 07 D.1.4.1 - Elektroin...'!C2" display="/" xr:uid="{00000000-0004-0000-0000-00000A000000}"/>
    <hyperlink ref="A106" location="'SO 08 - Ostatní'!C2" display="/" xr:uid="{00000000-0004-0000-00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8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4" t="s">
        <v>82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120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Rozpočet - Snížení energetické náročnosti budov v areálu Slezské nemocnice Opava využitím OZE u vedlejších budov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121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9" t="s">
        <v>122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123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114</v>
      </c>
      <c r="E31" s="32"/>
      <c r="F31" s="32"/>
      <c r="G31" s="32"/>
      <c r="H31" s="32"/>
      <c r="I31" s="32"/>
      <c r="J31" s="130">
        <f>J112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ROUND((SUM(BE112:BE119) + SUM(BE139:BE380)),  2)</f>
        <v>0</v>
      </c>
      <c r="G35" s="32"/>
      <c r="H35" s="32"/>
      <c r="I35" s="137">
        <v>0.21</v>
      </c>
      <c r="J35" s="136">
        <f>ROUND(((SUM(BE112:BE119) + SUM(BE139:BE380))*I35),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ROUND((SUM(BF112:BF119) + SUM(BF139:BF380)),  2)</f>
        <v>0</v>
      </c>
      <c r="G36" s="32"/>
      <c r="H36" s="32"/>
      <c r="I36" s="137">
        <v>0.12</v>
      </c>
      <c r="J36" s="136">
        <f>ROUND(((SUM(BF112:BF119) + SUM(BF139:BF380))*I36),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ROUND((SUM(BG112:BG119) + SUM(BG139:BG380)),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ROUND((SUM(BH112:BH119) + SUM(BH139:BH380)),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ROUND((SUM(BI112:BI119) + SUM(BI139:BI380)),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124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Rozpočet - Snížení energetické náročnosti budov v areálu Slezské nemocnice Opava využitím OZE u vedlejších budov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121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4" t="str">
        <f>E9</f>
        <v>SO 01 D.1.4.1 - Rekonstrukce zdrojů tepla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125</v>
      </c>
      <c r="D94" s="117"/>
      <c r="E94" s="117"/>
      <c r="F94" s="117"/>
      <c r="G94" s="117"/>
      <c r="H94" s="117"/>
      <c r="I94" s="117"/>
      <c r="J94" s="157" t="s">
        <v>126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127</v>
      </c>
      <c r="D96" s="34"/>
      <c r="E96" s="34"/>
      <c r="F96" s="34"/>
      <c r="G96" s="34"/>
      <c r="H96" s="34"/>
      <c r="I96" s="34"/>
      <c r="J96" s="82">
        <f>J139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128</v>
      </c>
    </row>
    <row r="97" spans="1:31" s="9" customFormat="1" ht="24.95" customHeight="1">
      <c r="B97" s="159"/>
      <c r="C97" s="160"/>
      <c r="D97" s="161" t="s">
        <v>129</v>
      </c>
      <c r="E97" s="162"/>
      <c r="F97" s="162"/>
      <c r="G97" s="162"/>
      <c r="H97" s="162"/>
      <c r="I97" s="162"/>
      <c r="J97" s="163">
        <f>J140</f>
        <v>0</v>
      </c>
      <c r="K97" s="160"/>
      <c r="L97" s="164"/>
    </row>
    <row r="98" spans="1:31" s="10" customFormat="1" ht="19.899999999999999" customHeight="1">
      <c r="B98" s="165"/>
      <c r="C98" s="166"/>
      <c r="D98" s="167" t="s">
        <v>130</v>
      </c>
      <c r="E98" s="168"/>
      <c r="F98" s="168"/>
      <c r="G98" s="168"/>
      <c r="H98" s="168"/>
      <c r="I98" s="168"/>
      <c r="J98" s="169">
        <f>J141</f>
        <v>0</v>
      </c>
      <c r="K98" s="166"/>
      <c r="L98" s="170"/>
    </row>
    <row r="99" spans="1:31" s="10" customFormat="1" ht="19.899999999999999" customHeight="1">
      <c r="B99" s="165"/>
      <c r="C99" s="166"/>
      <c r="D99" s="167" t="s">
        <v>131</v>
      </c>
      <c r="E99" s="168"/>
      <c r="F99" s="168"/>
      <c r="G99" s="168"/>
      <c r="H99" s="168"/>
      <c r="I99" s="168"/>
      <c r="J99" s="169">
        <f>J172</f>
        <v>0</v>
      </c>
      <c r="K99" s="166"/>
      <c r="L99" s="170"/>
    </row>
    <row r="100" spans="1:31" s="10" customFormat="1" ht="19.899999999999999" customHeight="1">
      <c r="B100" s="165"/>
      <c r="C100" s="166"/>
      <c r="D100" s="167" t="s">
        <v>132</v>
      </c>
      <c r="E100" s="168"/>
      <c r="F100" s="168"/>
      <c r="G100" s="168"/>
      <c r="H100" s="168"/>
      <c r="I100" s="168"/>
      <c r="J100" s="169">
        <f>J207</f>
        <v>0</v>
      </c>
      <c r="K100" s="166"/>
      <c r="L100" s="170"/>
    </row>
    <row r="101" spans="1:31" s="10" customFormat="1" ht="19.899999999999999" customHeight="1">
      <c r="B101" s="165"/>
      <c r="C101" s="166"/>
      <c r="D101" s="167" t="s">
        <v>133</v>
      </c>
      <c r="E101" s="168"/>
      <c r="F101" s="168"/>
      <c r="G101" s="168"/>
      <c r="H101" s="168"/>
      <c r="I101" s="168"/>
      <c r="J101" s="169">
        <f>J220</f>
        <v>0</v>
      </c>
      <c r="K101" s="166"/>
      <c r="L101" s="170"/>
    </row>
    <row r="102" spans="1:31" s="10" customFormat="1" ht="19.899999999999999" customHeight="1">
      <c r="B102" s="165"/>
      <c r="C102" s="166"/>
      <c r="D102" s="167" t="s">
        <v>134</v>
      </c>
      <c r="E102" s="168"/>
      <c r="F102" s="168"/>
      <c r="G102" s="168"/>
      <c r="H102" s="168"/>
      <c r="I102" s="168"/>
      <c r="J102" s="169">
        <f>J231</f>
        <v>0</v>
      </c>
      <c r="K102" s="166"/>
      <c r="L102" s="170"/>
    </row>
    <row r="103" spans="1:31" s="10" customFormat="1" ht="19.899999999999999" customHeight="1">
      <c r="B103" s="165"/>
      <c r="C103" s="166"/>
      <c r="D103" s="167" t="s">
        <v>135</v>
      </c>
      <c r="E103" s="168"/>
      <c r="F103" s="168"/>
      <c r="G103" s="168"/>
      <c r="H103" s="168"/>
      <c r="I103" s="168"/>
      <c r="J103" s="169">
        <f>J236</f>
        <v>0</v>
      </c>
      <c r="K103" s="166"/>
      <c r="L103" s="170"/>
    </row>
    <row r="104" spans="1:31" s="10" customFormat="1" ht="19.899999999999999" customHeight="1">
      <c r="B104" s="165"/>
      <c r="C104" s="166"/>
      <c r="D104" s="167" t="s">
        <v>136</v>
      </c>
      <c r="E104" s="168"/>
      <c r="F104" s="168"/>
      <c r="G104" s="168"/>
      <c r="H104" s="168"/>
      <c r="I104" s="168"/>
      <c r="J104" s="169">
        <f>J265</f>
        <v>0</v>
      </c>
      <c r="K104" s="166"/>
      <c r="L104" s="170"/>
    </row>
    <row r="105" spans="1:31" s="10" customFormat="1" ht="19.899999999999999" customHeight="1">
      <c r="B105" s="165"/>
      <c r="C105" s="166"/>
      <c r="D105" s="167" t="s">
        <v>137</v>
      </c>
      <c r="E105" s="168"/>
      <c r="F105" s="168"/>
      <c r="G105" s="168"/>
      <c r="H105" s="168"/>
      <c r="I105" s="168"/>
      <c r="J105" s="169">
        <f>J296</f>
        <v>0</v>
      </c>
      <c r="K105" s="166"/>
      <c r="L105" s="170"/>
    </row>
    <row r="106" spans="1:31" s="10" customFormat="1" ht="19.899999999999999" customHeight="1">
      <c r="B106" s="165"/>
      <c r="C106" s="166"/>
      <c r="D106" s="167" t="s">
        <v>138</v>
      </c>
      <c r="E106" s="168"/>
      <c r="F106" s="168"/>
      <c r="G106" s="168"/>
      <c r="H106" s="168"/>
      <c r="I106" s="168"/>
      <c r="J106" s="169">
        <f>J325</f>
        <v>0</v>
      </c>
      <c r="K106" s="166"/>
      <c r="L106" s="170"/>
    </row>
    <row r="107" spans="1:31" s="10" customFormat="1" ht="19.899999999999999" customHeight="1">
      <c r="B107" s="165"/>
      <c r="C107" s="166"/>
      <c r="D107" s="167" t="s">
        <v>139</v>
      </c>
      <c r="E107" s="168"/>
      <c r="F107" s="168"/>
      <c r="G107" s="168"/>
      <c r="H107" s="168"/>
      <c r="I107" s="168"/>
      <c r="J107" s="169">
        <f>J336</f>
        <v>0</v>
      </c>
      <c r="K107" s="166"/>
      <c r="L107" s="170"/>
    </row>
    <row r="108" spans="1:31" s="10" customFormat="1" ht="19.899999999999999" customHeight="1">
      <c r="B108" s="165"/>
      <c r="C108" s="166"/>
      <c r="D108" s="167" t="s">
        <v>140</v>
      </c>
      <c r="E108" s="168"/>
      <c r="F108" s="168"/>
      <c r="G108" s="168"/>
      <c r="H108" s="168"/>
      <c r="I108" s="168"/>
      <c r="J108" s="169">
        <f>J349</f>
        <v>0</v>
      </c>
      <c r="K108" s="166"/>
      <c r="L108" s="170"/>
    </row>
    <row r="109" spans="1:31" s="10" customFormat="1" ht="19.899999999999999" customHeight="1">
      <c r="B109" s="165"/>
      <c r="C109" s="166"/>
      <c r="D109" s="167" t="s">
        <v>141</v>
      </c>
      <c r="E109" s="168"/>
      <c r="F109" s="168"/>
      <c r="G109" s="168"/>
      <c r="H109" s="168"/>
      <c r="I109" s="168"/>
      <c r="J109" s="169">
        <f>J368</f>
        <v>0</v>
      </c>
      <c r="K109" s="166"/>
      <c r="L109" s="170"/>
    </row>
    <row r="110" spans="1:31" s="2" customFormat="1" ht="21.7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9.25" customHeight="1">
      <c r="A112" s="32"/>
      <c r="B112" s="33"/>
      <c r="C112" s="158" t="s">
        <v>142</v>
      </c>
      <c r="D112" s="34"/>
      <c r="E112" s="34"/>
      <c r="F112" s="34"/>
      <c r="G112" s="34"/>
      <c r="H112" s="34"/>
      <c r="I112" s="34"/>
      <c r="J112" s="171">
        <f>ROUND(J113 + J114 + J115 + J116 + J117 + J118,2)</f>
        <v>0</v>
      </c>
      <c r="K112" s="34"/>
      <c r="L112" s="49"/>
      <c r="N112" s="172" t="s">
        <v>38</v>
      </c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8" customHeight="1">
      <c r="A113" s="32"/>
      <c r="B113" s="33"/>
      <c r="C113" s="34"/>
      <c r="D113" s="247" t="s">
        <v>143</v>
      </c>
      <c r="E113" s="246"/>
      <c r="F113" s="246"/>
      <c r="G113" s="34"/>
      <c r="H113" s="34"/>
      <c r="I113" s="34"/>
      <c r="J113" s="108">
        <v>0</v>
      </c>
      <c r="K113" s="34"/>
      <c r="L113" s="173"/>
      <c r="M113" s="174"/>
      <c r="N113" s="175" t="s">
        <v>39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144</v>
      </c>
      <c r="AZ113" s="174"/>
      <c r="BA113" s="174"/>
      <c r="BB113" s="174"/>
      <c r="BC113" s="174"/>
      <c r="BD113" s="174"/>
      <c r="BE113" s="178">
        <f t="shared" ref="BE113:BE118" si="0">IF(N113="základní",J113,0)</f>
        <v>0</v>
      </c>
      <c r="BF113" s="178">
        <f t="shared" ref="BF113:BF118" si="1">IF(N113="snížená",J113,0)</f>
        <v>0</v>
      </c>
      <c r="BG113" s="178">
        <f t="shared" ref="BG113:BG118" si="2">IF(N113="zákl. přenesená",J113,0)</f>
        <v>0</v>
      </c>
      <c r="BH113" s="178">
        <f t="shared" ref="BH113:BH118" si="3">IF(N113="sníž. přenesená",J113,0)</f>
        <v>0</v>
      </c>
      <c r="BI113" s="178">
        <f t="shared" ref="BI113:BI118" si="4">IF(N113="nulová",J113,0)</f>
        <v>0</v>
      </c>
      <c r="BJ113" s="177" t="s">
        <v>81</v>
      </c>
      <c r="BK113" s="174"/>
      <c r="BL113" s="174"/>
      <c r="BM113" s="174"/>
    </row>
    <row r="114" spans="1:65" s="2" customFormat="1" ht="18" customHeight="1">
      <c r="A114" s="32"/>
      <c r="B114" s="33"/>
      <c r="C114" s="34"/>
      <c r="D114" s="247" t="s">
        <v>145</v>
      </c>
      <c r="E114" s="246"/>
      <c r="F114" s="246"/>
      <c r="G114" s="34"/>
      <c r="H114" s="34"/>
      <c r="I114" s="34"/>
      <c r="J114" s="108">
        <v>0</v>
      </c>
      <c r="K114" s="34"/>
      <c r="L114" s="173"/>
      <c r="M114" s="174"/>
      <c r="N114" s="175" t="s">
        <v>39</v>
      </c>
      <c r="O114" s="174"/>
      <c r="P114" s="174"/>
      <c r="Q114" s="174"/>
      <c r="R114" s="174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7" t="s">
        <v>144</v>
      </c>
      <c r="AZ114" s="174"/>
      <c r="BA114" s="174"/>
      <c r="BB114" s="174"/>
      <c r="BC114" s="174"/>
      <c r="BD114" s="174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81</v>
      </c>
      <c r="BK114" s="174"/>
      <c r="BL114" s="174"/>
      <c r="BM114" s="174"/>
    </row>
    <row r="115" spans="1:65" s="2" customFormat="1" ht="18" customHeight="1">
      <c r="A115" s="32"/>
      <c r="B115" s="33"/>
      <c r="C115" s="34"/>
      <c r="D115" s="247" t="s">
        <v>146</v>
      </c>
      <c r="E115" s="246"/>
      <c r="F115" s="246"/>
      <c r="G115" s="34"/>
      <c r="H115" s="34"/>
      <c r="I115" s="34"/>
      <c r="J115" s="108">
        <v>0</v>
      </c>
      <c r="K115" s="34"/>
      <c r="L115" s="173"/>
      <c r="M115" s="174"/>
      <c r="N115" s="175" t="s">
        <v>39</v>
      </c>
      <c r="O115" s="174"/>
      <c r="P115" s="174"/>
      <c r="Q115" s="174"/>
      <c r="R115" s="174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7" t="s">
        <v>144</v>
      </c>
      <c r="AZ115" s="174"/>
      <c r="BA115" s="174"/>
      <c r="BB115" s="174"/>
      <c r="BC115" s="174"/>
      <c r="BD115" s="174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81</v>
      </c>
      <c r="BK115" s="174"/>
      <c r="BL115" s="174"/>
      <c r="BM115" s="174"/>
    </row>
    <row r="116" spans="1:65" s="2" customFormat="1" ht="18" customHeight="1">
      <c r="A116" s="32"/>
      <c r="B116" s="33"/>
      <c r="C116" s="34"/>
      <c r="D116" s="247" t="s">
        <v>147</v>
      </c>
      <c r="E116" s="246"/>
      <c r="F116" s="246"/>
      <c r="G116" s="34"/>
      <c r="H116" s="34"/>
      <c r="I116" s="34"/>
      <c r="J116" s="108">
        <v>0</v>
      </c>
      <c r="K116" s="34"/>
      <c r="L116" s="173"/>
      <c r="M116" s="174"/>
      <c r="N116" s="175" t="s">
        <v>39</v>
      </c>
      <c r="O116" s="174"/>
      <c r="P116" s="174"/>
      <c r="Q116" s="174"/>
      <c r="R116" s="174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7" t="s">
        <v>144</v>
      </c>
      <c r="AZ116" s="174"/>
      <c r="BA116" s="174"/>
      <c r="BB116" s="174"/>
      <c r="BC116" s="174"/>
      <c r="BD116" s="174"/>
      <c r="BE116" s="178">
        <f t="shared" si="0"/>
        <v>0</v>
      </c>
      <c r="BF116" s="178">
        <f t="shared" si="1"/>
        <v>0</v>
      </c>
      <c r="BG116" s="178">
        <f t="shared" si="2"/>
        <v>0</v>
      </c>
      <c r="BH116" s="178">
        <f t="shared" si="3"/>
        <v>0</v>
      </c>
      <c r="BI116" s="178">
        <f t="shared" si="4"/>
        <v>0</v>
      </c>
      <c r="BJ116" s="177" t="s">
        <v>81</v>
      </c>
      <c r="BK116" s="174"/>
      <c r="BL116" s="174"/>
      <c r="BM116" s="174"/>
    </row>
    <row r="117" spans="1:65" s="2" customFormat="1" ht="18" customHeight="1">
      <c r="A117" s="32"/>
      <c r="B117" s="33"/>
      <c r="C117" s="34"/>
      <c r="D117" s="247" t="s">
        <v>148</v>
      </c>
      <c r="E117" s="246"/>
      <c r="F117" s="246"/>
      <c r="G117" s="34"/>
      <c r="H117" s="34"/>
      <c r="I117" s="34"/>
      <c r="J117" s="108">
        <v>0</v>
      </c>
      <c r="K117" s="34"/>
      <c r="L117" s="173"/>
      <c r="M117" s="174"/>
      <c r="N117" s="175" t="s">
        <v>39</v>
      </c>
      <c r="O117" s="174"/>
      <c r="P117" s="174"/>
      <c r="Q117" s="174"/>
      <c r="R117" s="174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7" t="s">
        <v>144</v>
      </c>
      <c r="AZ117" s="174"/>
      <c r="BA117" s="174"/>
      <c r="BB117" s="174"/>
      <c r="BC117" s="174"/>
      <c r="BD117" s="174"/>
      <c r="BE117" s="178">
        <f t="shared" si="0"/>
        <v>0</v>
      </c>
      <c r="BF117" s="178">
        <f t="shared" si="1"/>
        <v>0</v>
      </c>
      <c r="BG117" s="178">
        <f t="shared" si="2"/>
        <v>0</v>
      </c>
      <c r="BH117" s="178">
        <f t="shared" si="3"/>
        <v>0</v>
      </c>
      <c r="BI117" s="178">
        <f t="shared" si="4"/>
        <v>0</v>
      </c>
      <c r="BJ117" s="177" t="s">
        <v>81</v>
      </c>
      <c r="BK117" s="174"/>
      <c r="BL117" s="174"/>
      <c r="BM117" s="174"/>
    </row>
    <row r="118" spans="1:65" s="2" customFormat="1" ht="18" customHeight="1">
      <c r="A118" s="32"/>
      <c r="B118" s="33"/>
      <c r="C118" s="34"/>
      <c r="D118" s="107" t="s">
        <v>149</v>
      </c>
      <c r="E118" s="34"/>
      <c r="F118" s="34"/>
      <c r="G118" s="34"/>
      <c r="H118" s="34"/>
      <c r="I118" s="34"/>
      <c r="J118" s="108">
        <f>ROUND(J30*T118,2)</f>
        <v>0</v>
      </c>
      <c r="K118" s="34"/>
      <c r="L118" s="173"/>
      <c r="M118" s="174"/>
      <c r="N118" s="175" t="s">
        <v>39</v>
      </c>
      <c r="O118" s="174"/>
      <c r="P118" s="174"/>
      <c r="Q118" s="174"/>
      <c r="R118" s="174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7" t="s">
        <v>150</v>
      </c>
      <c r="AZ118" s="174"/>
      <c r="BA118" s="174"/>
      <c r="BB118" s="174"/>
      <c r="BC118" s="174"/>
      <c r="BD118" s="174"/>
      <c r="BE118" s="178">
        <f t="shared" si="0"/>
        <v>0</v>
      </c>
      <c r="BF118" s="178">
        <f t="shared" si="1"/>
        <v>0</v>
      </c>
      <c r="BG118" s="178">
        <f t="shared" si="2"/>
        <v>0</v>
      </c>
      <c r="BH118" s="178">
        <f t="shared" si="3"/>
        <v>0</v>
      </c>
      <c r="BI118" s="178">
        <f t="shared" si="4"/>
        <v>0</v>
      </c>
      <c r="BJ118" s="177" t="s">
        <v>81</v>
      </c>
      <c r="BK118" s="174"/>
      <c r="BL118" s="174"/>
      <c r="BM118" s="174"/>
    </row>
    <row r="119" spans="1:65" s="2" customFormat="1" ht="11.25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29.25" customHeight="1">
      <c r="A120" s="32"/>
      <c r="B120" s="33"/>
      <c r="C120" s="116" t="s">
        <v>119</v>
      </c>
      <c r="D120" s="117"/>
      <c r="E120" s="117"/>
      <c r="F120" s="117"/>
      <c r="G120" s="117"/>
      <c r="H120" s="117"/>
      <c r="I120" s="117"/>
      <c r="J120" s="118">
        <f>ROUND(J96+J112,2)</f>
        <v>0</v>
      </c>
      <c r="K120" s="117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6.95" customHeight="1">
      <c r="A121" s="32"/>
      <c r="B121" s="52"/>
      <c r="C121" s="53"/>
      <c r="D121" s="53"/>
      <c r="E121" s="53"/>
      <c r="F121" s="53"/>
      <c r="G121" s="53"/>
      <c r="H121" s="53"/>
      <c r="I121" s="53"/>
      <c r="J121" s="53"/>
      <c r="K121" s="53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5" spans="1:65" s="2" customFormat="1" ht="6.95" customHeight="1">
      <c r="A125" s="32"/>
      <c r="B125" s="54"/>
      <c r="C125" s="55"/>
      <c r="D125" s="55"/>
      <c r="E125" s="55"/>
      <c r="F125" s="55"/>
      <c r="G125" s="55"/>
      <c r="H125" s="55"/>
      <c r="I125" s="55"/>
      <c r="J125" s="55"/>
      <c r="K125" s="55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24.95" customHeight="1">
      <c r="A126" s="32"/>
      <c r="B126" s="33"/>
      <c r="C126" s="20" t="s">
        <v>151</v>
      </c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6.9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2" customHeight="1">
      <c r="A128" s="32"/>
      <c r="B128" s="33"/>
      <c r="C128" s="26" t="s">
        <v>16</v>
      </c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26.25" customHeight="1">
      <c r="A129" s="32"/>
      <c r="B129" s="33"/>
      <c r="C129" s="34"/>
      <c r="D129" s="34"/>
      <c r="E129" s="294" t="str">
        <f>E7</f>
        <v>Rozpočet - Snížení energetické náročnosti budov v areálu Slezské nemocnice Opava využitím OZE u vedlejších budov</v>
      </c>
      <c r="F129" s="295"/>
      <c r="G129" s="295"/>
      <c r="H129" s="295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6" t="s">
        <v>121</v>
      </c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6.5" customHeight="1">
      <c r="A131" s="32"/>
      <c r="B131" s="33"/>
      <c r="C131" s="34"/>
      <c r="D131" s="34"/>
      <c r="E131" s="244" t="str">
        <f>E9</f>
        <v>SO 01 D.1.4.1 - Rekonstrukce zdrojů tepla</v>
      </c>
      <c r="F131" s="296"/>
      <c r="G131" s="296"/>
      <c r="H131" s="296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6.95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2" customHeight="1">
      <c r="A133" s="32"/>
      <c r="B133" s="33"/>
      <c r="C133" s="26" t="s">
        <v>20</v>
      </c>
      <c r="D133" s="34"/>
      <c r="E133" s="34"/>
      <c r="F133" s="24" t="str">
        <f>F12</f>
        <v xml:space="preserve"> </v>
      </c>
      <c r="G133" s="34"/>
      <c r="H133" s="34"/>
      <c r="I133" s="26" t="s">
        <v>22</v>
      </c>
      <c r="J133" s="64">
        <f>IF(J12="","",J12)</f>
        <v>45561</v>
      </c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6.95" customHeight="1">
      <c r="A134" s="32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5.2" customHeight="1">
      <c r="A135" s="32"/>
      <c r="B135" s="33"/>
      <c r="C135" s="26" t="s">
        <v>23</v>
      </c>
      <c r="D135" s="34"/>
      <c r="E135" s="34"/>
      <c r="F135" s="24" t="str">
        <f>E15</f>
        <v xml:space="preserve"> </v>
      </c>
      <c r="G135" s="34"/>
      <c r="H135" s="34"/>
      <c r="I135" s="26" t="s">
        <v>28</v>
      </c>
      <c r="J135" s="29" t="str">
        <f>E21</f>
        <v xml:space="preserve"> </v>
      </c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15.2" customHeight="1">
      <c r="A136" s="32"/>
      <c r="B136" s="33"/>
      <c r="C136" s="26" t="s">
        <v>26</v>
      </c>
      <c r="D136" s="34"/>
      <c r="E136" s="34"/>
      <c r="F136" s="24" t="str">
        <f>IF(E18="","",E18)</f>
        <v>Vyplň údaj</v>
      </c>
      <c r="G136" s="34"/>
      <c r="H136" s="34"/>
      <c r="I136" s="26" t="s">
        <v>30</v>
      </c>
      <c r="J136" s="29" t="str">
        <f>E24</f>
        <v xml:space="preserve"> </v>
      </c>
      <c r="K136" s="34"/>
      <c r="L136" s="49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0.35" customHeight="1">
      <c r="A137" s="32"/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49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11" customFormat="1" ht="29.25" customHeight="1">
      <c r="A138" s="179"/>
      <c r="B138" s="180"/>
      <c r="C138" s="181" t="s">
        <v>152</v>
      </c>
      <c r="D138" s="182" t="s">
        <v>59</v>
      </c>
      <c r="E138" s="182" t="s">
        <v>55</v>
      </c>
      <c r="F138" s="182" t="s">
        <v>56</v>
      </c>
      <c r="G138" s="182" t="s">
        <v>153</v>
      </c>
      <c r="H138" s="182" t="s">
        <v>154</v>
      </c>
      <c r="I138" s="182" t="s">
        <v>155</v>
      </c>
      <c r="J138" s="183" t="s">
        <v>126</v>
      </c>
      <c r="K138" s="184" t="s">
        <v>156</v>
      </c>
      <c r="L138" s="185"/>
      <c r="M138" s="73" t="s">
        <v>1</v>
      </c>
      <c r="N138" s="74" t="s">
        <v>38</v>
      </c>
      <c r="O138" s="74" t="s">
        <v>157</v>
      </c>
      <c r="P138" s="74" t="s">
        <v>158</v>
      </c>
      <c r="Q138" s="74" t="s">
        <v>159</v>
      </c>
      <c r="R138" s="74" t="s">
        <v>160</v>
      </c>
      <c r="S138" s="74" t="s">
        <v>161</v>
      </c>
      <c r="T138" s="75" t="s">
        <v>162</v>
      </c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</row>
    <row r="139" spans="1:65" s="2" customFormat="1" ht="22.9" customHeight="1">
      <c r="A139" s="32"/>
      <c r="B139" s="33"/>
      <c r="C139" s="80" t="s">
        <v>163</v>
      </c>
      <c r="D139" s="34"/>
      <c r="E139" s="34"/>
      <c r="F139" s="34"/>
      <c r="G139" s="34"/>
      <c r="H139" s="34"/>
      <c r="I139" s="34"/>
      <c r="J139" s="186">
        <f>BK139</f>
        <v>0</v>
      </c>
      <c r="K139" s="34"/>
      <c r="L139" s="35"/>
      <c r="M139" s="76"/>
      <c r="N139" s="187"/>
      <c r="O139" s="77"/>
      <c r="P139" s="188">
        <f>P140</f>
        <v>0</v>
      </c>
      <c r="Q139" s="77"/>
      <c r="R139" s="188">
        <f>R140</f>
        <v>0</v>
      </c>
      <c r="S139" s="77"/>
      <c r="T139" s="189">
        <f>T140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4" t="s">
        <v>73</v>
      </c>
      <c r="AU139" s="14" t="s">
        <v>128</v>
      </c>
      <c r="BK139" s="190">
        <f>BK140</f>
        <v>0</v>
      </c>
    </row>
    <row r="140" spans="1:65" s="12" customFormat="1" ht="25.9" customHeight="1">
      <c r="B140" s="191"/>
      <c r="C140" s="192"/>
      <c r="D140" s="193" t="s">
        <v>73</v>
      </c>
      <c r="E140" s="194" t="s">
        <v>164</v>
      </c>
      <c r="F140" s="194" t="s">
        <v>165</v>
      </c>
      <c r="G140" s="192"/>
      <c r="H140" s="192"/>
      <c r="I140" s="195"/>
      <c r="J140" s="196">
        <f>BK140</f>
        <v>0</v>
      </c>
      <c r="K140" s="192"/>
      <c r="L140" s="197"/>
      <c r="M140" s="198"/>
      <c r="N140" s="199"/>
      <c r="O140" s="199"/>
      <c r="P140" s="200">
        <f>P141+P172+P207+P220+P231+P236+P265+P296+P325+P336+P349+P368</f>
        <v>0</v>
      </c>
      <c r="Q140" s="199"/>
      <c r="R140" s="200">
        <f>R141+R172+R207+R220+R231+R236+R265+R296+R325+R336+R349+R368</f>
        <v>0</v>
      </c>
      <c r="S140" s="199"/>
      <c r="T140" s="201">
        <f>T141+T172+T207+T220+T231+T236+T265+T296+T325+T336+T349+T368</f>
        <v>0</v>
      </c>
      <c r="AR140" s="202" t="s">
        <v>83</v>
      </c>
      <c r="AT140" s="203" t="s">
        <v>73</v>
      </c>
      <c r="AU140" s="203" t="s">
        <v>74</v>
      </c>
      <c r="AY140" s="202" t="s">
        <v>166</v>
      </c>
      <c r="BK140" s="204">
        <f>BK141+BK172+BK207+BK220+BK231+BK236+BK265+BK296+BK325+BK336+BK349+BK368</f>
        <v>0</v>
      </c>
    </row>
    <row r="141" spans="1:65" s="12" customFormat="1" ht="22.9" customHeight="1">
      <c r="B141" s="191"/>
      <c r="C141" s="192"/>
      <c r="D141" s="193" t="s">
        <v>73</v>
      </c>
      <c r="E141" s="205" t="s">
        <v>167</v>
      </c>
      <c r="F141" s="205" t="s">
        <v>168</v>
      </c>
      <c r="G141" s="192"/>
      <c r="H141" s="192"/>
      <c r="I141" s="195"/>
      <c r="J141" s="206">
        <f>BK141</f>
        <v>0</v>
      </c>
      <c r="K141" s="192"/>
      <c r="L141" s="197"/>
      <c r="M141" s="198"/>
      <c r="N141" s="199"/>
      <c r="O141" s="199"/>
      <c r="P141" s="200">
        <f>SUM(P142:P171)</f>
        <v>0</v>
      </c>
      <c r="Q141" s="199"/>
      <c r="R141" s="200">
        <f>SUM(R142:R171)</f>
        <v>0</v>
      </c>
      <c r="S141" s="199"/>
      <c r="T141" s="201">
        <f>SUM(T142:T171)</f>
        <v>0</v>
      </c>
      <c r="AR141" s="202" t="s">
        <v>83</v>
      </c>
      <c r="AT141" s="203" t="s">
        <v>73</v>
      </c>
      <c r="AU141" s="203" t="s">
        <v>81</v>
      </c>
      <c r="AY141" s="202" t="s">
        <v>166</v>
      </c>
      <c r="BK141" s="204">
        <f>SUM(BK142:BK171)</f>
        <v>0</v>
      </c>
    </row>
    <row r="142" spans="1:65" s="2" customFormat="1" ht="33" customHeight="1">
      <c r="A142" s="32"/>
      <c r="B142" s="33"/>
      <c r="C142" s="207" t="s">
        <v>81</v>
      </c>
      <c r="D142" s="207" t="s">
        <v>169</v>
      </c>
      <c r="E142" s="208" t="s">
        <v>170</v>
      </c>
      <c r="F142" s="209" t="s">
        <v>171</v>
      </c>
      <c r="G142" s="210" t="s">
        <v>172</v>
      </c>
      <c r="H142" s="211">
        <v>10</v>
      </c>
      <c r="I142" s="212"/>
      <c r="J142" s="213">
        <f>ROUND(I142*H142,2)</f>
        <v>0</v>
      </c>
      <c r="K142" s="214"/>
      <c r="L142" s="35"/>
      <c r="M142" s="215" t="s">
        <v>1</v>
      </c>
      <c r="N142" s="216" t="s">
        <v>39</v>
      </c>
      <c r="O142" s="69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9" t="s">
        <v>173</v>
      </c>
      <c r="AT142" s="219" t="s">
        <v>169</v>
      </c>
      <c r="AU142" s="219" t="s">
        <v>83</v>
      </c>
      <c r="AY142" s="14" t="s">
        <v>166</v>
      </c>
      <c r="BE142" s="112">
        <f>IF(N142="základní",J142,0)</f>
        <v>0</v>
      </c>
      <c r="BF142" s="112">
        <f>IF(N142="snížená",J142,0)</f>
        <v>0</v>
      </c>
      <c r="BG142" s="112">
        <f>IF(N142="zákl. přenesená",J142,0)</f>
        <v>0</v>
      </c>
      <c r="BH142" s="112">
        <f>IF(N142="sníž. přenesená",J142,0)</f>
        <v>0</v>
      </c>
      <c r="BI142" s="112">
        <f>IF(N142="nulová",J142,0)</f>
        <v>0</v>
      </c>
      <c r="BJ142" s="14" t="s">
        <v>81</v>
      </c>
      <c r="BK142" s="112">
        <f>ROUND(I142*H142,2)</f>
        <v>0</v>
      </c>
      <c r="BL142" s="14" t="s">
        <v>173</v>
      </c>
      <c r="BM142" s="219" t="s">
        <v>83</v>
      </c>
    </row>
    <row r="143" spans="1:65" s="2" customFormat="1" ht="19.5">
      <c r="A143" s="32"/>
      <c r="B143" s="33"/>
      <c r="C143" s="34"/>
      <c r="D143" s="220" t="s">
        <v>174</v>
      </c>
      <c r="E143" s="34"/>
      <c r="F143" s="221" t="s">
        <v>171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174</v>
      </c>
      <c r="AU143" s="14" t="s">
        <v>83</v>
      </c>
    </row>
    <row r="144" spans="1:65" s="2" customFormat="1" ht="33" customHeight="1">
      <c r="A144" s="32"/>
      <c r="B144" s="33"/>
      <c r="C144" s="207" t="s">
        <v>83</v>
      </c>
      <c r="D144" s="207" t="s">
        <v>169</v>
      </c>
      <c r="E144" s="208" t="s">
        <v>175</v>
      </c>
      <c r="F144" s="209" t="s">
        <v>176</v>
      </c>
      <c r="G144" s="210" t="s">
        <v>172</v>
      </c>
      <c r="H144" s="211">
        <v>20</v>
      </c>
      <c r="I144" s="212"/>
      <c r="J144" s="213">
        <f>ROUND(I144*H144,2)</f>
        <v>0</v>
      </c>
      <c r="K144" s="214"/>
      <c r="L144" s="35"/>
      <c r="M144" s="215" t="s">
        <v>1</v>
      </c>
      <c r="N144" s="216" t="s">
        <v>39</v>
      </c>
      <c r="O144" s="69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9" t="s">
        <v>173</v>
      </c>
      <c r="AT144" s="219" t="s">
        <v>169</v>
      </c>
      <c r="AU144" s="219" t="s">
        <v>83</v>
      </c>
      <c r="AY144" s="14" t="s">
        <v>166</v>
      </c>
      <c r="BE144" s="112">
        <f>IF(N144="základní",J144,0)</f>
        <v>0</v>
      </c>
      <c r="BF144" s="112">
        <f>IF(N144="snížená",J144,0)</f>
        <v>0</v>
      </c>
      <c r="BG144" s="112">
        <f>IF(N144="zákl. přenesená",J144,0)</f>
        <v>0</v>
      </c>
      <c r="BH144" s="112">
        <f>IF(N144="sníž. přenesená",J144,0)</f>
        <v>0</v>
      </c>
      <c r="BI144" s="112">
        <f>IF(N144="nulová",J144,0)</f>
        <v>0</v>
      </c>
      <c r="BJ144" s="14" t="s">
        <v>81</v>
      </c>
      <c r="BK144" s="112">
        <f>ROUND(I144*H144,2)</f>
        <v>0</v>
      </c>
      <c r="BL144" s="14" t="s">
        <v>173</v>
      </c>
      <c r="BM144" s="219" t="s">
        <v>177</v>
      </c>
    </row>
    <row r="145" spans="1:65" s="2" customFormat="1" ht="19.5">
      <c r="A145" s="32"/>
      <c r="B145" s="33"/>
      <c r="C145" s="34"/>
      <c r="D145" s="220" t="s">
        <v>174</v>
      </c>
      <c r="E145" s="34"/>
      <c r="F145" s="221" t="s">
        <v>176</v>
      </c>
      <c r="G145" s="34"/>
      <c r="H145" s="34"/>
      <c r="I145" s="176"/>
      <c r="J145" s="34"/>
      <c r="K145" s="34"/>
      <c r="L145" s="35"/>
      <c r="M145" s="222"/>
      <c r="N145" s="223"/>
      <c r="O145" s="69"/>
      <c r="P145" s="69"/>
      <c r="Q145" s="69"/>
      <c r="R145" s="69"/>
      <c r="S145" s="69"/>
      <c r="T145" s="70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4" t="s">
        <v>174</v>
      </c>
      <c r="AU145" s="14" t="s">
        <v>83</v>
      </c>
    </row>
    <row r="146" spans="1:65" s="2" customFormat="1" ht="24.2" customHeight="1">
      <c r="A146" s="32"/>
      <c r="B146" s="33"/>
      <c r="C146" s="224" t="s">
        <v>178</v>
      </c>
      <c r="D146" s="224" t="s">
        <v>179</v>
      </c>
      <c r="E146" s="225" t="s">
        <v>180</v>
      </c>
      <c r="F146" s="226" t="s">
        <v>181</v>
      </c>
      <c r="G146" s="227" t="s">
        <v>172</v>
      </c>
      <c r="H146" s="228">
        <v>10</v>
      </c>
      <c r="I146" s="229"/>
      <c r="J146" s="230">
        <f>ROUND(I146*H146,2)</f>
        <v>0</v>
      </c>
      <c r="K146" s="231"/>
      <c r="L146" s="232"/>
      <c r="M146" s="233" t="s">
        <v>1</v>
      </c>
      <c r="N146" s="234" t="s">
        <v>39</v>
      </c>
      <c r="O146" s="69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9" t="s">
        <v>182</v>
      </c>
      <c r="AT146" s="219" t="s">
        <v>179</v>
      </c>
      <c r="AU146" s="219" t="s">
        <v>83</v>
      </c>
      <c r="AY146" s="14" t="s">
        <v>166</v>
      </c>
      <c r="BE146" s="112">
        <f>IF(N146="základní",J146,0)</f>
        <v>0</v>
      </c>
      <c r="BF146" s="112">
        <f>IF(N146="snížená",J146,0)</f>
        <v>0</v>
      </c>
      <c r="BG146" s="112">
        <f>IF(N146="zákl. přenesená",J146,0)</f>
        <v>0</v>
      </c>
      <c r="BH146" s="112">
        <f>IF(N146="sníž. přenesená",J146,0)</f>
        <v>0</v>
      </c>
      <c r="BI146" s="112">
        <f>IF(N146="nulová",J146,0)</f>
        <v>0</v>
      </c>
      <c r="BJ146" s="14" t="s">
        <v>81</v>
      </c>
      <c r="BK146" s="112">
        <f>ROUND(I146*H146,2)</f>
        <v>0</v>
      </c>
      <c r="BL146" s="14" t="s">
        <v>173</v>
      </c>
      <c r="BM146" s="219" t="s">
        <v>183</v>
      </c>
    </row>
    <row r="147" spans="1:65" s="2" customFormat="1" ht="19.5">
      <c r="A147" s="32"/>
      <c r="B147" s="33"/>
      <c r="C147" s="34"/>
      <c r="D147" s="220" t="s">
        <v>174</v>
      </c>
      <c r="E147" s="34"/>
      <c r="F147" s="221" t="s">
        <v>181</v>
      </c>
      <c r="G147" s="34"/>
      <c r="H147" s="34"/>
      <c r="I147" s="176"/>
      <c r="J147" s="34"/>
      <c r="K147" s="34"/>
      <c r="L147" s="35"/>
      <c r="M147" s="222"/>
      <c r="N147" s="22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4" t="s">
        <v>174</v>
      </c>
      <c r="AU147" s="14" t="s">
        <v>83</v>
      </c>
    </row>
    <row r="148" spans="1:65" s="2" customFormat="1" ht="24.2" customHeight="1">
      <c r="A148" s="32"/>
      <c r="B148" s="33"/>
      <c r="C148" s="224" t="s">
        <v>177</v>
      </c>
      <c r="D148" s="224" t="s">
        <v>179</v>
      </c>
      <c r="E148" s="225" t="s">
        <v>184</v>
      </c>
      <c r="F148" s="226" t="s">
        <v>185</v>
      </c>
      <c r="G148" s="227" t="s">
        <v>172</v>
      </c>
      <c r="H148" s="228">
        <v>30</v>
      </c>
      <c r="I148" s="229"/>
      <c r="J148" s="230">
        <f>ROUND(I148*H148,2)</f>
        <v>0</v>
      </c>
      <c r="K148" s="231"/>
      <c r="L148" s="232"/>
      <c r="M148" s="233" t="s">
        <v>1</v>
      </c>
      <c r="N148" s="234" t="s">
        <v>39</v>
      </c>
      <c r="O148" s="69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9" t="s">
        <v>182</v>
      </c>
      <c r="AT148" s="219" t="s">
        <v>179</v>
      </c>
      <c r="AU148" s="219" t="s">
        <v>83</v>
      </c>
      <c r="AY148" s="14" t="s">
        <v>166</v>
      </c>
      <c r="BE148" s="112">
        <f>IF(N148="základní",J148,0)</f>
        <v>0</v>
      </c>
      <c r="BF148" s="112">
        <f>IF(N148="snížená",J148,0)</f>
        <v>0</v>
      </c>
      <c r="BG148" s="112">
        <f>IF(N148="zákl. přenesená",J148,0)</f>
        <v>0</v>
      </c>
      <c r="BH148" s="112">
        <f>IF(N148="sníž. přenesená",J148,0)</f>
        <v>0</v>
      </c>
      <c r="BI148" s="112">
        <f>IF(N148="nulová",J148,0)</f>
        <v>0</v>
      </c>
      <c r="BJ148" s="14" t="s">
        <v>81</v>
      </c>
      <c r="BK148" s="112">
        <f>ROUND(I148*H148,2)</f>
        <v>0</v>
      </c>
      <c r="BL148" s="14" t="s">
        <v>173</v>
      </c>
      <c r="BM148" s="219" t="s">
        <v>186</v>
      </c>
    </row>
    <row r="149" spans="1:65" s="2" customFormat="1" ht="19.5">
      <c r="A149" s="32"/>
      <c r="B149" s="33"/>
      <c r="C149" s="34"/>
      <c r="D149" s="220" t="s">
        <v>174</v>
      </c>
      <c r="E149" s="34"/>
      <c r="F149" s="221" t="s">
        <v>185</v>
      </c>
      <c r="G149" s="34"/>
      <c r="H149" s="34"/>
      <c r="I149" s="176"/>
      <c r="J149" s="34"/>
      <c r="K149" s="34"/>
      <c r="L149" s="35"/>
      <c r="M149" s="222"/>
      <c r="N149" s="223"/>
      <c r="O149" s="69"/>
      <c r="P149" s="69"/>
      <c r="Q149" s="69"/>
      <c r="R149" s="69"/>
      <c r="S149" s="69"/>
      <c r="T149" s="7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4" t="s">
        <v>174</v>
      </c>
      <c r="AU149" s="14" t="s">
        <v>83</v>
      </c>
    </row>
    <row r="150" spans="1:65" s="2" customFormat="1" ht="24.2" customHeight="1">
      <c r="A150" s="32"/>
      <c r="B150" s="33"/>
      <c r="C150" s="224" t="s">
        <v>187</v>
      </c>
      <c r="D150" s="224" t="s">
        <v>179</v>
      </c>
      <c r="E150" s="225" t="s">
        <v>188</v>
      </c>
      <c r="F150" s="226" t="s">
        <v>189</v>
      </c>
      <c r="G150" s="227" t="s">
        <v>172</v>
      </c>
      <c r="H150" s="228">
        <v>1</v>
      </c>
      <c r="I150" s="229"/>
      <c r="J150" s="230">
        <f>ROUND(I150*H150,2)</f>
        <v>0</v>
      </c>
      <c r="K150" s="231"/>
      <c r="L150" s="232"/>
      <c r="M150" s="233" t="s">
        <v>1</v>
      </c>
      <c r="N150" s="234" t="s">
        <v>39</v>
      </c>
      <c r="O150" s="69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9" t="s">
        <v>182</v>
      </c>
      <c r="AT150" s="219" t="s">
        <v>179</v>
      </c>
      <c r="AU150" s="219" t="s">
        <v>83</v>
      </c>
      <c r="AY150" s="14" t="s">
        <v>166</v>
      </c>
      <c r="BE150" s="112">
        <f>IF(N150="základní",J150,0)</f>
        <v>0</v>
      </c>
      <c r="BF150" s="112">
        <f>IF(N150="snížená",J150,0)</f>
        <v>0</v>
      </c>
      <c r="BG150" s="112">
        <f>IF(N150="zákl. přenesená",J150,0)</f>
        <v>0</v>
      </c>
      <c r="BH150" s="112">
        <f>IF(N150="sníž. přenesená",J150,0)</f>
        <v>0</v>
      </c>
      <c r="BI150" s="112">
        <f>IF(N150="nulová",J150,0)</f>
        <v>0</v>
      </c>
      <c r="BJ150" s="14" t="s">
        <v>81</v>
      </c>
      <c r="BK150" s="112">
        <f>ROUND(I150*H150,2)</f>
        <v>0</v>
      </c>
      <c r="BL150" s="14" t="s">
        <v>173</v>
      </c>
      <c r="BM150" s="219" t="s">
        <v>190</v>
      </c>
    </row>
    <row r="151" spans="1:65" s="2" customFormat="1" ht="19.5">
      <c r="A151" s="32"/>
      <c r="B151" s="33"/>
      <c r="C151" s="34"/>
      <c r="D151" s="220" t="s">
        <v>174</v>
      </c>
      <c r="E151" s="34"/>
      <c r="F151" s="221" t="s">
        <v>189</v>
      </c>
      <c r="G151" s="34"/>
      <c r="H151" s="34"/>
      <c r="I151" s="176"/>
      <c r="J151" s="34"/>
      <c r="K151" s="34"/>
      <c r="L151" s="35"/>
      <c r="M151" s="222"/>
      <c r="N151" s="223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4" t="s">
        <v>174</v>
      </c>
      <c r="AU151" s="14" t="s">
        <v>83</v>
      </c>
    </row>
    <row r="152" spans="1:65" s="2" customFormat="1" ht="24.2" customHeight="1">
      <c r="A152" s="32"/>
      <c r="B152" s="33"/>
      <c r="C152" s="224" t="s">
        <v>183</v>
      </c>
      <c r="D152" s="224" t="s">
        <v>179</v>
      </c>
      <c r="E152" s="225" t="s">
        <v>191</v>
      </c>
      <c r="F152" s="226" t="s">
        <v>192</v>
      </c>
      <c r="G152" s="227" t="s">
        <v>172</v>
      </c>
      <c r="H152" s="228">
        <v>8</v>
      </c>
      <c r="I152" s="229"/>
      <c r="J152" s="230">
        <f>ROUND(I152*H152,2)</f>
        <v>0</v>
      </c>
      <c r="K152" s="231"/>
      <c r="L152" s="232"/>
      <c r="M152" s="233" t="s">
        <v>1</v>
      </c>
      <c r="N152" s="234" t="s">
        <v>39</v>
      </c>
      <c r="O152" s="6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9" t="s">
        <v>182</v>
      </c>
      <c r="AT152" s="219" t="s">
        <v>179</v>
      </c>
      <c r="AU152" s="219" t="s">
        <v>83</v>
      </c>
      <c r="AY152" s="14" t="s">
        <v>166</v>
      </c>
      <c r="BE152" s="112">
        <f>IF(N152="základní",J152,0)</f>
        <v>0</v>
      </c>
      <c r="BF152" s="112">
        <f>IF(N152="snížená",J152,0)</f>
        <v>0</v>
      </c>
      <c r="BG152" s="112">
        <f>IF(N152="zákl. přenesená",J152,0)</f>
        <v>0</v>
      </c>
      <c r="BH152" s="112">
        <f>IF(N152="sníž. přenesená",J152,0)</f>
        <v>0</v>
      </c>
      <c r="BI152" s="112">
        <f>IF(N152="nulová",J152,0)</f>
        <v>0</v>
      </c>
      <c r="BJ152" s="14" t="s">
        <v>81</v>
      </c>
      <c r="BK152" s="112">
        <f>ROUND(I152*H152,2)</f>
        <v>0</v>
      </c>
      <c r="BL152" s="14" t="s">
        <v>173</v>
      </c>
      <c r="BM152" s="219" t="s">
        <v>8</v>
      </c>
    </row>
    <row r="153" spans="1:65" s="2" customFormat="1" ht="19.5">
      <c r="A153" s="32"/>
      <c r="B153" s="33"/>
      <c r="C153" s="34"/>
      <c r="D153" s="220" t="s">
        <v>174</v>
      </c>
      <c r="E153" s="34"/>
      <c r="F153" s="221" t="s">
        <v>192</v>
      </c>
      <c r="G153" s="34"/>
      <c r="H153" s="34"/>
      <c r="I153" s="176"/>
      <c r="J153" s="34"/>
      <c r="K153" s="34"/>
      <c r="L153" s="35"/>
      <c r="M153" s="222"/>
      <c r="N153" s="22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4" t="s">
        <v>174</v>
      </c>
      <c r="AU153" s="14" t="s">
        <v>83</v>
      </c>
    </row>
    <row r="154" spans="1:65" s="2" customFormat="1" ht="33" customHeight="1">
      <c r="A154" s="32"/>
      <c r="B154" s="33"/>
      <c r="C154" s="224" t="s">
        <v>193</v>
      </c>
      <c r="D154" s="224" t="s">
        <v>179</v>
      </c>
      <c r="E154" s="225" t="s">
        <v>194</v>
      </c>
      <c r="F154" s="226" t="s">
        <v>195</v>
      </c>
      <c r="G154" s="227" t="s">
        <v>196</v>
      </c>
      <c r="H154" s="228">
        <v>0.4</v>
      </c>
      <c r="I154" s="229"/>
      <c r="J154" s="230">
        <f>ROUND(I154*H154,2)</f>
        <v>0</v>
      </c>
      <c r="K154" s="231"/>
      <c r="L154" s="232"/>
      <c r="M154" s="233" t="s">
        <v>1</v>
      </c>
      <c r="N154" s="234" t="s">
        <v>39</v>
      </c>
      <c r="O154" s="6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9" t="s">
        <v>182</v>
      </c>
      <c r="AT154" s="219" t="s">
        <v>179</v>
      </c>
      <c r="AU154" s="219" t="s">
        <v>83</v>
      </c>
      <c r="AY154" s="14" t="s">
        <v>166</v>
      </c>
      <c r="BE154" s="112">
        <f>IF(N154="základní",J154,0)</f>
        <v>0</v>
      </c>
      <c r="BF154" s="112">
        <f>IF(N154="snížená",J154,0)</f>
        <v>0</v>
      </c>
      <c r="BG154" s="112">
        <f>IF(N154="zákl. přenesená",J154,0)</f>
        <v>0</v>
      </c>
      <c r="BH154" s="112">
        <f>IF(N154="sníž. přenesená",J154,0)</f>
        <v>0</v>
      </c>
      <c r="BI154" s="112">
        <f>IF(N154="nulová",J154,0)</f>
        <v>0</v>
      </c>
      <c r="BJ154" s="14" t="s">
        <v>81</v>
      </c>
      <c r="BK154" s="112">
        <f>ROUND(I154*H154,2)</f>
        <v>0</v>
      </c>
      <c r="BL154" s="14" t="s">
        <v>173</v>
      </c>
      <c r="BM154" s="219" t="s">
        <v>197</v>
      </c>
    </row>
    <row r="155" spans="1:65" s="2" customFormat="1" ht="19.5">
      <c r="A155" s="32"/>
      <c r="B155" s="33"/>
      <c r="C155" s="34"/>
      <c r="D155" s="220" t="s">
        <v>174</v>
      </c>
      <c r="E155" s="34"/>
      <c r="F155" s="221" t="s">
        <v>195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174</v>
      </c>
      <c r="AU155" s="14" t="s">
        <v>83</v>
      </c>
    </row>
    <row r="156" spans="1:65" s="2" customFormat="1" ht="33" customHeight="1">
      <c r="A156" s="32"/>
      <c r="B156" s="33"/>
      <c r="C156" s="207" t="s">
        <v>186</v>
      </c>
      <c r="D156" s="207" t="s">
        <v>169</v>
      </c>
      <c r="E156" s="208" t="s">
        <v>198</v>
      </c>
      <c r="F156" s="209" t="s">
        <v>199</v>
      </c>
      <c r="G156" s="210" t="s">
        <v>172</v>
      </c>
      <c r="H156" s="211">
        <v>30</v>
      </c>
      <c r="I156" s="212"/>
      <c r="J156" s="213">
        <f>ROUND(I156*H156,2)</f>
        <v>0</v>
      </c>
      <c r="K156" s="214"/>
      <c r="L156" s="35"/>
      <c r="M156" s="215" t="s">
        <v>1</v>
      </c>
      <c r="N156" s="216" t="s">
        <v>39</v>
      </c>
      <c r="O156" s="6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9" t="s">
        <v>173</v>
      </c>
      <c r="AT156" s="219" t="s">
        <v>169</v>
      </c>
      <c r="AU156" s="219" t="s">
        <v>83</v>
      </c>
      <c r="AY156" s="14" t="s">
        <v>166</v>
      </c>
      <c r="BE156" s="112">
        <f>IF(N156="základní",J156,0)</f>
        <v>0</v>
      </c>
      <c r="BF156" s="112">
        <f>IF(N156="snížená",J156,0)</f>
        <v>0</v>
      </c>
      <c r="BG156" s="112">
        <f>IF(N156="zákl. přenesená",J156,0)</f>
        <v>0</v>
      </c>
      <c r="BH156" s="112">
        <f>IF(N156="sníž. přenesená",J156,0)</f>
        <v>0</v>
      </c>
      <c r="BI156" s="112">
        <f>IF(N156="nulová",J156,0)</f>
        <v>0</v>
      </c>
      <c r="BJ156" s="14" t="s">
        <v>81</v>
      </c>
      <c r="BK156" s="112">
        <f>ROUND(I156*H156,2)</f>
        <v>0</v>
      </c>
      <c r="BL156" s="14" t="s">
        <v>173</v>
      </c>
      <c r="BM156" s="219" t="s">
        <v>173</v>
      </c>
    </row>
    <row r="157" spans="1:65" s="2" customFormat="1" ht="19.5">
      <c r="A157" s="32"/>
      <c r="B157" s="33"/>
      <c r="C157" s="34"/>
      <c r="D157" s="220" t="s">
        <v>174</v>
      </c>
      <c r="E157" s="34"/>
      <c r="F157" s="221" t="s">
        <v>199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174</v>
      </c>
      <c r="AU157" s="14" t="s">
        <v>83</v>
      </c>
    </row>
    <row r="158" spans="1:65" s="2" customFormat="1" ht="33" customHeight="1">
      <c r="A158" s="32"/>
      <c r="B158" s="33"/>
      <c r="C158" s="207" t="s">
        <v>200</v>
      </c>
      <c r="D158" s="207" t="s">
        <v>169</v>
      </c>
      <c r="E158" s="208" t="s">
        <v>201</v>
      </c>
      <c r="F158" s="209" t="s">
        <v>202</v>
      </c>
      <c r="G158" s="210" t="s">
        <v>172</v>
      </c>
      <c r="H158" s="211">
        <v>4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39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173</v>
      </c>
      <c r="AT158" s="219" t="s">
        <v>169</v>
      </c>
      <c r="AU158" s="219" t="s">
        <v>83</v>
      </c>
      <c r="AY158" s="14" t="s">
        <v>166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81</v>
      </c>
      <c r="BK158" s="112">
        <f>ROUND(I158*H158,2)</f>
        <v>0</v>
      </c>
      <c r="BL158" s="14" t="s">
        <v>173</v>
      </c>
      <c r="BM158" s="219" t="s">
        <v>203</v>
      </c>
    </row>
    <row r="159" spans="1:65" s="2" customFormat="1" ht="19.5">
      <c r="A159" s="32"/>
      <c r="B159" s="33"/>
      <c r="C159" s="34"/>
      <c r="D159" s="220" t="s">
        <v>174</v>
      </c>
      <c r="E159" s="34"/>
      <c r="F159" s="221" t="s">
        <v>202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174</v>
      </c>
      <c r="AU159" s="14" t="s">
        <v>83</v>
      </c>
    </row>
    <row r="160" spans="1:65" s="2" customFormat="1" ht="33" customHeight="1">
      <c r="A160" s="32"/>
      <c r="B160" s="33"/>
      <c r="C160" s="207" t="s">
        <v>190</v>
      </c>
      <c r="D160" s="207" t="s">
        <v>169</v>
      </c>
      <c r="E160" s="208" t="s">
        <v>204</v>
      </c>
      <c r="F160" s="209" t="s">
        <v>205</v>
      </c>
      <c r="G160" s="210" t="s">
        <v>172</v>
      </c>
      <c r="H160" s="211">
        <v>11</v>
      </c>
      <c r="I160" s="212"/>
      <c r="J160" s="213">
        <f>ROUND(I160*H160,2)</f>
        <v>0</v>
      </c>
      <c r="K160" s="214"/>
      <c r="L160" s="35"/>
      <c r="M160" s="215" t="s">
        <v>1</v>
      </c>
      <c r="N160" s="216" t="s">
        <v>39</v>
      </c>
      <c r="O160" s="69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9" t="s">
        <v>173</v>
      </c>
      <c r="AT160" s="219" t="s">
        <v>169</v>
      </c>
      <c r="AU160" s="219" t="s">
        <v>83</v>
      </c>
      <c r="AY160" s="14" t="s">
        <v>166</v>
      </c>
      <c r="BE160" s="112">
        <f>IF(N160="základní",J160,0)</f>
        <v>0</v>
      </c>
      <c r="BF160" s="112">
        <f>IF(N160="snížená",J160,0)</f>
        <v>0</v>
      </c>
      <c r="BG160" s="112">
        <f>IF(N160="zákl. přenesená",J160,0)</f>
        <v>0</v>
      </c>
      <c r="BH160" s="112">
        <f>IF(N160="sníž. přenesená",J160,0)</f>
        <v>0</v>
      </c>
      <c r="BI160" s="112">
        <f>IF(N160="nulová",J160,0)</f>
        <v>0</v>
      </c>
      <c r="BJ160" s="14" t="s">
        <v>81</v>
      </c>
      <c r="BK160" s="112">
        <f>ROUND(I160*H160,2)</f>
        <v>0</v>
      </c>
      <c r="BL160" s="14" t="s">
        <v>173</v>
      </c>
      <c r="BM160" s="219" t="s">
        <v>206</v>
      </c>
    </row>
    <row r="161" spans="1:65" s="2" customFormat="1" ht="19.5">
      <c r="A161" s="32"/>
      <c r="B161" s="33"/>
      <c r="C161" s="34"/>
      <c r="D161" s="220" t="s">
        <v>174</v>
      </c>
      <c r="E161" s="34"/>
      <c r="F161" s="221" t="s">
        <v>205</v>
      </c>
      <c r="G161" s="34"/>
      <c r="H161" s="34"/>
      <c r="I161" s="176"/>
      <c r="J161" s="34"/>
      <c r="K161" s="34"/>
      <c r="L161" s="35"/>
      <c r="M161" s="222"/>
      <c r="N161" s="22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4" t="s">
        <v>174</v>
      </c>
      <c r="AU161" s="14" t="s">
        <v>83</v>
      </c>
    </row>
    <row r="162" spans="1:65" s="2" customFormat="1" ht="33" customHeight="1">
      <c r="A162" s="32"/>
      <c r="B162" s="33"/>
      <c r="C162" s="207" t="s">
        <v>207</v>
      </c>
      <c r="D162" s="207" t="s">
        <v>169</v>
      </c>
      <c r="E162" s="208" t="s">
        <v>208</v>
      </c>
      <c r="F162" s="209" t="s">
        <v>209</v>
      </c>
      <c r="G162" s="210" t="s">
        <v>172</v>
      </c>
      <c r="H162" s="211">
        <v>4</v>
      </c>
      <c r="I162" s="212"/>
      <c r="J162" s="213">
        <f>ROUND(I162*H162,2)</f>
        <v>0</v>
      </c>
      <c r="K162" s="214"/>
      <c r="L162" s="35"/>
      <c r="M162" s="215" t="s">
        <v>1</v>
      </c>
      <c r="N162" s="216" t="s">
        <v>39</v>
      </c>
      <c r="O162" s="69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9" t="s">
        <v>173</v>
      </c>
      <c r="AT162" s="219" t="s">
        <v>169</v>
      </c>
      <c r="AU162" s="219" t="s">
        <v>83</v>
      </c>
      <c r="AY162" s="14" t="s">
        <v>166</v>
      </c>
      <c r="BE162" s="112">
        <f>IF(N162="základní",J162,0)</f>
        <v>0</v>
      </c>
      <c r="BF162" s="112">
        <f>IF(N162="snížená",J162,0)</f>
        <v>0</v>
      </c>
      <c r="BG162" s="112">
        <f>IF(N162="zákl. přenesená",J162,0)</f>
        <v>0</v>
      </c>
      <c r="BH162" s="112">
        <f>IF(N162="sníž. přenesená",J162,0)</f>
        <v>0</v>
      </c>
      <c r="BI162" s="112">
        <f>IF(N162="nulová",J162,0)</f>
        <v>0</v>
      </c>
      <c r="BJ162" s="14" t="s">
        <v>81</v>
      </c>
      <c r="BK162" s="112">
        <f>ROUND(I162*H162,2)</f>
        <v>0</v>
      </c>
      <c r="BL162" s="14" t="s">
        <v>173</v>
      </c>
      <c r="BM162" s="219" t="s">
        <v>210</v>
      </c>
    </row>
    <row r="163" spans="1:65" s="2" customFormat="1" ht="19.5">
      <c r="A163" s="32"/>
      <c r="B163" s="33"/>
      <c r="C163" s="34"/>
      <c r="D163" s="220" t="s">
        <v>174</v>
      </c>
      <c r="E163" s="34"/>
      <c r="F163" s="221" t="s">
        <v>209</v>
      </c>
      <c r="G163" s="34"/>
      <c r="H163" s="34"/>
      <c r="I163" s="176"/>
      <c r="J163" s="34"/>
      <c r="K163" s="34"/>
      <c r="L163" s="35"/>
      <c r="M163" s="222"/>
      <c r="N163" s="223"/>
      <c r="O163" s="69"/>
      <c r="P163" s="69"/>
      <c r="Q163" s="69"/>
      <c r="R163" s="69"/>
      <c r="S163" s="69"/>
      <c r="T163" s="70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4" t="s">
        <v>174</v>
      </c>
      <c r="AU163" s="14" t="s">
        <v>83</v>
      </c>
    </row>
    <row r="164" spans="1:65" s="2" customFormat="1" ht="24.2" customHeight="1">
      <c r="A164" s="32"/>
      <c r="B164" s="33"/>
      <c r="C164" s="207" t="s">
        <v>8</v>
      </c>
      <c r="D164" s="207" t="s">
        <v>169</v>
      </c>
      <c r="E164" s="208" t="s">
        <v>211</v>
      </c>
      <c r="F164" s="209" t="s">
        <v>212</v>
      </c>
      <c r="G164" s="210" t="s">
        <v>213</v>
      </c>
      <c r="H164" s="211">
        <v>3</v>
      </c>
      <c r="I164" s="212"/>
      <c r="J164" s="213">
        <f>ROUND(I164*H164,2)</f>
        <v>0</v>
      </c>
      <c r="K164" s="214"/>
      <c r="L164" s="35"/>
      <c r="M164" s="215" t="s">
        <v>1</v>
      </c>
      <c r="N164" s="216" t="s">
        <v>39</v>
      </c>
      <c r="O164" s="69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9" t="s">
        <v>173</v>
      </c>
      <c r="AT164" s="219" t="s">
        <v>169</v>
      </c>
      <c r="AU164" s="219" t="s">
        <v>83</v>
      </c>
      <c r="AY164" s="14" t="s">
        <v>166</v>
      </c>
      <c r="BE164" s="112">
        <f>IF(N164="základní",J164,0)</f>
        <v>0</v>
      </c>
      <c r="BF164" s="112">
        <f>IF(N164="snížená",J164,0)</f>
        <v>0</v>
      </c>
      <c r="BG164" s="112">
        <f>IF(N164="zákl. přenesená",J164,0)</f>
        <v>0</v>
      </c>
      <c r="BH164" s="112">
        <f>IF(N164="sníž. přenesená",J164,0)</f>
        <v>0</v>
      </c>
      <c r="BI164" s="112">
        <f>IF(N164="nulová",J164,0)</f>
        <v>0</v>
      </c>
      <c r="BJ164" s="14" t="s">
        <v>81</v>
      </c>
      <c r="BK164" s="112">
        <f>ROUND(I164*H164,2)</f>
        <v>0</v>
      </c>
      <c r="BL164" s="14" t="s">
        <v>173</v>
      </c>
      <c r="BM164" s="219" t="s">
        <v>214</v>
      </c>
    </row>
    <row r="165" spans="1:65" s="2" customFormat="1" ht="11.25">
      <c r="A165" s="32"/>
      <c r="B165" s="33"/>
      <c r="C165" s="34"/>
      <c r="D165" s="220" t="s">
        <v>174</v>
      </c>
      <c r="E165" s="34"/>
      <c r="F165" s="221" t="s">
        <v>212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174</v>
      </c>
      <c r="AU165" s="14" t="s">
        <v>83</v>
      </c>
    </row>
    <row r="166" spans="1:65" s="2" customFormat="1" ht="33" customHeight="1">
      <c r="A166" s="32"/>
      <c r="B166" s="33"/>
      <c r="C166" s="224" t="s">
        <v>215</v>
      </c>
      <c r="D166" s="224" t="s">
        <v>179</v>
      </c>
      <c r="E166" s="225" t="s">
        <v>216</v>
      </c>
      <c r="F166" s="226" t="s">
        <v>217</v>
      </c>
      <c r="G166" s="227" t="s">
        <v>218</v>
      </c>
      <c r="H166" s="228">
        <v>3</v>
      </c>
      <c r="I166" s="229"/>
      <c r="J166" s="230">
        <f>ROUND(I166*H166,2)</f>
        <v>0</v>
      </c>
      <c r="K166" s="231"/>
      <c r="L166" s="232"/>
      <c r="M166" s="233" t="s">
        <v>1</v>
      </c>
      <c r="N166" s="234" t="s">
        <v>39</v>
      </c>
      <c r="O166" s="69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9" t="s">
        <v>182</v>
      </c>
      <c r="AT166" s="219" t="s">
        <v>179</v>
      </c>
      <c r="AU166" s="219" t="s">
        <v>83</v>
      </c>
      <c r="AY166" s="14" t="s">
        <v>166</v>
      </c>
      <c r="BE166" s="112">
        <f>IF(N166="základní",J166,0)</f>
        <v>0</v>
      </c>
      <c r="BF166" s="112">
        <f>IF(N166="snížená",J166,0)</f>
        <v>0</v>
      </c>
      <c r="BG166" s="112">
        <f>IF(N166="zákl. přenesená",J166,0)</f>
        <v>0</v>
      </c>
      <c r="BH166" s="112">
        <f>IF(N166="sníž. přenesená",J166,0)</f>
        <v>0</v>
      </c>
      <c r="BI166" s="112">
        <f>IF(N166="nulová",J166,0)</f>
        <v>0</v>
      </c>
      <c r="BJ166" s="14" t="s">
        <v>81</v>
      </c>
      <c r="BK166" s="112">
        <f>ROUND(I166*H166,2)</f>
        <v>0</v>
      </c>
      <c r="BL166" s="14" t="s">
        <v>173</v>
      </c>
      <c r="BM166" s="219" t="s">
        <v>219</v>
      </c>
    </row>
    <row r="167" spans="1:65" s="2" customFormat="1" ht="19.5">
      <c r="A167" s="32"/>
      <c r="B167" s="33"/>
      <c r="C167" s="34"/>
      <c r="D167" s="220" t="s">
        <v>174</v>
      </c>
      <c r="E167" s="34"/>
      <c r="F167" s="221" t="s">
        <v>217</v>
      </c>
      <c r="G167" s="34"/>
      <c r="H167" s="34"/>
      <c r="I167" s="176"/>
      <c r="J167" s="34"/>
      <c r="K167" s="34"/>
      <c r="L167" s="35"/>
      <c r="M167" s="222"/>
      <c r="N167" s="223"/>
      <c r="O167" s="69"/>
      <c r="P167" s="69"/>
      <c r="Q167" s="69"/>
      <c r="R167" s="69"/>
      <c r="S167" s="69"/>
      <c r="T167" s="70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4" t="s">
        <v>174</v>
      </c>
      <c r="AU167" s="14" t="s">
        <v>83</v>
      </c>
    </row>
    <row r="168" spans="1:65" s="2" customFormat="1" ht="44.25" customHeight="1">
      <c r="A168" s="32"/>
      <c r="B168" s="33"/>
      <c r="C168" s="207" t="s">
        <v>197</v>
      </c>
      <c r="D168" s="207" t="s">
        <v>169</v>
      </c>
      <c r="E168" s="208" t="s">
        <v>220</v>
      </c>
      <c r="F168" s="209" t="s">
        <v>221</v>
      </c>
      <c r="G168" s="210" t="s">
        <v>196</v>
      </c>
      <c r="H168" s="211">
        <v>0.5</v>
      </c>
      <c r="I168" s="212"/>
      <c r="J168" s="213">
        <f>ROUND(I168*H168,2)</f>
        <v>0</v>
      </c>
      <c r="K168" s="214"/>
      <c r="L168" s="35"/>
      <c r="M168" s="215" t="s">
        <v>1</v>
      </c>
      <c r="N168" s="216" t="s">
        <v>39</v>
      </c>
      <c r="O168" s="69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9" t="s">
        <v>173</v>
      </c>
      <c r="AT168" s="219" t="s">
        <v>169</v>
      </c>
      <c r="AU168" s="219" t="s">
        <v>83</v>
      </c>
      <c r="AY168" s="14" t="s">
        <v>166</v>
      </c>
      <c r="BE168" s="112">
        <f>IF(N168="základní",J168,0)</f>
        <v>0</v>
      </c>
      <c r="BF168" s="112">
        <f>IF(N168="snížená",J168,0)</f>
        <v>0</v>
      </c>
      <c r="BG168" s="112">
        <f>IF(N168="zákl. přenesená",J168,0)</f>
        <v>0</v>
      </c>
      <c r="BH168" s="112">
        <f>IF(N168="sníž. přenesená",J168,0)</f>
        <v>0</v>
      </c>
      <c r="BI168" s="112">
        <f>IF(N168="nulová",J168,0)</f>
        <v>0</v>
      </c>
      <c r="BJ168" s="14" t="s">
        <v>81</v>
      </c>
      <c r="BK168" s="112">
        <f>ROUND(I168*H168,2)</f>
        <v>0</v>
      </c>
      <c r="BL168" s="14" t="s">
        <v>173</v>
      </c>
      <c r="BM168" s="219" t="s">
        <v>222</v>
      </c>
    </row>
    <row r="169" spans="1:65" s="2" customFormat="1" ht="29.25">
      <c r="A169" s="32"/>
      <c r="B169" s="33"/>
      <c r="C169" s="34"/>
      <c r="D169" s="220" t="s">
        <v>174</v>
      </c>
      <c r="E169" s="34"/>
      <c r="F169" s="221" t="s">
        <v>221</v>
      </c>
      <c r="G169" s="34"/>
      <c r="H169" s="34"/>
      <c r="I169" s="176"/>
      <c r="J169" s="34"/>
      <c r="K169" s="34"/>
      <c r="L169" s="35"/>
      <c r="M169" s="222"/>
      <c r="N169" s="223"/>
      <c r="O169" s="69"/>
      <c r="P169" s="69"/>
      <c r="Q169" s="69"/>
      <c r="R169" s="69"/>
      <c r="S169" s="69"/>
      <c r="T169" s="70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4" t="s">
        <v>174</v>
      </c>
      <c r="AU169" s="14" t="s">
        <v>83</v>
      </c>
    </row>
    <row r="170" spans="1:65" s="2" customFormat="1" ht="49.15" customHeight="1">
      <c r="A170" s="32"/>
      <c r="B170" s="33"/>
      <c r="C170" s="207" t="s">
        <v>223</v>
      </c>
      <c r="D170" s="207" t="s">
        <v>169</v>
      </c>
      <c r="E170" s="208" t="s">
        <v>224</v>
      </c>
      <c r="F170" s="209" t="s">
        <v>225</v>
      </c>
      <c r="G170" s="210" t="s">
        <v>196</v>
      </c>
      <c r="H170" s="211">
        <v>0.5</v>
      </c>
      <c r="I170" s="212"/>
      <c r="J170" s="213">
        <f>ROUND(I170*H170,2)</f>
        <v>0</v>
      </c>
      <c r="K170" s="214"/>
      <c r="L170" s="35"/>
      <c r="M170" s="215" t="s">
        <v>1</v>
      </c>
      <c r="N170" s="216" t="s">
        <v>39</v>
      </c>
      <c r="O170" s="69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9" t="s">
        <v>173</v>
      </c>
      <c r="AT170" s="219" t="s">
        <v>169</v>
      </c>
      <c r="AU170" s="219" t="s">
        <v>83</v>
      </c>
      <c r="AY170" s="14" t="s">
        <v>166</v>
      </c>
      <c r="BE170" s="112">
        <f>IF(N170="základní",J170,0)</f>
        <v>0</v>
      </c>
      <c r="BF170" s="112">
        <f>IF(N170="snížená",J170,0)</f>
        <v>0</v>
      </c>
      <c r="BG170" s="112">
        <f>IF(N170="zákl. přenesená",J170,0)</f>
        <v>0</v>
      </c>
      <c r="BH170" s="112">
        <f>IF(N170="sníž. přenesená",J170,0)</f>
        <v>0</v>
      </c>
      <c r="BI170" s="112">
        <f>IF(N170="nulová",J170,0)</f>
        <v>0</v>
      </c>
      <c r="BJ170" s="14" t="s">
        <v>81</v>
      </c>
      <c r="BK170" s="112">
        <f>ROUND(I170*H170,2)</f>
        <v>0</v>
      </c>
      <c r="BL170" s="14" t="s">
        <v>173</v>
      </c>
      <c r="BM170" s="219" t="s">
        <v>226</v>
      </c>
    </row>
    <row r="171" spans="1:65" s="2" customFormat="1" ht="29.25">
      <c r="A171" s="32"/>
      <c r="B171" s="33"/>
      <c r="C171" s="34"/>
      <c r="D171" s="220" t="s">
        <v>174</v>
      </c>
      <c r="E171" s="34"/>
      <c r="F171" s="221" t="s">
        <v>225</v>
      </c>
      <c r="G171" s="34"/>
      <c r="H171" s="34"/>
      <c r="I171" s="176"/>
      <c r="J171" s="34"/>
      <c r="K171" s="34"/>
      <c r="L171" s="35"/>
      <c r="M171" s="222"/>
      <c r="N171" s="223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4" t="s">
        <v>174</v>
      </c>
      <c r="AU171" s="14" t="s">
        <v>83</v>
      </c>
    </row>
    <row r="172" spans="1:65" s="12" customFormat="1" ht="22.9" customHeight="1">
      <c r="B172" s="191"/>
      <c r="C172" s="192"/>
      <c r="D172" s="193" t="s">
        <v>73</v>
      </c>
      <c r="E172" s="205" t="s">
        <v>227</v>
      </c>
      <c r="F172" s="205" t="s">
        <v>228</v>
      </c>
      <c r="G172" s="192"/>
      <c r="H172" s="192"/>
      <c r="I172" s="195"/>
      <c r="J172" s="206">
        <f>BK172</f>
        <v>0</v>
      </c>
      <c r="K172" s="192"/>
      <c r="L172" s="197"/>
      <c r="M172" s="198"/>
      <c r="N172" s="199"/>
      <c r="O172" s="199"/>
      <c r="P172" s="200">
        <f>SUM(P173:P206)</f>
        <v>0</v>
      </c>
      <c r="Q172" s="199"/>
      <c r="R172" s="200">
        <f>SUM(R173:R206)</f>
        <v>0</v>
      </c>
      <c r="S172" s="199"/>
      <c r="T172" s="201">
        <f>SUM(T173:T206)</f>
        <v>0</v>
      </c>
      <c r="AR172" s="202" t="s">
        <v>83</v>
      </c>
      <c r="AT172" s="203" t="s">
        <v>73</v>
      </c>
      <c r="AU172" s="203" t="s">
        <v>81</v>
      </c>
      <c r="AY172" s="202" t="s">
        <v>166</v>
      </c>
      <c r="BK172" s="204">
        <f>SUM(BK173:BK206)</f>
        <v>0</v>
      </c>
    </row>
    <row r="173" spans="1:65" s="2" customFormat="1" ht="24.2" customHeight="1">
      <c r="A173" s="32"/>
      <c r="B173" s="33"/>
      <c r="C173" s="207" t="s">
        <v>173</v>
      </c>
      <c r="D173" s="207" t="s">
        <v>169</v>
      </c>
      <c r="E173" s="208" t="s">
        <v>229</v>
      </c>
      <c r="F173" s="209" t="s">
        <v>230</v>
      </c>
      <c r="G173" s="210" t="s">
        <v>172</v>
      </c>
      <c r="H173" s="211">
        <v>12</v>
      </c>
      <c r="I173" s="212"/>
      <c r="J173" s="213">
        <f>ROUND(I173*H173,2)</f>
        <v>0</v>
      </c>
      <c r="K173" s="214"/>
      <c r="L173" s="35"/>
      <c r="M173" s="215" t="s">
        <v>1</v>
      </c>
      <c r="N173" s="216" t="s">
        <v>39</v>
      </c>
      <c r="O173" s="69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9" t="s">
        <v>173</v>
      </c>
      <c r="AT173" s="219" t="s">
        <v>169</v>
      </c>
      <c r="AU173" s="219" t="s">
        <v>83</v>
      </c>
      <c r="AY173" s="14" t="s">
        <v>166</v>
      </c>
      <c r="BE173" s="112">
        <f>IF(N173="základní",J173,0)</f>
        <v>0</v>
      </c>
      <c r="BF173" s="112">
        <f>IF(N173="snížená",J173,0)</f>
        <v>0</v>
      </c>
      <c r="BG173" s="112">
        <f>IF(N173="zákl. přenesená",J173,0)</f>
        <v>0</v>
      </c>
      <c r="BH173" s="112">
        <f>IF(N173="sníž. přenesená",J173,0)</f>
        <v>0</v>
      </c>
      <c r="BI173" s="112">
        <f>IF(N173="nulová",J173,0)</f>
        <v>0</v>
      </c>
      <c r="BJ173" s="14" t="s">
        <v>81</v>
      </c>
      <c r="BK173" s="112">
        <f>ROUND(I173*H173,2)</f>
        <v>0</v>
      </c>
      <c r="BL173" s="14" t="s">
        <v>173</v>
      </c>
      <c r="BM173" s="219" t="s">
        <v>182</v>
      </c>
    </row>
    <row r="174" spans="1:65" s="2" customFormat="1" ht="19.5">
      <c r="A174" s="32"/>
      <c r="B174" s="33"/>
      <c r="C174" s="34"/>
      <c r="D174" s="220" t="s">
        <v>174</v>
      </c>
      <c r="E174" s="34"/>
      <c r="F174" s="221" t="s">
        <v>230</v>
      </c>
      <c r="G174" s="34"/>
      <c r="H174" s="34"/>
      <c r="I174" s="176"/>
      <c r="J174" s="34"/>
      <c r="K174" s="34"/>
      <c r="L174" s="35"/>
      <c r="M174" s="222"/>
      <c r="N174" s="223"/>
      <c r="O174" s="69"/>
      <c r="P174" s="69"/>
      <c r="Q174" s="69"/>
      <c r="R174" s="69"/>
      <c r="S174" s="69"/>
      <c r="T174" s="70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4" t="s">
        <v>174</v>
      </c>
      <c r="AU174" s="14" t="s">
        <v>83</v>
      </c>
    </row>
    <row r="175" spans="1:65" s="2" customFormat="1" ht="24.2" customHeight="1">
      <c r="A175" s="32"/>
      <c r="B175" s="33"/>
      <c r="C175" s="224" t="s">
        <v>231</v>
      </c>
      <c r="D175" s="224" t="s">
        <v>179</v>
      </c>
      <c r="E175" s="225" t="s">
        <v>232</v>
      </c>
      <c r="F175" s="226" t="s">
        <v>233</v>
      </c>
      <c r="G175" s="227" t="s">
        <v>172</v>
      </c>
      <c r="H175" s="228">
        <v>12</v>
      </c>
      <c r="I175" s="229"/>
      <c r="J175" s="230">
        <f>ROUND(I175*H175,2)</f>
        <v>0</v>
      </c>
      <c r="K175" s="231"/>
      <c r="L175" s="232"/>
      <c r="M175" s="233" t="s">
        <v>1</v>
      </c>
      <c r="N175" s="234" t="s">
        <v>39</v>
      </c>
      <c r="O175" s="69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9" t="s">
        <v>182</v>
      </c>
      <c r="AT175" s="219" t="s">
        <v>179</v>
      </c>
      <c r="AU175" s="219" t="s">
        <v>83</v>
      </c>
      <c r="AY175" s="14" t="s">
        <v>166</v>
      </c>
      <c r="BE175" s="112">
        <f>IF(N175="základní",J175,0)</f>
        <v>0</v>
      </c>
      <c r="BF175" s="112">
        <f>IF(N175="snížená",J175,0)</f>
        <v>0</v>
      </c>
      <c r="BG175" s="112">
        <f>IF(N175="zákl. přenesená",J175,0)</f>
        <v>0</v>
      </c>
      <c r="BH175" s="112">
        <f>IF(N175="sníž. přenesená",J175,0)</f>
        <v>0</v>
      </c>
      <c r="BI175" s="112">
        <f>IF(N175="nulová",J175,0)</f>
        <v>0</v>
      </c>
      <c r="BJ175" s="14" t="s">
        <v>81</v>
      </c>
      <c r="BK175" s="112">
        <f>ROUND(I175*H175,2)</f>
        <v>0</v>
      </c>
      <c r="BL175" s="14" t="s">
        <v>173</v>
      </c>
      <c r="BM175" s="219" t="s">
        <v>234</v>
      </c>
    </row>
    <row r="176" spans="1:65" s="2" customFormat="1" ht="19.5">
      <c r="A176" s="32"/>
      <c r="B176" s="33"/>
      <c r="C176" s="34"/>
      <c r="D176" s="220" t="s">
        <v>174</v>
      </c>
      <c r="E176" s="34"/>
      <c r="F176" s="221" t="s">
        <v>233</v>
      </c>
      <c r="G176" s="34"/>
      <c r="H176" s="34"/>
      <c r="I176" s="176"/>
      <c r="J176" s="34"/>
      <c r="K176" s="34"/>
      <c r="L176" s="35"/>
      <c r="M176" s="222"/>
      <c r="N176" s="223"/>
      <c r="O176" s="69"/>
      <c r="P176" s="69"/>
      <c r="Q176" s="69"/>
      <c r="R176" s="69"/>
      <c r="S176" s="69"/>
      <c r="T176" s="70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4" t="s">
        <v>174</v>
      </c>
      <c r="AU176" s="14" t="s">
        <v>83</v>
      </c>
    </row>
    <row r="177" spans="1:65" s="2" customFormat="1" ht="24.2" customHeight="1">
      <c r="A177" s="32"/>
      <c r="B177" s="33"/>
      <c r="C177" s="207" t="s">
        <v>203</v>
      </c>
      <c r="D177" s="207" t="s">
        <v>169</v>
      </c>
      <c r="E177" s="208" t="s">
        <v>235</v>
      </c>
      <c r="F177" s="209" t="s">
        <v>236</v>
      </c>
      <c r="G177" s="210" t="s">
        <v>172</v>
      </c>
      <c r="H177" s="211">
        <v>18</v>
      </c>
      <c r="I177" s="212"/>
      <c r="J177" s="213">
        <f>ROUND(I177*H177,2)</f>
        <v>0</v>
      </c>
      <c r="K177" s="214"/>
      <c r="L177" s="35"/>
      <c r="M177" s="215" t="s">
        <v>1</v>
      </c>
      <c r="N177" s="216" t="s">
        <v>39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173</v>
      </c>
      <c r="AT177" s="219" t="s">
        <v>169</v>
      </c>
      <c r="AU177" s="219" t="s">
        <v>83</v>
      </c>
      <c r="AY177" s="14" t="s">
        <v>166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81</v>
      </c>
      <c r="BK177" s="112">
        <f>ROUND(I177*H177,2)</f>
        <v>0</v>
      </c>
      <c r="BL177" s="14" t="s">
        <v>173</v>
      </c>
      <c r="BM177" s="219" t="s">
        <v>237</v>
      </c>
    </row>
    <row r="178" spans="1:65" s="2" customFormat="1" ht="19.5">
      <c r="A178" s="32"/>
      <c r="B178" s="33"/>
      <c r="C178" s="34"/>
      <c r="D178" s="220" t="s">
        <v>174</v>
      </c>
      <c r="E178" s="34"/>
      <c r="F178" s="221" t="s">
        <v>236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174</v>
      </c>
      <c r="AU178" s="14" t="s">
        <v>83</v>
      </c>
    </row>
    <row r="179" spans="1:65" s="2" customFormat="1" ht="24.2" customHeight="1">
      <c r="A179" s="32"/>
      <c r="B179" s="33"/>
      <c r="C179" s="224" t="s">
        <v>238</v>
      </c>
      <c r="D179" s="224" t="s">
        <v>179</v>
      </c>
      <c r="E179" s="225" t="s">
        <v>239</v>
      </c>
      <c r="F179" s="226" t="s">
        <v>240</v>
      </c>
      <c r="G179" s="227" t="s">
        <v>172</v>
      </c>
      <c r="H179" s="228">
        <v>9</v>
      </c>
      <c r="I179" s="229"/>
      <c r="J179" s="230">
        <f>ROUND(I179*H179,2)</f>
        <v>0</v>
      </c>
      <c r="K179" s="231"/>
      <c r="L179" s="232"/>
      <c r="M179" s="233" t="s">
        <v>1</v>
      </c>
      <c r="N179" s="234" t="s">
        <v>39</v>
      </c>
      <c r="O179" s="69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9" t="s">
        <v>182</v>
      </c>
      <c r="AT179" s="219" t="s">
        <v>179</v>
      </c>
      <c r="AU179" s="219" t="s">
        <v>83</v>
      </c>
      <c r="AY179" s="14" t="s">
        <v>166</v>
      </c>
      <c r="BE179" s="112">
        <f>IF(N179="základní",J179,0)</f>
        <v>0</v>
      </c>
      <c r="BF179" s="112">
        <f>IF(N179="snížená",J179,0)</f>
        <v>0</v>
      </c>
      <c r="BG179" s="112">
        <f>IF(N179="zákl. přenesená",J179,0)</f>
        <v>0</v>
      </c>
      <c r="BH179" s="112">
        <f>IF(N179="sníž. přenesená",J179,0)</f>
        <v>0</v>
      </c>
      <c r="BI179" s="112">
        <f>IF(N179="nulová",J179,0)</f>
        <v>0</v>
      </c>
      <c r="BJ179" s="14" t="s">
        <v>81</v>
      </c>
      <c r="BK179" s="112">
        <f>ROUND(I179*H179,2)</f>
        <v>0</v>
      </c>
      <c r="BL179" s="14" t="s">
        <v>173</v>
      </c>
      <c r="BM179" s="219" t="s">
        <v>241</v>
      </c>
    </row>
    <row r="180" spans="1:65" s="2" customFormat="1" ht="19.5">
      <c r="A180" s="32"/>
      <c r="B180" s="33"/>
      <c r="C180" s="34"/>
      <c r="D180" s="220" t="s">
        <v>174</v>
      </c>
      <c r="E180" s="34"/>
      <c r="F180" s="221" t="s">
        <v>240</v>
      </c>
      <c r="G180" s="34"/>
      <c r="H180" s="34"/>
      <c r="I180" s="176"/>
      <c r="J180" s="34"/>
      <c r="K180" s="34"/>
      <c r="L180" s="35"/>
      <c r="M180" s="222"/>
      <c r="N180" s="223"/>
      <c r="O180" s="69"/>
      <c r="P180" s="69"/>
      <c r="Q180" s="69"/>
      <c r="R180" s="69"/>
      <c r="S180" s="69"/>
      <c r="T180" s="70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4" t="s">
        <v>174</v>
      </c>
      <c r="AU180" s="14" t="s">
        <v>83</v>
      </c>
    </row>
    <row r="181" spans="1:65" s="2" customFormat="1" ht="33" customHeight="1">
      <c r="A181" s="32"/>
      <c r="B181" s="33"/>
      <c r="C181" s="207" t="s">
        <v>206</v>
      </c>
      <c r="D181" s="207" t="s">
        <v>169</v>
      </c>
      <c r="E181" s="208" t="s">
        <v>198</v>
      </c>
      <c r="F181" s="209" t="s">
        <v>199</v>
      </c>
      <c r="G181" s="210" t="s">
        <v>172</v>
      </c>
      <c r="H181" s="211">
        <v>14</v>
      </c>
      <c r="I181" s="212"/>
      <c r="J181" s="213">
        <f>ROUND(I181*H181,2)</f>
        <v>0</v>
      </c>
      <c r="K181" s="214"/>
      <c r="L181" s="35"/>
      <c r="M181" s="215" t="s">
        <v>1</v>
      </c>
      <c r="N181" s="216" t="s">
        <v>39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173</v>
      </c>
      <c r="AT181" s="219" t="s">
        <v>169</v>
      </c>
      <c r="AU181" s="219" t="s">
        <v>83</v>
      </c>
      <c r="AY181" s="14" t="s">
        <v>166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81</v>
      </c>
      <c r="BK181" s="112">
        <f>ROUND(I181*H181,2)</f>
        <v>0</v>
      </c>
      <c r="BL181" s="14" t="s">
        <v>173</v>
      </c>
      <c r="BM181" s="219" t="s">
        <v>242</v>
      </c>
    </row>
    <row r="182" spans="1:65" s="2" customFormat="1" ht="19.5">
      <c r="A182" s="32"/>
      <c r="B182" s="33"/>
      <c r="C182" s="34"/>
      <c r="D182" s="220" t="s">
        <v>174</v>
      </c>
      <c r="E182" s="34"/>
      <c r="F182" s="221" t="s">
        <v>199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174</v>
      </c>
      <c r="AU182" s="14" t="s">
        <v>83</v>
      </c>
    </row>
    <row r="183" spans="1:65" s="2" customFormat="1" ht="33" customHeight="1">
      <c r="A183" s="32"/>
      <c r="B183" s="33"/>
      <c r="C183" s="207" t="s">
        <v>7</v>
      </c>
      <c r="D183" s="207" t="s">
        <v>169</v>
      </c>
      <c r="E183" s="208" t="s">
        <v>204</v>
      </c>
      <c r="F183" s="209" t="s">
        <v>205</v>
      </c>
      <c r="G183" s="210" t="s">
        <v>172</v>
      </c>
      <c r="H183" s="211">
        <v>7</v>
      </c>
      <c r="I183" s="212"/>
      <c r="J183" s="213">
        <f>ROUND(I183*H183,2)</f>
        <v>0</v>
      </c>
      <c r="K183" s="214"/>
      <c r="L183" s="35"/>
      <c r="M183" s="215" t="s">
        <v>1</v>
      </c>
      <c r="N183" s="216" t="s">
        <v>39</v>
      </c>
      <c r="O183" s="69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9" t="s">
        <v>173</v>
      </c>
      <c r="AT183" s="219" t="s">
        <v>169</v>
      </c>
      <c r="AU183" s="219" t="s">
        <v>83</v>
      </c>
      <c r="AY183" s="14" t="s">
        <v>166</v>
      </c>
      <c r="BE183" s="112">
        <f>IF(N183="základní",J183,0)</f>
        <v>0</v>
      </c>
      <c r="BF183" s="112">
        <f>IF(N183="snížená",J183,0)</f>
        <v>0</v>
      </c>
      <c r="BG183" s="112">
        <f>IF(N183="zákl. přenesená",J183,0)</f>
        <v>0</v>
      </c>
      <c r="BH183" s="112">
        <f>IF(N183="sníž. přenesená",J183,0)</f>
        <v>0</v>
      </c>
      <c r="BI183" s="112">
        <f>IF(N183="nulová",J183,0)</f>
        <v>0</v>
      </c>
      <c r="BJ183" s="14" t="s">
        <v>81</v>
      </c>
      <c r="BK183" s="112">
        <f>ROUND(I183*H183,2)</f>
        <v>0</v>
      </c>
      <c r="BL183" s="14" t="s">
        <v>173</v>
      </c>
      <c r="BM183" s="219" t="s">
        <v>243</v>
      </c>
    </row>
    <row r="184" spans="1:65" s="2" customFormat="1" ht="19.5">
      <c r="A184" s="32"/>
      <c r="B184" s="33"/>
      <c r="C184" s="34"/>
      <c r="D184" s="220" t="s">
        <v>174</v>
      </c>
      <c r="E184" s="34"/>
      <c r="F184" s="221" t="s">
        <v>205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174</v>
      </c>
      <c r="AU184" s="14" t="s">
        <v>83</v>
      </c>
    </row>
    <row r="185" spans="1:65" s="2" customFormat="1" ht="37.9" customHeight="1">
      <c r="A185" s="32"/>
      <c r="B185" s="33"/>
      <c r="C185" s="207" t="s">
        <v>210</v>
      </c>
      <c r="D185" s="207" t="s">
        <v>169</v>
      </c>
      <c r="E185" s="208" t="s">
        <v>244</v>
      </c>
      <c r="F185" s="209" t="s">
        <v>245</v>
      </c>
      <c r="G185" s="210" t="s">
        <v>172</v>
      </c>
      <c r="H185" s="211">
        <v>9</v>
      </c>
      <c r="I185" s="212"/>
      <c r="J185" s="213">
        <f>ROUND(I185*H185,2)</f>
        <v>0</v>
      </c>
      <c r="K185" s="214"/>
      <c r="L185" s="35"/>
      <c r="M185" s="215" t="s">
        <v>1</v>
      </c>
      <c r="N185" s="216" t="s">
        <v>39</v>
      </c>
      <c r="O185" s="69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9" t="s">
        <v>173</v>
      </c>
      <c r="AT185" s="219" t="s">
        <v>169</v>
      </c>
      <c r="AU185" s="219" t="s">
        <v>83</v>
      </c>
      <c r="AY185" s="14" t="s">
        <v>166</v>
      </c>
      <c r="BE185" s="112">
        <f>IF(N185="základní",J185,0)</f>
        <v>0</v>
      </c>
      <c r="BF185" s="112">
        <f>IF(N185="snížená",J185,0)</f>
        <v>0</v>
      </c>
      <c r="BG185" s="112">
        <f>IF(N185="zákl. přenesená",J185,0)</f>
        <v>0</v>
      </c>
      <c r="BH185" s="112">
        <f>IF(N185="sníž. přenesená",J185,0)</f>
        <v>0</v>
      </c>
      <c r="BI185" s="112">
        <f>IF(N185="nulová",J185,0)</f>
        <v>0</v>
      </c>
      <c r="BJ185" s="14" t="s">
        <v>81</v>
      </c>
      <c r="BK185" s="112">
        <f>ROUND(I185*H185,2)</f>
        <v>0</v>
      </c>
      <c r="BL185" s="14" t="s">
        <v>173</v>
      </c>
      <c r="BM185" s="219" t="s">
        <v>246</v>
      </c>
    </row>
    <row r="186" spans="1:65" s="2" customFormat="1" ht="19.5">
      <c r="A186" s="32"/>
      <c r="B186" s="33"/>
      <c r="C186" s="34"/>
      <c r="D186" s="220" t="s">
        <v>174</v>
      </c>
      <c r="E186" s="34"/>
      <c r="F186" s="221" t="s">
        <v>245</v>
      </c>
      <c r="G186" s="34"/>
      <c r="H186" s="34"/>
      <c r="I186" s="176"/>
      <c r="J186" s="34"/>
      <c r="K186" s="34"/>
      <c r="L186" s="35"/>
      <c r="M186" s="222"/>
      <c r="N186" s="223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4" t="s">
        <v>174</v>
      </c>
      <c r="AU186" s="14" t="s">
        <v>83</v>
      </c>
    </row>
    <row r="187" spans="1:65" s="2" customFormat="1" ht="21.75" customHeight="1">
      <c r="A187" s="32"/>
      <c r="B187" s="33"/>
      <c r="C187" s="207" t="s">
        <v>247</v>
      </c>
      <c r="D187" s="207" t="s">
        <v>169</v>
      </c>
      <c r="E187" s="208" t="s">
        <v>248</v>
      </c>
      <c r="F187" s="209" t="s">
        <v>249</v>
      </c>
      <c r="G187" s="210" t="s">
        <v>218</v>
      </c>
      <c r="H187" s="211">
        <v>5</v>
      </c>
      <c r="I187" s="212"/>
      <c r="J187" s="213">
        <f>ROUND(I187*H187,2)</f>
        <v>0</v>
      </c>
      <c r="K187" s="214"/>
      <c r="L187" s="35"/>
      <c r="M187" s="215" t="s">
        <v>1</v>
      </c>
      <c r="N187" s="216" t="s">
        <v>39</v>
      </c>
      <c r="O187" s="69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9" t="s">
        <v>173</v>
      </c>
      <c r="AT187" s="219" t="s">
        <v>169</v>
      </c>
      <c r="AU187" s="219" t="s">
        <v>83</v>
      </c>
      <c r="AY187" s="14" t="s">
        <v>166</v>
      </c>
      <c r="BE187" s="112">
        <f>IF(N187="základní",J187,0)</f>
        <v>0</v>
      </c>
      <c r="BF187" s="112">
        <f>IF(N187="snížená",J187,0)</f>
        <v>0</v>
      </c>
      <c r="BG187" s="112">
        <f>IF(N187="zákl. přenesená",J187,0)</f>
        <v>0</v>
      </c>
      <c r="BH187" s="112">
        <f>IF(N187="sníž. přenesená",J187,0)</f>
        <v>0</v>
      </c>
      <c r="BI187" s="112">
        <f>IF(N187="nulová",J187,0)</f>
        <v>0</v>
      </c>
      <c r="BJ187" s="14" t="s">
        <v>81</v>
      </c>
      <c r="BK187" s="112">
        <f>ROUND(I187*H187,2)</f>
        <v>0</v>
      </c>
      <c r="BL187" s="14" t="s">
        <v>173</v>
      </c>
      <c r="BM187" s="219" t="s">
        <v>250</v>
      </c>
    </row>
    <row r="188" spans="1:65" s="2" customFormat="1" ht="11.25">
      <c r="A188" s="32"/>
      <c r="B188" s="33"/>
      <c r="C188" s="34"/>
      <c r="D188" s="220" t="s">
        <v>174</v>
      </c>
      <c r="E188" s="34"/>
      <c r="F188" s="221" t="s">
        <v>249</v>
      </c>
      <c r="G188" s="34"/>
      <c r="H188" s="34"/>
      <c r="I188" s="176"/>
      <c r="J188" s="34"/>
      <c r="K188" s="34"/>
      <c r="L188" s="35"/>
      <c r="M188" s="222"/>
      <c r="N188" s="223"/>
      <c r="O188" s="69"/>
      <c r="P188" s="69"/>
      <c r="Q188" s="69"/>
      <c r="R188" s="69"/>
      <c r="S188" s="69"/>
      <c r="T188" s="70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4" t="s">
        <v>174</v>
      </c>
      <c r="AU188" s="14" t="s">
        <v>83</v>
      </c>
    </row>
    <row r="189" spans="1:65" s="2" customFormat="1" ht="21.75" customHeight="1">
      <c r="A189" s="32"/>
      <c r="B189" s="33"/>
      <c r="C189" s="207" t="s">
        <v>214</v>
      </c>
      <c r="D189" s="207" t="s">
        <v>169</v>
      </c>
      <c r="E189" s="208" t="s">
        <v>251</v>
      </c>
      <c r="F189" s="209" t="s">
        <v>252</v>
      </c>
      <c r="G189" s="210" t="s">
        <v>218</v>
      </c>
      <c r="H189" s="211">
        <v>4</v>
      </c>
      <c r="I189" s="212"/>
      <c r="J189" s="213">
        <f>ROUND(I189*H189,2)</f>
        <v>0</v>
      </c>
      <c r="K189" s="214"/>
      <c r="L189" s="35"/>
      <c r="M189" s="215" t="s">
        <v>1</v>
      </c>
      <c r="N189" s="216" t="s">
        <v>39</v>
      </c>
      <c r="O189" s="69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9" t="s">
        <v>173</v>
      </c>
      <c r="AT189" s="219" t="s">
        <v>169</v>
      </c>
      <c r="AU189" s="219" t="s">
        <v>83</v>
      </c>
      <c r="AY189" s="14" t="s">
        <v>166</v>
      </c>
      <c r="BE189" s="112">
        <f>IF(N189="základní",J189,0)</f>
        <v>0</v>
      </c>
      <c r="BF189" s="112">
        <f>IF(N189="snížená",J189,0)</f>
        <v>0</v>
      </c>
      <c r="BG189" s="112">
        <f>IF(N189="zákl. přenesená",J189,0)</f>
        <v>0</v>
      </c>
      <c r="BH189" s="112">
        <f>IF(N189="sníž. přenesená",J189,0)</f>
        <v>0</v>
      </c>
      <c r="BI189" s="112">
        <f>IF(N189="nulová",J189,0)</f>
        <v>0</v>
      </c>
      <c r="BJ189" s="14" t="s">
        <v>81</v>
      </c>
      <c r="BK189" s="112">
        <f>ROUND(I189*H189,2)</f>
        <v>0</v>
      </c>
      <c r="BL189" s="14" t="s">
        <v>173</v>
      </c>
      <c r="BM189" s="219" t="s">
        <v>253</v>
      </c>
    </row>
    <row r="190" spans="1:65" s="2" customFormat="1" ht="11.25">
      <c r="A190" s="32"/>
      <c r="B190" s="33"/>
      <c r="C190" s="34"/>
      <c r="D190" s="220" t="s">
        <v>174</v>
      </c>
      <c r="E190" s="34"/>
      <c r="F190" s="221" t="s">
        <v>252</v>
      </c>
      <c r="G190" s="34"/>
      <c r="H190" s="34"/>
      <c r="I190" s="176"/>
      <c r="J190" s="34"/>
      <c r="K190" s="34"/>
      <c r="L190" s="35"/>
      <c r="M190" s="222"/>
      <c r="N190" s="223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4" t="s">
        <v>174</v>
      </c>
      <c r="AU190" s="14" t="s">
        <v>83</v>
      </c>
    </row>
    <row r="191" spans="1:65" s="2" customFormat="1" ht="24.2" customHeight="1">
      <c r="A191" s="32"/>
      <c r="B191" s="33"/>
      <c r="C191" s="207" t="s">
        <v>254</v>
      </c>
      <c r="D191" s="207" t="s">
        <v>169</v>
      </c>
      <c r="E191" s="208" t="s">
        <v>255</v>
      </c>
      <c r="F191" s="209" t="s">
        <v>256</v>
      </c>
      <c r="G191" s="210" t="s">
        <v>218</v>
      </c>
      <c r="H191" s="211">
        <v>6</v>
      </c>
      <c r="I191" s="212"/>
      <c r="J191" s="213">
        <f>ROUND(I191*H191,2)</f>
        <v>0</v>
      </c>
      <c r="K191" s="214"/>
      <c r="L191" s="35"/>
      <c r="M191" s="215" t="s">
        <v>1</v>
      </c>
      <c r="N191" s="216" t="s">
        <v>39</v>
      </c>
      <c r="O191" s="69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9" t="s">
        <v>173</v>
      </c>
      <c r="AT191" s="219" t="s">
        <v>169</v>
      </c>
      <c r="AU191" s="219" t="s">
        <v>83</v>
      </c>
      <c r="AY191" s="14" t="s">
        <v>166</v>
      </c>
      <c r="BE191" s="112">
        <f>IF(N191="základní",J191,0)</f>
        <v>0</v>
      </c>
      <c r="BF191" s="112">
        <f>IF(N191="snížená",J191,0)</f>
        <v>0</v>
      </c>
      <c r="BG191" s="112">
        <f>IF(N191="zákl. přenesená",J191,0)</f>
        <v>0</v>
      </c>
      <c r="BH191" s="112">
        <f>IF(N191="sníž. přenesená",J191,0)</f>
        <v>0</v>
      </c>
      <c r="BI191" s="112">
        <f>IF(N191="nulová",J191,0)</f>
        <v>0</v>
      </c>
      <c r="BJ191" s="14" t="s">
        <v>81</v>
      </c>
      <c r="BK191" s="112">
        <f>ROUND(I191*H191,2)</f>
        <v>0</v>
      </c>
      <c r="BL191" s="14" t="s">
        <v>173</v>
      </c>
      <c r="BM191" s="219" t="s">
        <v>257</v>
      </c>
    </row>
    <row r="192" spans="1:65" s="2" customFormat="1" ht="19.5">
      <c r="A192" s="32"/>
      <c r="B192" s="33"/>
      <c r="C192" s="34"/>
      <c r="D192" s="220" t="s">
        <v>174</v>
      </c>
      <c r="E192" s="34"/>
      <c r="F192" s="221" t="s">
        <v>256</v>
      </c>
      <c r="G192" s="34"/>
      <c r="H192" s="34"/>
      <c r="I192" s="176"/>
      <c r="J192" s="34"/>
      <c r="K192" s="34"/>
      <c r="L192" s="35"/>
      <c r="M192" s="222"/>
      <c r="N192" s="223"/>
      <c r="O192" s="69"/>
      <c r="P192" s="69"/>
      <c r="Q192" s="69"/>
      <c r="R192" s="69"/>
      <c r="S192" s="69"/>
      <c r="T192" s="70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4" t="s">
        <v>174</v>
      </c>
      <c r="AU192" s="14" t="s">
        <v>83</v>
      </c>
    </row>
    <row r="193" spans="1:65" s="2" customFormat="1" ht="24.2" customHeight="1">
      <c r="A193" s="32"/>
      <c r="B193" s="33"/>
      <c r="C193" s="207" t="s">
        <v>219</v>
      </c>
      <c r="D193" s="207" t="s">
        <v>169</v>
      </c>
      <c r="E193" s="208" t="s">
        <v>258</v>
      </c>
      <c r="F193" s="209" t="s">
        <v>259</v>
      </c>
      <c r="G193" s="210" t="s">
        <v>218</v>
      </c>
      <c r="H193" s="211">
        <v>1</v>
      </c>
      <c r="I193" s="212"/>
      <c r="J193" s="213">
        <f>ROUND(I193*H193,2)</f>
        <v>0</v>
      </c>
      <c r="K193" s="214"/>
      <c r="L193" s="35"/>
      <c r="M193" s="215" t="s">
        <v>1</v>
      </c>
      <c r="N193" s="216" t="s">
        <v>39</v>
      </c>
      <c r="O193" s="69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9" t="s">
        <v>173</v>
      </c>
      <c r="AT193" s="219" t="s">
        <v>169</v>
      </c>
      <c r="AU193" s="219" t="s">
        <v>83</v>
      </c>
      <c r="AY193" s="14" t="s">
        <v>166</v>
      </c>
      <c r="BE193" s="112">
        <f>IF(N193="základní",J193,0)</f>
        <v>0</v>
      </c>
      <c r="BF193" s="112">
        <f>IF(N193="snížená",J193,0)</f>
        <v>0</v>
      </c>
      <c r="BG193" s="112">
        <f>IF(N193="zákl. přenesená",J193,0)</f>
        <v>0</v>
      </c>
      <c r="BH193" s="112">
        <f>IF(N193="sníž. přenesená",J193,0)</f>
        <v>0</v>
      </c>
      <c r="BI193" s="112">
        <f>IF(N193="nulová",J193,0)</f>
        <v>0</v>
      </c>
      <c r="BJ193" s="14" t="s">
        <v>81</v>
      </c>
      <c r="BK193" s="112">
        <f>ROUND(I193*H193,2)</f>
        <v>0</v>
      </c>
      <c r="BL193" s="14" t="s">
        <v>173</v>
      </c>
      <c r="BM193" s="219" t="s">
        <v>260</v>
      </c>
    </row>
    <row r="194" spans="1:65" s="2" customFormat="1" ht="11.25">
      <c r="A194" s="32"/>
      <c r="B194" s="33"/>
      <c r="C194" s="34"/>
      <c r="D194" s="220" t="s">
        <v>174</v>
      </c>
      <c r="E194" s="34"/>
      <c r="F194" s="221" t="s">
        <v>259</v>
      </c>
      <c r="G194" s="34"/>
      <c r="H194" s="34"/>
      <c r="I194" s="176"/>
      <c r="J194" s="34"/>
      <c r="K194" s="34"/>
      <c r="L194" s="35"/>
      <c r="M194" s="222"/>
      <c r="N194" s="223"/>
      <c r="O194" s="69"/>
      <c r="P194" s="69"/>
      <c r="Q194" s="69"/>
      <c r="R194" s="69"/>
      <c r="S194" s="69"/>
      <c r="T194" s="70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4" t="s">
        <v>174</v>
      </c>
      <c r="AU194" s="14" t="s">
        <v>83</v>
      </c>
    </row>
    <row r="195" spans="1:65" s="2" customFormat="1" ht="21.75" customHeight="1">
      <c r="A195" s="32"/>
      <c r="B195" s="33"/>
      <c r="C195" s="207" t="s">
        <v>261</v>
      </c>
      <c r="D195" s="207" t="s">
        <v>169</v>
      </c>
      <c r="E195" s="208" t="s">
        <v>262</v>
      </c>
      <c r="F195" s="209" t="s">
        <v>263</v>
      </c>
      <c r="G195" s="210" t="s">
        <v>218</v>
      </c>
      <c r="H195" s="211">
        <v>1</v>
      </c>
      <c r="I195" s="212"/>
      <c r="J195" s="213">
        <f>ROUND(I195*H195,2)</f>
        <v>0</v>
      </c>
      <c r="K195" s="214"/>
      <c r="L195" s="35"/>
      <c r="M195" s="215" t="s">
        <v>1</v>
      </c>
      <c r="N195" s="216" t="s">
        <v>39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173</v>
      </c>
      <c r="AT195" s="219" t="s">
        <v>169</v>
      </c>
      <c r="AU195" s="219" t="s">
        <v>83</v>
      </c>
      <c r="AY195" s="14" t="s">
        <v>166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81</v>
      </c>
      <c r="BK195" s="112">
        <f>ROUND(I195*H195,2)</f>
        <v>0</v>
      </c>
      <c r="BL195" s="14" t="s">
        <v>173</v>
      </c>
      <c r="BM195" s="219" t="s">
        <v>264</v>
      </c>
    </row>
    <row r="196" spans="1:65" s="2" customFormat="1" ht="11.25">
      <c r="A196" s="32"/>
      <c r="B196" s="33"/>
      <c r="C196" s="34"/>
      <c r="D196" s="220" t="s">
        <v>174</v>
      </c>
      <c r="E196" s="34"/>
      <c r="F196" s="221" t="s">
        <v>263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174</v>
      </c>
      <c r="AU196" s="14" t="s">
        <v>83</v>
      </c>
    </row>
    <row r="197" spans="1:65" s="2" customFormat="1" ht="24.2" customHeight="1">
      <c r="A197" s="32"/>
      <c r="B197" s="33"/>
      <c r="C197" s="207" t="s">
        <v>222</v>
      </c>
      <c r="D197" s="207" t="s">
        <v>169</v>
      </c>
      <c r="E197" s="208" t="s">
        <v>265</v>
      </c>
      <c r="F197" s="209" t="s">
        <v>266</v>
      </c>
      <c r="G197" s="210" t="s">
        <v>267</v>
      </c>
      <c r="H197" s="211">
        <v>1</v>
      </c>
      <c r="I197" s="212"/>
      <c r="J197" s="213">
        <f>ROUND(I197*H197,2)</f>
        <v>0</v>
      </c>
      <c r="K197" s="214"/>
      <c r="L197" s="35"/>
      <c r="M197" s="215" t="s">
        <v>1</v>
      </c>
      <c r="N197" s="216" t="s">
        <v>39</v>
      </c>
      <c r="O197" s="69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9" t="s">
        <v>173</v>
      </c>
      <c r="AT197" s="219" t="s">
        <v>169</v>
      </c>
      <c r="AU197" s="219" t="s">
        <v>83</v>
      </c>
      <c r="AY197" s="14" t="s">
        <v>166</v>
      </c>
      <c r="BE197" s="112">
        <f>IF(N197="základní",J197,0)</f>
        <v>0</v>
      </c>
      <c r="BF197" s="112">
        <f>IF(N197="snížená",J197,0)</f>
        <v>0</v>
      </c>
      <c r="BG197" s="112">
        <f>IF(N197="zákl. přenesená",J197,0)</f>
        <v>0</v>
      </c>
      <c r="BH197" s="112">
        <f>IF(N197="sníž. přenesená",J197,0)</f>
        <v>0</v>
      </c>
      <c r="BI197" s="112">
        <f>IF(N197="nulová",J197,0)</f>
        <v>0</v>
      </c>
      <c r="BJ197" s="14" t="s">
        <v>81</v>
      </c>
      <c r="BK197" s="112">
        <f>ROUND(I197*H197,2)</f>
        <v>0</v>
      </c>
      <c r="BL197" s="14" t="s">
        <v>173</v>
      </c>
      <c r="BM197" s="219" t="s">
        <v>268</v>
      </c>
    </row>
    <row r="198" spans="1:65" s="2" customFormat="1" ht="11.25">
      <c r="A198" s="32"/>
      <c r="B198" s="33"/>
      <c r="C198" s="34"/>
      <c r="D198" s="220" t="s">
        <v>174</v>
      </c>
      <c r="E198" s="34"/>
      <c r="F198" s="221" t="s">
        <v>266</v>
      </c>
      <c r="G198" s="34"/>
      <c r="H198" s="34"/>
      <c r="I198" s="176"/>
      <c r="J198" s="34"/>
      <c r="K198" s="34"/>
      <c r="L198" s="35"/>
      <c r="M198" s="222"/>
      <c r="N198" s="223"/>
      <c r="O198" s="69"/>
      <c r="P198" s="69"/>
      <c r="Q198" s="69"/>
      <c r="R198" s="69"/>
      <c r="S198" s="69"/>
      <c r="T198" s="70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4" t="s">
        <v>174</v>
      </c>
      <c r="AU198" s="14" t="s">
        <v>83</v>
      </c>
    </row>
    <row r="199" spans="1:65" s="2" customFormat="1" ht="21.75" customHeight="1">
      <c r="A199" s="32"/>
      <c r="B199" s="33"/>
      <c r="C199" s="207" t="s">
        <v>269</v>
      </c>
      <c r="D199" s="207" t="s">
        <v>169</v>
      </c>
      <c r="E199" s="208" t="s">
        <v>270</v>
      </c>
      <c r="F199" s="209" t="s">
        <v>271</v>
      </c>
      <c r="G199" s="210" t="s">
        <v>218</v>
      </c>
      <c r="H199" s="211">
        <v>3</v>
      </c>
      <c r="I199" s="212"/>
      <c r="J199" s="213">
        <f>ROUND(I199*H199,2)</f>
        <v>0</v>
      </c>
      <c r="K199" s="214"/>
      <c r="L199" s="35"/>
      <c r="M199" s="215" t="s">
        <v>1</v>
      </c>
      <c r="N199" s="216" t="s">
        <v>39</v>
      </c>
      <c r="O199" s="69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9" t="s">
        <v>173</v>
      </c>
      <c r="AT199" s="219" t="s">
        <v>169</v>
      </c>
      <c r="AU199" s="219" t="s">
        <v>83</v>
      </c>
      <c r="AY199" s="14" t="s">
        <v>166</v>
      </c>
      <c r="BE199" s="112">
        <f>IF(N199="základní",J199,0)</f>
        <v>0</v>
      </c>
      <c r="BF199" s="112">
        <f>IF(N199="snížená",J199,0)</f>
        <v>0</v>
      </c>
      <c r="BG199" s="112">
        <f>IF(N199="zákl. přenesená",J199,0)</f>
        <v>0</v>
      </c>
      <c r="BH199" s="112">
        <f>IF(N199="sníž. přenesená",J199,0)</f>
        <v>0</v>
      </c>
      <c r="BI199" s="112">
        <f>IF(N199="nulová",J199,0)</f>
        <v>0</v>
      </c>
      <c r="BJ199" s="14" t="s">
        <v>81</v>
      </c>
      <c r="BK199" s="112">
        <f>ROUND(I199*H199,2)</f>
        <v>0</v>
      </c>
      <c r="BL199" s="14" t="s">
        <v>173</v>
      </c>
      <c r="BM199" s="219" t="s">
        <v>272</v>
      </c>
    </row>
    <row r="200" spans="1:65" s="2" customFormat="1" ht="11.25">
      <c r="A200" s="32"/>
      <c r="B200" s="33"/>
      <c r="C200" s="34"/>
      <c r="D200" s="220" t="s">
        <v>174</v>
      </c>
      <c r="E200" s="34"/>
      <c r="F200" s="221" t="s">
        <v>271</v>
      </c>
      <c r="G200" s="34"/>
      <c r="H200" s="34"/>
      <c r="I200" s="176"/>
      <c r="J200" s="34"/>
      <c r="K200" s="34"/>
      <c r="L200" s="35"/>
      <c r="M200" s="222"/>
      <c r="N200" s="223"/>
      <c r="O200" s="69"/>
      <c r="P200" s="69"/>
      <c r="Q200" s="69"/>
      <c r="R200" s="69"/>
      <c r="S200" s="69"/>
      <c r="T200" s="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4" t="s">
        <v>174</v>
      </c>
      <c r="AU200" s="14" t="s">
        <v>83</v>
      </c>
    </row>
    <row r="201" spans="1:65" s="2" customFormat="1" ht="21.75" customHeight="1">
      <c r="A201" s="32"/>
      <c r="B201" s="33"/>
      <c r="C201" s="207" t="s">
        <v>226</v>
      </c>
      <c r="D201" s="207" t="s">
        <v>169</v>
      </c>
      <c r="E201" s="208" t="s">
        <v>273</v>
      </c>
      <c r="F201" s="209" t="s">
        <v>274</v>
      </c>
      <c r="G201" s="210" t="s">
        <v>218</v>
      </c>
      <c r="H201" s="211">
        <v>1</v>
      </c>
      <c r="I201" s="212"/>
      <c r="J201" s="213">
        <f>ROUND(I201*H201,2)</f>
        <v>0</v>
      </c>
      <c r="K201" s="214"/>
      <c r="L201" s="35"/>
      <c r="M201" s="215" t="s">
        <v>1</v>
      </c>
      <c r="N201" s="216" t="s">
        <v>39</v>
      </c>
      <c r="O201" s="69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9" t="s">
        <v>173</v>
      </c>
      <c r="AT201" s="219" t="s">
        <v>169</v>
      </c>
      <c r="AU201" s="219" t="s">
        <v>83</v>
      </c>
      <c r="AY201" s="14" t="s">
        <v>166</v>
      </c>
      <c r="BE201" s="112">
        <f>IF(N201="základní",J201,0)</f>
        <v>0</v>
      </c>
      <c r="BF201" s="112">
        <f>IF(N201="snížená",J201,0)</f>
        <v>0</v>
      </c>
      <c r="BG201" s="112">
        <f>IF(N201="zákl. přenesená",J201,0)</f>
        <v>0</v>
      </c>
      <c r="BH201" s="112">
        <f>IF(N201="sníž. přenesená",J201,0)</f>
        <v>0</v>
      </c>
      <c r="BI201" s="112">
        <f>IF(N201="nulová",J201,0)</f>
        <v>0</v>
      </c>
      <c r="BJ201" s="14" t="s">
        <v>81</v>
      </c>
      <c r="BK201" s="112">
        <f>ROUND(I201*H201,2)</f>
        <v>0</v>
      </c>
      <c r="BL201" s="14" t="s">
        <v>173</v>
      </c>
      <c r="BM201" s="219" t="s">
        <v>275</v>
      </c>
    </row>
    <row r="202" spans="1:65" s="2" customFormat="1" ht="11.25">
      <c r="A202" s="32"/>
      <c r="B202" s="33"/>
      <c r="C202" s="34"/>
      <c r="D202" s="220" t="s">
        <v>174</v>
      </c>
      <c r="E202" s="34"/>
      <c r="F202" s="221" t="s">
        <v>274</v>
      </c>
      <c r="G202" s="34"/>
      <c r="H202" s="34"/>
      <c r="I202" s="176"/>
      <c r="J202" s="34"/>
      <c r="K202" s="34"/>
      <c r="L202" s="35"/>
      <c r="M202" s="222"/>
      <c r="N202" s="223"/>
      <c r="O202" s="69"/>
      <c r="P202" s="69"/>
      <c r="Q202" s="69"/>
      <c r="R202" s="69"/>
      <c r="S202" s="69"/>
      <c r="T202" s="70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4" t="s">
        <v>174</v>
      </c>
      <c r="AU202" s="14" t="s">
        <v>83</v>
      </c>
    </row>
    <row r="203" spans="1:65" s="2" customFormat="1" ht="16.5" customHeight="1">
      <c r="A203" s="32"/>
      <c r="B203" s="33"/>
      <c r="C203" s="207" t="s">
        <v>276</v>
      </c>
      <c r="D203" s="207" t="s">
        <v>169</v>
      </c>
      <c r="E203" s="208" t="s">
        <v>277</v>
      </c>
      <c r="F203" s="209" t="s">
        <v>278</v>
      </c>
      <c r="G203" s="210" t="s">
        <v>218</v>
      </c>
      <c r="H203" s="211">
        <v>1</v>
      </c>
      <c r="I203" s="212"/>
      <c r="J203" s="213">
        <f>ROUND(I203*H203,2)</f>
        <v>0</v>
      </c>
      <c r="K203" s="214"/>
      <c r="L203" s="35"/>
      <c r="M203" s="215" t="s">
        <v>1</v>
      </c>
      <c r="N203" s="216" t="s">
        <v>39</v>
      </c>
      <c r="O203" s="69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9" t="s">
        <v>173</v>
      </c>
      <c r="AT203" s="219" t="s">
        <v>169</v>
      </c>
      <c r="AU203" s="219" t="s">
        <v>83</v>
      </c>
      <c r="AY203" s="14" t="s">
        <v>166</v>
      </c>
      <c r="BE203" s="112">
        <f>IF(N203="základní",J203,0)</f>
        <v>0</v>
      </c>
      <c r="BF203" s="112">
        <f>IF(N203="snížená",J203,0)</f>
        <v>0</v>
      </c>
      <c r="BG203" s="112">
        <f>IF(N203="zákl. přenesená",J203,0)</f>
        <v>0</v>
      </c>
      <c r="BH203" s="112">
        <f>IF(N203="sníž. přenesená",J203,0)</f>
        <v>0</v>
      </c>
      <c r="BI203" s="112">
        <f>IF(N203="nulová",J203,0)</f>
        <v>0</v>
      </c>
      <c r="BJ203" s="14" t="s">
        <v>81</v>
      </c>
      <c r="BK203" s="112">
        <f>ROUND(I203*H203,2)</f>
        <v>0</v>
      </c>
      <c r="BL203" s="14" t="s">
        <v>173</v>
      </c>
      <c r="BM203" s="219" t="s">
        <v>279</v>
      </c>
    </row>
    <row r="204" spans="1:65" s="2" customFormat="1" ht="11.25">
      <c r="A204" s="32"/>
      <c r="B204" s="33"/>
      <c r="C204" s="34"/>
      <c r="D204" s="220" t="s">
        <v>174</v>
      </c>
      <c r="E204" s="34"/>
      <c r="F204" s="221" t="s">
        <v>278</v>
      </c>
      <c r="G204" s="34"/>
      <c r="H204" s="34"/>
      <c r="I204" s="176"/>
      <c r="J204" s="34"/>
      <c r="K204" s="34"/>
      <c r="L204" s="35"/>
      <c r="M204" s="222"/>
      <c r="N204" s="223"/>
      <c r="O204" s="69"/>
      <c r="P204" s="69"/>
      <c r="Q204" s="69"/>
      <c r="R204" s="69"/>
      <c r="S204" s="69"/>
      <c r="T204" s="70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4" t="s">
        <v>174</v>
      </c>
      <c r="AU204" s="14" t="s">
        <v>83</v>
      </c>
    </row>
    <row r="205" spans="1:65" s="2" customFormat="1" ht="24.2" customHeight="1">
      <c r="A205" s="32"/>
      <c r="B205" s="33"/>
      <c r="C205" s="207" t="s">
        <v>182</v>
      </c>
      <c r="D205" s="207" t="s">
        <v>169</v>
      </c>
      <c r="E205" s="208" t="s">
        <v>280</v>
      </c>
      <c r="F205" s="209" t="s">
        <v>281</v>
      </c>
      <c r="G205" s="210" t="s">
        <v>218</v>
      </c>
      <c r="H205" s="211">
        <v>2</v>
      </c>
      <c r="I205" s="212"/>
      <c r="J205" s="213">
        <f>ROUND(I205*H205,2)</f>
        <v>0</v>
      </c>
      <c r="K205" s="214"/>
      <c r="L205" s="35"/>
      <c r="M205" s="215" t="s">
        <v>1</v>
      </c>
      <c r="N205" s="216" t="s">
        <v>39</v>
      </c>
      <c r="O205" s="69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9" t="s">
        <v>173</v>
      </c>
      <c r="AT205" s="219" t="s">
        <v>169</v>
      </c>
      <c r="AU205" s="219" t="s">
        <v>83</v>
      </c>
      <c r="AY205" s="14" t="s">
        <v>166</v>
      </c>
      <c r="BE205" s="112">
        <f>IF(N205="základní",J205,0)</f>
        <v>0</v>
      </c>
      <c r="BF205" s="112">
        <f>IF(N205="snížená",J205,0)</f>
        <v>0</v>
      </c>
      <c r="BG205" s="112">
        <f>IF(N205="zákl. přenesená",J205,0)</f>
        <v>0</v>
      </c>
      <c r="BH205" s="112">
        <f>IF(N205="sníž. přenesená",J205,0)</f>
        <v>0</v>
      </c>
      <c r="BI205" s="112">
        <f>IF(N205="nulová",J205,0)</f>
        <v>0</v>
      </c>
      <c r="BJ205" s="14" t="s">
        <v>81</v>
      </c>
      <c r="BK205" s="112">
        <f>ROUND(I205*H205,2)</f>
        <v>0</v>
      </c>
      <c r="BL205" s="14" t="s">
        <v>173</v>
      </c>
      <c r="BM205" s="219" t="s">
        <v>282</v>
      </c>
    </row>
    <row r="206" spans="1:65" s="2" customFormat="1" ht="19.5">
      <c r="A206" s="32"/>
      <c r="B206" s="33"/>
      <c r="C206" s="34"/>
      <c r="D206" s="220" t="s">
        <v>174</v>
      </c>
      <c r="E206" s="34"/>
      <c r="F206" s="221" t="s">
        <v>281</v>
      </c>
      <c r="G206" s="34"/>
      <c r="H206" s="34"/>
      <c r="I206" s="176"/>
      <c r="J206" s="34"/>
      <c r="K206" s="34"/>
      <c r="L206" s="35"/>
      <c r="M206" s="222"/>
      <c r="N206" s="223"/>
      <c r="O206" s="69"/>
      <c r="P206" s="69"/>
      <c r="Q206" s="69"/>
      <c r="R206" s="69"/>
      <c r="S206" s="69"/>
      <c r="T206" s="70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4" t="s">
        <v>174</v>
      </c>
      <c r="AU206" s="14" t="s">
        <v>83</v>
      </c>
    </row>
    <row r="207" spans="1:65" s="12" customFormat="1" ht="22.9" customHeight="1">
      <c r="B207" s="191"/>
      <c r="C207" s="192"/>
      <c r="D207" s="193" t="s">
        <v>73</v>
      </c>
      <c r="E207" s="205" t="s">
        <v>283</v>
      </c>
      <c r="F207" s="205" t="s">
        <v>284</v>
      </c>
      <c r="G207" s="192"/>
      <c r="H207" s="192"/>
      <c r="I207" s="195"/>
      <c r="J207" s="206">
        <f>BK207</f>
        <v>0</v>
      </c>
      <c r="K207" s="192"/>
      <c r="L207" s="197"/>
      <c r="M207" s="198"/>
      <c r="N207" s="199"/>
      <c r="O207" s="199"/>
      <c r="P207" s="200">
        <f>SUM(P208:P219)</f>
        <v>0</v>
      </c>
      <c r="Q207" s="199"/>
      <c r="R207" s="200">
        <f>SUM(R208:R219)</f>
        <v>0</v>
      </c>
      <c r="S207" s="199"/>
      <c r="T207" s="201">
        <f>SUM(T208:T219)</f>
        <v>0</v>
      </c>
      <c r="AR207" s="202" t="s">
        <v>83</v>
      </c>
      <c r="AT207" s="203" t="s">
        <v>73</v>
      </c>
      <c r="AU207" s="203" t="s">
        <v>81</v>
      </c>
      <c r="AY207" s="202" t="s">
        <v>166</v>
      </c>
      <c r="BK207" s="204">
        <f>SUM(BK208:BK219)</f>
        <v>0</v>
      </c>
    </row>
    <row r="208" spans="1:65" s="2" customFormat="1" ht="21.75" customHeight="1">
      <c r="A208" s="32"/>
      <c r="B208" s="33"/>
      <c r="C208" s="207" t="s">
        <v>285</v>
      </c>
      <c r="D208" s="207" t="s">
        <v>169</v>
      </c>
      <c r="E208" s="208" t="s">
        <v>286</v>
      </c>
      <c r="F208" s="209" t="s">
        <v>287</v>
      </c>
      <c r="G208" s="210" t="s">
        <v>218</v>
      </c>
      <c r="H208" s="211">
        <v>2</v>
      </c>
      <c r="I208" s="212"/>
      <c r="J208" s="213">
        <f>ROUND(I208*H208,2)</f>
        <v>0</v>
      </c>
      <c r="K208" s="214"/>
      <c r="L208" s="35"/>
      <c r="M208" s="215" t="s">
        <v>1</v>
      </c>
      <c r="N208" s="216" t="s">
        <v>39</v>
      </c>
      <c r="O208" s="69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9" t="s">
        <v>173</v>
      </c>
      <c r="AT208" s="219" t="s">
        <v>169</v>
      </c>
      <c r="AU208" s="219" t="s">
        <v>83</v>
      </c>
      <c r="AY208" s="14" t="s">
        <v>166</v>
      </c>
      <c r="BE208" s="112">
        <f>IF(N208="základní",J208,0)</f>
        <v>0</v>
      </c>
      <c r="BF208" s="112">
        <f>IF(N208="snížená",J208,0)</f>
        <v>0</v>
      </c>
      <c r="BG208" s="112">
        <f>IF(N208="zákl. přenesená",J208,0)</f>
        <v>0</v>
      </c>
      <c r="BH208" s="112">
        <f>IF(N208="sníž. přenesená",J208,0)</f>
        <v>0</v>
      </c>
      <c r="BI208" s="112">
        <f>IF(N208="nulová",J208,0)</f>
        <v>0</v>
      </c>
      <c r="BJ208" s="14" t="s">
        <v>81</v>
      </c>
      <c r="BK208" s="112">
        <f>ROUND(I208*H208,2)</f>
        <v>0</v>
      </c>
      <c r="BL208" s="14" t="s">
        <v>173</v>
      </c>
      <c r="BM208" s="219" t="s">
        <v>288</v>
      </c>
    </row>
    <row r="209" spans="1:65" s="2" customFormat="1" ht="11.25">
      <c r="A209" s="32"/>
      <c r="B209" s="33"/>
      <c r="C209" s="34"/>
      <c r="D209" s="220" t="s">
        <v>174</v>
      </c>
      <c r="E209" s="34"/>
      <c r="F209" s="221" t="s">
        <v>287</v>
      </c>
      <c r="G209" s="34"/>
      <c r="H209" s="34"/>
      <c r="I209" s="176"/>
      <c r="J209" s="34"/>
      <c r="K209" s="34"/>
      <c r="L209" s="35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4" t="s">
        <v>174</v>
      </c>
      <c r="AU209" s="14" t="s">
        <v>83</v>
      </c>
    </row>
    <row r="210" spans="1:65" s="2" customFormat="1" ht="24.2" customHeight="1">
      <c r="A210" s="32"/>
      <c r="B210" s="33"/>
      <c r="C210" s="207" t="s">
        <v>234</v>
      </c>
      <c r="D210" s="207" t="s">
        <v>169</v>
      </c>
      <c r="E210" s="208" t="s">
        <v>289</v>
      </c>
      <c r="F210" s="209" t="s">
        <v>290</v>
      </c>
      <c r="G210" s="210" t="s">
        <v>218</v>
      </c>
      <c r="H210" s="211">
        <v>6</v>
      </c>
      <c r="I210" s="212"/>
      <c r="J210" s="213">
        <f>ROUND(I210*H210,2)</f>
        <v>0</v>
      </c>
      <c r="K210" s="214"/>
      <c r="L210" s="35"/>
      <c r="M210" s="215" t="s">
        <v>1</v>
      </c>
      <c r="N210" s="216" t="s">
        <v>39</v>
      </c>
      <c r="O210" s="69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9" t="s">
        <v>173</v>
      </c>
      <c r="AT210" s="219" t="s">
        <v>169</v>
      </c>
      <c r="AU210" s="219" t="s">
        <v>83</v>
      </c>
      <c r="AY210" s="14" t="s">
        <v>166</v>
      </c>
      <c r="BE210" s="112">
        <f>IF(N210="základní",J210,0)</f>
        <v>0</v>
      </c>
      <c r="BF210" s="112">
        <f>IF(N210="snížená",J210,0)</f>
        <v>0</v>
      </c>
      <c r="BG210" s="112">
        <f>IF(N210="zákl. přenesená",J210,0)</f>
        <v>0</v>
      </c>
      <c r="BH210" s="112">
        <f>IF(N210="sníž. přenesená",J210,0)</f>
        <v>0</v>
      </c>
      <c r="BI210" s="112">
        <f>IF(N210="nulová",J210,0)</f>
        <v>0</v>
      </c>
      <c r="BJ210" s="14" t="s">
        <v>81</v>
      </c>
      <c r="BK210" s="112">
        <f>ROUND(I210*H210,2)</f>
        <v>0</v>
      </c>
      <c r="BL210" s="14" t="s">
        <v>173</v>
      </c>
      <c r="BM210" s="219" t="s">
        <v>291</v>
      </c>
    </row>
    <row r="211" spans="1:65" s="2" customFormat="1" ht="19.5">
      <c r="A211" s="32"/>
      <c r="B211" s="33"/>
      <c r="C211" s="34"/>
      <c r="D211" s="220" t="s">
        <v>174</v>
      </c>
      <c r="E211" s="34"/>
      <c r="F211" s="221" t="s">
        <v>290</v>
      </c>
      <c r="G211" s="34"/>
      <c r="H211" s="34"/>
      <c r="I211" s="176"/>
      <c r="J211" s="34"/>
      <c r="K211" s="34"/>
      <c r="L211" s="35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4" t="s">
        <v>174</v>
      </c>
      <c r="AU211" s="14" t="s">
        <v>83</v>
      </c>
    </row>
    <row r="212" spans="1:65" s="2" customFormat="1" ht="24.2" customHeight="1">
      <c r="A212" s="32"/>
      <c r="B212" s="33"/>
      <c r="C212" s="207" t="s">
        <v>292</v>
      </c>
      <c r="D212" s="207" t="s">
        <v>169</v>
      </c>
      <c r="E212" s="208" t="s">
        <v>293</v>
      </c>
      <c r="F212" s="209" t="s">
        <v>294</v>
      </c>
      <c r="G212" s="210" t="s">
        <v>218</v>
      </c>
      <c r="H212" s="211">
        <v>2</v>
      </c>
      <c r="I212" s="212"/>
      <c r="J212" s="213">
        <f>ROUND(I212*H212,2)</f>
        <v>0</v>
      </c>
      <c r="K212" s="214"/>
      <c r="L212" s="35"/>
      <c r="M212" s="215" t="s">
        <v>1</v>
      </c>
      <c r="N212" s="216" t="s">
        <v>39</v>
      </c>
      <c r="O212" s="69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9" t="s">
        <v>173</v>
      </c>
      <c r="AT212" s="219" t="s">
        <v>169</v>
      </c>
      <c r="AU212" s="219" t="s">
        <v>83</v>
      </c>
      <c r="AY212" s="14" t="s">
        <v>166</v>
      </c>
      <c r="BE212" s="112">
        <f>IF(N212="základní",J212,0)</f>
        <v>0</v>
      </c>
      <c r="BF212" s="112">
        <f>IF(N212="snížená",J212,0)</f>
        <v>0</v>
      </c>
      <c r="BG212" s="112">
        <f>IF(N212="zákl. přenesená",J212,0)</f>
        <v>0</v>
      </c>
      <c r="BH212" s="112">
        <f>IF(N212="sníž. přenesená",J212,0)</f>
        <v>0</v>
      </c>
      <c r="BI212" s="112">
        <f>IF(N212="nulová",J212,0)</f>
        <v>0</v>
      </c>
      <c r="BJ212" s="14" t="s">
        <v>81</v>
      </c>
      <c r="BK212" s="112">
        <f>ROUND(I212*H212,2)</f>
        <v>0</v>
      </c>
      <c r="BL212" s="14" t="s">
        <v>173</v>
      </c>
      <c r="BM212" s="219" t="s">
        <v>295</v>
      </c>
    </row>
    <row r="213" spans="1:65" s="2" customFormat="1" ht="19.5">
      <c r="A213" s="32"/>
      <c r="B213" s="33"/>
      <c r="C213" s="34"/>
      <c r="D213" s="220" t="s">
        <v>174</v>
      </c>
      <c r="E213" s="34"/>
      <c r="F213" s="221" t="s">
        <v>294</v>
      </c>
      <c r="G213" s="34"/>
      <c r="H213" s="34"/>
      <c r="I213" s="176"/>
      <c r="J213" s="34"/>
      <c r="K213" s="34"/>
      <c r="L213" s="35"/>
      <c r="M213" s="222"/>
      <c r="N213" s="223"/>
      <c r="O213" s="69"/>
      <c r="P213" s="69"/>
      <c r="Q213" s="69"/>
      <c r="R213" s="69"/>
      <c r="S213" s="69"/>
      <c r="T213" s="70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4" t="s">
        <v>174</v>
      </c>
      <c r="AU213" s="14" t="s">
        <v>83</v>
      </c>
    </row>
    <row r="214" spans="1:65" s="2" customFormat="1" ht="24.2" customHeight="1">
      <c r="A214" s="32"/>
      <c r="B214" s="33"/>
      <c r="C214" s="207" t="s">
        <v>237</v>
      </c>
      <c r="D214" s="207" t="s">
        <v>169</v>
      </c>
      <c r="E214" s="208" t="s">
        <v>296</v>
      </c>
      <c r="F214" s="209" t="s">
        <v>297</v>
      </c>
      <c r="G214" s="210" t="s">
        <v>172</v>
      </c>
      <c r="H214" s="211">
        <v>6</v>
      </c>
      <c r="I214" s="212"/>
      <c r="J214" s="213">
        <f>ROUND(I214*H214,2)</f>
        <v>0</v>
      </c>
      <c r="K214" s="214"/>
      <c r="L214" s="35"/>
      <c r="M214" s="215" t="s">
        <v>1</v>
      </c>
      <c r="N214" s="216" t="s">
        <v>39</v>
      </c>
      <c r="O214" s="69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9" t="s">
        <v>173</v>
      </c>
      <c r="AT214" s="219" t="s">
        <v>169</v>
      </c>
      <c r="AU214" s="219" t="s">
        <v>83</v>
      </c>
      <c r="AY214" s="14" t="s">
        <v>166</v>
      </c>
      <c r="BE214" s="112">
        <f>IF(N214="základní",J214,0)</f>
        <v>0</v>
      </c>
      <c r="BF214" s="112">
        <f>IF(N214="snížená",J214,0)</f>
        <v>0</v>
      </c>
      <c r="BG214" s="112">
        <f>IF(N214="zákl. přenesená",J214,0)</f>
        <v>0</v>
      </c>
      <c r="BH214" s="112">
        <f>IF(N214="sníž. přenesená",J214,0)</f>
        <v>0</v>
      </c>
      <c r="BI214" s="112">
        <f>IF(N214="nulová",J214,0)</f>
        <v>0</v>
      </c>
      <c r="BJ214" s="14" t="s">
        <v>81</v>
      </c>
      <c r="BK214" s="112">
        <f>ROUND(I214*H214,2)</f>
        <v>0</v>
      </c>
      <c r="BL214" s="14" t="s">
        <v>173</v>
      </c>
      <c r="BM214" s="219" t="s">
        <v>298</v>
      </c>
    </row>
    <row r="215" spans="1:65" s="2" customFormat="1" ht="19.5">
      <c r="A215" s="32"/>
      <c r="B215" s="33"/>
      <c r="C215" s="34"/>
      <c r="D215" s="220" t="s">
        <v>174</v>
      </c>
      <c r="E215" s="34"/>
      <c r="F215" s="221" t="s">
        <v>297</v>
      </c>
      <c r="G215" s="34"/>
      <c r="H215" s="34"/>
      <c r="I215" s="176"/>
      <c r="J215" s="34"/>
      <c r="K215" s="34"/>
      <c r="L215" s="35"/>
      <c r="M215" s="222"/>
      <c r="N215" s="223"/>
      <c r="O215" s="69"/>
      <c r="P215" s="69"/>
      <c r="Q215" s="69"/>
      <c r="R215" s="69"/>
      <c r="S215" s="69"/>
      <c r="T215" s="70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4" t="s">
        <v>174</v>
      </c>
      <c r="AU215" s="14" t="s">
        <v>83</v>
      </c>
    </row>
    <row r="216" spans="1:65" s="2" customFormat="1" ht="24.2" customHeight="1">
      <c r="A216" s="32"/>
      <c r="B216" s="33"/>
      <c r="C216" s="207" t="s">
        <v>299</v>
      </c>
      <c r="D216" s="207" t="s">
        <v>169</v>
      </c>
      <c r="E216" s="208" t="s">
        <v>300</v>
      </c>
      <c r="F216" s="209" t="s">
        <v>301</v>
      </c>
      <c r="G216" s="210" t="s">
        <v>172</v>
      </c>
      <c r="H216" s="211">
        <v>10</v>
      </c>
      <c r="I216" s="212"/>
      <c r="J216" s="213">
        <f>ROUND(I216*H216,2)</f>
        <v>0</v>
      </c>
      <c r="K216" s="214"/>
      <c r="L216" s="35"/>
      <c r="M216" s="215" t="s">
        <v>1</v>
      </c>
      <c r="N216" s="216" t="s">
        <v>39</v>
      </c>
      <c r="O216" s="69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9" t="s">
        <v>173</v>
      </c>
      <c r="AT216" s="219" t="s">
        <v>169</v>
      </c>
      <c r="AU216" s="219" t="s">
        <v>83</v>
      </c>
      <c r="AY216" s="14" t="s">
        <v>166</v>
      </c>
      <c r="BE216" s="112">
        <f>IF(N216="základní",J216,0)</f>
        <v>0</v>
      </c>
      <c r="BF216" s="112">
        <f>IF(N216="snížená",J216,0)</f>
        <v>0</v>
      </c>
      <c r="BG216" s="112">
        <f>IF(N216="zákl. přenesená",J216,0)</f>
        <v>0</v>
      </c>
      <c r="BH216" s="112">
        <f>IF(N216="sníž. přenesená",J216,0)</f>
        <v>0</v>
      </c>
      <c r="BI216" s="112">
        <f>IF(N216="nulová",J216,0)</f>
        <v>0</v>
      </c>
      <c r="BJ216" s="14" t="s">
        <v>81</v>
      </c>
      <c r="BK216" s="112">
        <f>ROUND(I216*H216,2)</f>
        <v>0</v>
      </c>
      <c r="BL216" s="14" t="s">
        <v>173</v>
      </c>
      <c r="BM216" s="219" t="s">
        <v>302</v>
      </c>
    </row>
    <row r="217" spans="1:65" s="2" customFormat="1" ht="19.5">
      <c r="A217" s="32"/>
      <c r="B217" s="33"/>
      <c r="C217" s="34"/>
      <c r="D217" s="220" t="s">
        <v>174</v>
      </c>
      <c r="E217" s="34"/>
      <c r="F217" s="221" t="s">
        <v>301</v>
      </c>
      <c r="G217" s="34"/>
      <c r="H217" s="34"/>
      <c r="I217" s="176"/>
      <c r="J217" s="34"/>
      <c r="K217" s="34"/>
      <c r="L217" s="35"/>
      <c r="M217" s="222"/>
      <c r="N217" s="223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4" t="s">
        <v>174</v>
      </c>
      <c r="AU217" s="14" t="s">
        <v>83</v>
      </c>
    </row>
    <row r="218" spans="1:65" s="2" customFormat="1" ht="24.2" customHeight="1">
      <c r="A218" s="32"/>
      <c r="B218" s="33"/>
      <c r="C218" s="207" t="s">
        <v>241</v>
      </c>
      <c r="D218" s="207" t="s">
        <v>169</v>
      </c>
      <c r="E218" s="208" t="s">
        <v>303</v>
      </c>
      <c r="F218" s="209" t="s">
        <v>304</v>
      </c>
      <c r="G218" s="210" t="s">
        <v>172</v>
      </c>
      <c r="H218" s="211">
        <v>5</v>
      </c>
      <c r="I218" s="212"/>
      <c r="J218" s="213">
        <f>ROUND(I218*H218,2)</f>
        <v>0</v>
      </c>
      <c r="K218" s="214"/>
      <c r="L218" s="35"/>
      <c r="M218" s="215" t="s">
        <v>1</v>
      </c>
      <c r="N218" s="216" t="s">
        <v>39</v>
      </c>
      <c r="O218" s="69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9" t="s">
        <v>173</v>
      </c>
      <c r="AT218" s="219" t="s">
        <v>169</v>
      </c>
      <c r="AU218" s="219" t="s">
        <v>83</v>
      </c>
      <c r="AY218" s="14" t="s">
        <v>166</v>
      </c>
      <c r="BE218" s="112">
        <f>IF(N218="základní",J218,0)</f>
        <v>0</v>
      </c>
      <c r="BF218" s="112">
        <f>IF(N218="snížená",J218,0)</f>
        <v>0</v>
      </c>
      <c r="BG218" s="112">
        <f>IF(N218="zákl. přenesená",J218,0)</f>
        <v>0</v>
      </c>
      <c r="BH218" s="112">
        <f>IF(N218="sníž. přenesená",J218,0)</f>
        <v>0</v>
      </c>
      <c r="BI218" s="112">
        <f>IF(N218="nulová",J218,0)</f>
        <v>0</v>
      </c>
      <c r="BJ218" s="14" t="s">
        <v>81</v>
      </c>
      <c r="BK218" s="112">
        <f>ROUND(I218*H218,2)</f>
        <v>0</v>
      </c>
      <c r="BL218" s="14" t="s">
        <v>173</v>
      </c>
      <c r="BM218" s="219" t="s">
        <v>305</v>
      </c>
    </row>
    <row r="219" spans="1:65" s="2" customFormat="1" ht="19.5">
      <c r="A219" s="32"/>
      <c r="B219" s="33"/>
      <c r="C219" s="34"/>
      <c r="D219" s="220" t="s">
        <v>174</v>
      </c>
      <c r="E219" s="34"/>
      <c r="F219" s="221" t="s">
        <v>304</v>
      </c>
      <c r="G219" s="34"/>
      <c r="H219" s="34"/>
      <c r="I219" s="176"/>
      <c r="J219" s="34"/>
      <c r="K219" s="34"/>
      <c r="L219" s="35"/>
      <c r="M219" s="222"/>
      <c r="N219" s="223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4" t="s">
        <v>174</v>
      </c>
      <c r="AU219" s="14" t="s">
        <v>83</v>
      </c>
    </row>
    <row r="220" spans="1:65" s="12" customFormat="1" ht="22.9" customHeight="1">
      <c r="B220" s="191"/>
      <c r="C220" s="192"/>
      <c r="D220" s="193" t="s">
        <v>73</v>
      </c>
      <c r="E220" s="205" t="s">
        <v>306</v>
      </c>
      <c r="F220" s="205" t="s">
        <v>307</v>
      </c>
      <c r="G220" s="192"/>
      <c r="H220" s="192"/>
      <c r="I220" s="195"/>
      <c r="J220" s="206">
        <f>BK220</f>
        <v>0</v>
      </c>
      <c r="K220" s="192"/>
      <c r="L220" s="197"/>
      <c r="M220" s="198"/>
      <c r="N220" s="199"/>
      <c r="O220" s="199"/>
      <c r="P220" s="200">
        <f>SUM(P221:P230)</f>
        <v>0</v>
      </c>
      <c r="Q220" s="199"/>
      <c r="R220" s="200">
        <f>SUM(R221:R230)</f>
        <v>0</v>
      </c>
      <c r="S220" s="199"/>
      <c r="T220" s="201">
        <f>SUM(T221:T230)</f>
        <v>0</v>
      </c>
      <c r="AR220" s="202" t="s">
        <v>83</v>
      </c>
      <c r="AT220" s="203" t="s">
        <v>73</v>
      </c>
      <c r="AU220" s="203" t="s">
        <v>81</v>
      </c>
      <c r="AY220" s="202" t="s">
        <v>166</v>
      </c>
      <c r="BK220" s="204">
        <f>SUM(BK221:BK230)</f>
        <v>0</v>
      </c>
    </row>
    <row r="221" spans="1:65" s="2" customFormat="1" ht="37.9" customHeight="1">
      <c r="A221" s="32"/>
      <c r="B221" s="33"/>
      <c r="C221" s="207" t="s">
        <v>308</v>
      </c>
      <c r="D221" s="207" t="s">
        <v>169</v>
      </c>
      <c r="E221" s="208" t="s">
        <v>309</v>
      </c>
      <c r="F221" s="209" t="s">
        <v>310</v>
      </c>
      <c r="G221" s="210" t="s">
        <v>267</v>
      </c>
      <c r="H221" s="211">
        <v>1</v>
      </c>
      <c r="I221" s="212"/>
      <c r="J221" s="213">
        <f>ROUND(I221*H221,2)</f>
        <v>0</v>
      </c>
      <c r="K221" s="214"/>
      <c r="L221" s="35"/>
      <c r="M221" s="215" t="s">
        <v>1</v>
      </c>
      <c r="N221" s="216" t="s">
        <v>39</v>
      </c>
      <c r="O221" s="69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9" t="s">
        <v>173</v>
      </c>
      <c r="AT221" s="219" t="s">
        <v>169</v>
      </c>
      <c r="AU221" s="219" t="s">
        <v>83</v>
      </c>
      <c r="AY221" s="14" t="s">
        <v>166</v>
      </c>
      <c r="BE221" s="112">
        <f>IF(N221="základní",J221,0)</f>
        <v>0</v>
      </c>
      <c r="BF221" s="112">
        <f>IF(N221="snížená",J221,0)</f>
        <v>0</v>
      </c>
      <c r="BG221" s="112">
        <f>IF(N221="zákl. přenesená",J221,0)</f>
        <v>0</v>
      </c>
      <c r="BH221" s="112">
        <f>IF(N221="sníž. přenesená",J221,0)</f>
        <v>0</v>
      </c>
      <c r="BI221" s="112">
        <f>IF(N221="nulová",J221,0)</f>
        <v>0</v>
      </c>
      <c r="BJ221" s="14" t="s">
        <v>81</v>
      </c>
      <c r="BK221" s="112">
        <f>ROUND(I221*H221,2)</f>
        <v>0</v>
      </c>
      <c r="BL221" s="14" t="s">
        <v>173</v>
      </c>
      <c r="BM221" s="219" t="s">
        <v>311</v>
      </c>
    </row>
    <row r="222" spans="1:65" s="2" customFormat="1" ht="19.5">
      <c r="A222" s="32"/>
      <c r="B222" s="33"/>
      <c r="C222" s="34"/>
      <c r="D222" s="220" t="s">
        <v>174</v>
      </c>
      <c r="E222" s="34"/>
      <c r="F222" s="221" t="s">
        <v>310</v>
      </c>
      <c r="G222" s="34"/>
      <c r="H222" s="34"/>
      <c r="I222" s="176"/>
      <c r="J222" s="34"/>
      <c r="K222" s="34"/>
      <c r="L222" s="35"/>
      <c r="M222" s="222"/>
      <c r="N222" s="223"/>
      <c r="O222" s="69"/>
      <c r="P222" s="69"/>
      <c r="Q222" s="69"/>
      <c r="R222" s="69"/>
      <c r="S222" s="69"/>
      <c r="T222" s="70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4" t="s">
        <v>174</v>
      </c>
      <c r="AU222" s="14" t="s">
        <v>83</v>
      </c>
    </row>
    <row r="223" spans="1:65" s="2" customFormat="1" ht="21.75" customHeight="1">
      <c r="A223" s="32"/>
      <c r="B223" s="33"/>
      <c r="C223" s="207" t="s">
        <v>242</v>
      </c>
      <c r="D223" s="207" t="s">
        <v>169</v>
      </c>
      <c r="E223" s="208" t="s">
        <v>312</v>
      </c>
      <c r="F223" s="209" t="s">
        <v>313</v>
      </c>
      <c r="G223" s="210" t="s">
        <v>267</v>
      </c>
      <c r="H223" s="211">
        <v>1</v>
      </c>
      <c r="I223" s="212"/>
      <c r="J223" s="213">
        <f>ROUND(I223*H223,2)</f>
        <v>0</v>
      </c>
      <c r="K223" s="214"/>
      <c r="L223" s="35"/>
      <c r="M223" s="215" t="s">
        <v>1</v>
      </c>
      <c r="N223" s="216" t="s">
        <v>39</v>
      </c>
      <c r="O223" s="69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9" t="s">
        <v>173</v>
      </c>
      <c r="AT223" s="219" t="s">
        <v>169</v>
      </c>
      <c r="AU223" s="219" t="s">
        <v>83</v>
      </c>
      <c r="AY223" s="14" t="s">
        <v>166</v>
      </c>
      <c r="BE223" s="112">
        <f>IF(N223="základní",J223,0)</f>
        <v>0</v>
      </c>
      <c r="BF223" s="112">
        <f>IF(N223="snížená",J223,0)</f>
        <v>0</v>
      </c>
      <c r="BG223" s="112">
        <f>IF(N223="zákl. přenesená",J223,0)</f>
        <v>0</v>
      </c>
      <c r="BH223" s="112">
        <f>IF(N223="sníž. přenesená",J223,0)</f>
        <v>0</v>
      </c>
      <c r="BI223" s="112">
        <f>IF(N223="nulová",J223,0)</f>
        <v>0</v>
      </c>
      <c r="BJ223" s="14" t="s">
        <v>81</v>
      </c>
      <c r="BK223" s="112">
        <f>ROUND(I223*H223,2)</f>
        <v>0</v>
      </c>
      <c r="BL223" s="14" t="s">
        <v>173</v>
      </c>
      <c r="BM223" s="219" t="s">
        <v>314</v>
      </c>
    </row>
    <row r="224" spans="1:65" s="2" customFormat="1" ht="11.25">
      <c r="A224" s="32"/>
      <c r="B224" s="33"/>
      <c r="C224" s="34"/>
      <c r="D224" s="220" t="s">
        <v>174</v>
      </c>
      <c r="E224" s="34"/>
      <c r="F224" s="221" t="s">
        <v>313</v>
      </c>
      <c r="G224" s="34"/>
      <c r="H224" s="34"/>
      <c r="I224" s="176"/>
      <c r="J224" s="34"/>
      <c r="K224" s="34"/>
      <c r="L224" s="35"/>
      <c r="M224" s="222"/>
      <c r="N224" s="223"/>
      <c r="O224" s="69"/>
      <c r="P224" s="69"/>
      <c r="Q224" s="69"/>
      <c r="R224" s="69"/>
      <c r="S224" s="69"/>
      <c r="T224" s="70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4" t="s">
        <v>174</v>
      </c>
      <c r="AU224" s="14" t="s">
        <v>83</v>
      </c>
    </row>
    <row r="225" spans="1:65" s="2" customFormat="1" ht="16.5" customHeight="1">
      <c r="A225" s="32"/>
      <c r="B225" s="33"/>
      <c r="C225" s="207" t="s">
        <v>315</v>
      </c>
      <c r="D225" s="207" t="s">
        <v>169</v>
      </c>
      <c r="E225" s="208" t="s">
        <v>316</v>
      </c>
      <c r="F225" s="209" t="s">
        <v>317</v>
      </c>
      <c r="G225" s="210" t="s">
        <v>218</v>
      </c>
      <c r="H225" s="211">
        <v>1</v>
      </c>
      <c r="I225" s="212"/>
      <c r="J225" s="213">
        <f>ROUND(I225*H225,2)</f>
        <v>0</v>
      </c>
      <c r="K225" s="214"/>
      <c r="L225" s="35"/>
      <c r="M225" s="215" t="s">
        <v>1</v>
      </c>
      <c r="N225" s="216" t="s">
        <v>39</v>
      </c>
      <c r="O225" s="69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9" t="s">
        <v>173</v>
      </c>
      <c r="AT225" s="219" t="s">
        <v>169</v>
      </c>
      <c r="AU225" s="219" t="s">
        <v>83</v>
      </c>
      <c r="AY225" s="14" t="s">
        <v>166</v>
      </c>
      <c r="BE225" s="112">
        <f>IF(N225="základní",J225,0)</f>
        <v>0</v>
      </c>
      <c r="BF225" s="112">
        <f>IF(N225="snížená",J225,0)</f>
        <v>0</v>
      </c>
      <c r="BG225" s="112">
        <f>IF(N225="zákl. přenesená",J225,0)</f>
        <v>0</v>
      </c>
      <c r="BH225" s="112">
        <f>IF(N225="sníž. přenesená",J225,0)</f>
        <v>0</v>
      </c>
      <c r="BI225" s="112">
        <f>IF(N225="nulová",J225,0)</f>
        <v>0</v>
      </c>
      <c r="BJ225" s="14" t="s">
        <v>81</v>
      </c>
      <c r="BK225" s="112">
        <f>ROUND(I225*H225,2)</f>
        <v>0</v>
      </c>
      <c r="BL225" s="14" t="s">
        <v>173</v>
      </c>
      <c r="BM225" s="219" t="s">
        <v>318</v>
      </c>
    </row>
    <row r="226" spans="1:65" s="2" customFormat="1" ht="11.25">
      <c r="A226" s="32"/>
      <c r="B226" s="33"/>
      <c r="C226" s="34"/>
      <c r="D226" s="220" t="s">
        <v>174</v>
      </c>
      <c r="E226" s="34"/>
      <c r="F226" s="221" t="s">
        <v>317</v>
      </c>
      <c r="G226" s="34"/>
      <c r="H226" s="34"/>
      <c r="I226" s="176"/>
      <c r="J226" s="34"/>
      <c r="K226" s="34"/>
      <c r="L226" s="35"/>
      <c r="M226" s="222"/>
      <c r="N226" s="223"/>
      <c r="O226" s="69"/>
      <c r="P226" s="69"/>
      <c r="Q226" s="69"/>
      <c r="R226" s="69"/>
      <c r="S226" s="69"/>
      <c r="T226" s="70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4" t="s">
        <v>174</v>
      </c>
      <c r="AU226" s="14" t="s">
        <v>83</v>
      </c>
    </row>
    <row r="227" spans="1:65" s="2" customFormat="1" ht="33" customHeight="1">
      <c r="A227" s="32"/>
      <c r="B227" s="33"/>
      <c r="C227" s="224" t="s">
        <v>243</v>
      </c>
      <c r="D227" s="224" t="s">
        <v>179</v>
      </c>
      <c r="E227" s="225" t="s">
        <v>319</v>
      </c>
      <c r="F227" s="226" t="s">
        <v>320</v>
      </c>
      <c r="G227" s="227" t="s">
        <v>218</v>
      </c>
      <c r="H227" s="228">
        <v>1</v>
      </c>
      <c r="I227" s="229"/>
      <c r="J227" s="230">
        <f>ROUND(I227*H227,2)</f>
        <v>0</v>
      </c>
      <c r="K227" s="231"/>
      <c r="L227" s="232"/>
      <c r="M227" s="233" t="s">
        <v>1</v>
      </c>
      <c r="N227" s="234" t="s">
        <v>39</v>
      </c>
      <c r="O227" s="69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9" t="s">
        <v>182</v>
      </c>
      <c r="AT227" s="219" t="s">
        <v>179</v>
      </c>
      <c r="AU227" s="219" t="s">
        <v>83</v>
      </c>
      <c r="AY227" s="14" t="s">
        <v>166</v>
      </c>
      <c r="BE227" s="112">
        <f>IF(N227="základní",J227,0)</f>
        <v>0</v>
      </c>
      <c r="BF227" s="112">
        <f>IF(N227="snížená",J227,0)</f>
        <v>0</v>
      </c>
      <c r="BG227" s="112">
        <f>IF(N227="zákl. přenesená",J227,0)</f>
        <v>0</v>
      </c>
      <c r="BH227" s="112">
        <f>IF(N227="sníž. přenesená",J227,0)</f>
        <v>0</v>
      </c>
      <c r="BI227" s="112">
        <f>IF(N227="nulová",J227,0)</f>
        <v>0</v>
      </c>
      <c r="BJ227" s="14" t="s">
        <v>81</v>
      </c>
      <c r="BK227" s="112">
        <f>ROUND(I227*H227,2)</f>
        <v>0</v>
      </c>
      <c r="BL227" s="14" t="s">
        <v>173</v>
      </c>
      <c r="BM227" s="219" t="s">
        <v>321</v>
      </c>
    </row>
    <row r="228" spans="1:65" s="2" customFormat="1" ht="19.5">
      <c r="A228" s="32"/>
      <c r="B228" s="33"/>
      <c r="C228" s="34"/>
      <c r="D228" s="220" t="s">
        <v>174</v>
      </c>
      <c r="E228" s="34"/>
      <c r="F228" s="221" t="s">
        <v>320</v>
      </c>
      <c r="G228" s="34"/>
      <c r="H228" s="34"/>
      <c r="I228" s="176"/>
      <c r="J228" s="34"/>
      <c r="K228" s="34"/>
      <c r="L228" s="35"/>
      <c r="M228" s="222"/>
      <c r="N228" s="223"/>
      <c r="O228" s="69"/>
      <c r="P228" s="69"/>
      <c r="Q228" s="69"/>
      <c r="R228" s="69"/>
      <c r="S228" s="69"/>
      <c r="T228" s="70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4" t="s">
        <v>174</v>
      </c>
      <c r="AU228" s="14" t="s">
        <v>83</v>
      </c>
    </row>
    <row r="229" spans="1:65" s="2" customFormat="1" ht="24.2" customHeight="1">
      <c r="A229" s="32"/>
      <c r="B229" s="33"/>
      <c r="C229" s="207" t="s">
        <v>322</v>
      </c>
      <c r="D229" s="207" t="s">
        <v>169</v>
      </c>
      <c r="E229" s="208" t="s">
        <v>323</v>
      </c>
      <c r="F229" s="209" t="s">
        <v>324</v>
      </c>
      <c r="G229" s="210" t="s">
        <v>267</v>
      </c>
      <c r="H229" s="211">
        <v>1</v>
      </c>
      <c r="I229" s="212"/>
      <c r="J229" s="213">
        <f>ROUND(I229*H229,2)</f>
        <v>0</v>
      </c>
      <c r="K229" s="214"/>
      <c r="L229" s="35"/>
      <c r="M229" s="215" t="s">
        <v>1</v>
      </c>
      <c r="N229" s="216" t="s">
        <v>39</v>
      </c>
      <c r="O229" s="69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9" t="s">
        <v>173</v>
      </c>
      <c r="AT229" s="219" t="s">
        <v>169</v>
      </c>
      <c r="AU229" s="219" t="s">
        <v>83</v>
      </c>
      <c r="AY229" s="14" t="s">
        <v>166</v>
      </c>
      <c r="BE229" s="112">
        <f>IF(N229="základní",J229,0)</f>
        <v>0</v>
      </c>
      <c r="BF229" s="112">
        <f>IF(N229="snížená",J229,0)</f>
        <v>0</v>
      </c>
      <c r="BG229" s="112">
        <f>IF(N229="zákl. přenesená",J229,0)</f>
        <v>0</v>
      </c>
      <c r="BH229" s="112">
        <f>IF(N229="sníž. přenesená",J229,0)</f>
        <v>0</v>
      </c>
      <c r="BI229" s="112">
        <f>IF(N229="nulová",J229,0)</f>
        <v>0</v>
      </c>
      <c r="BJ229" s="14" t="s">
        <v>81</v>
      </c>
      <c r="BK229" s="112">
        <f>ROUND(I229*H229,2)</f>
        <v>0</v>
      </c>
      <c r="BL229" s="14" t="s">
        <v>173</v>
      </c>
      <c r="BM229" s="219" t="s">
        <v>325</v>
      </c>
    </row>
    <row r="230" spans="1:65" s="2" customFormat="1" ht="11.25">
      <c r="A230" s="32"/>
      <c r="B230" s="33"/>
      <c r="C230" s="34"/>
      <c r="D230" s="220" t="s">
        <v>174</v>
      </c>
      <c r="E230" s="34"/>
      <c r="F230" s="221" t="s">
        <v>324</v>
      </c>
      <c r="G230" s="34"/>
      <c r="H230" s="34"/>
      <c r="I230" s="176"/>
      <c r="J230" s="34"/>
      <c r="K230" s="34"/>
      <c r="L230" s="35"/>
      <c r="M230" s="222"/>
      <c r="N230" s="223"/>
      <c r="O230" s="69"/>
      <c r="P230" s="69"/>
      <c r="Q230" s="69"/>
      <c r="R230" s="69"/>
      <c r="S230" s="69"/>
      <c r="T230" s="70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4" t="s">
        <v>174</v>
      </c>
      <c r="AU230" s="14" t="s">
        <v>83</v>
      </c>
    </row>
    <row r="231" spans="1:65" s="12" customFormat="1" ht="22.9" customHeight="1">
      <c r="B231" s="191"/>
      <c r="C231" s="192"/>
      <c r="D231" s="193" t="s">
        <v>73</v>
      </c>
      <c r="E231" s="205" t="s">
        <v>326</v>
      </c>
      <c r="F231" s="205" t="s">
        <v>327</v>
      </c>
      <c r="G231" s="192"/>
      <c r="H231" s="192"/>
      <c r="I231" s="195"/>
      <c r="J231" s="206">
        <f>BK231</f>
        <v>0</v>
      </c>
      <c r="K231" s="192"/>
      <c r="L231" s="197"/>
      <c r="M231" s="198"/>
      <c r="N231" s="199"/>
      <c r="O231" s="199"/>
      <c r="P231" s="200">
        <f>SUM(P232:P235)</f>
        <v>0</v>
      </c>
      <c r="Q231" s="199"/>
      <c r="R231" s="200">
        <f>SUM(R232:R235)</f>
        <v>0</v>
      </c>
      <c r="S231" s="199"/>
      <c r="T231" s="201">
        <f>SUM(T232:T235)</f>
        <v>0</v>
      </c>
      <c r="AR231" s="202" t="s">
        <v>83</v>
      </c>
      <c r="AT231" s="203" t="s">
        <v>73</v>
      </c>
      <c r="AU231" s="203" t="s">
        <v>81</v>
      </c>
      <c r="AY231" s="202" t="s">
        <v>166</v>
      </c>
      <c r="BK231" s="204">
        <f>SUM(BK232:BK235)</f>
        <v>0</v>
      </c>
    </row>
    <row r="232" spans="1:65" s="2" customFormat="1" ht="24.2" customHeight="1">
      <c r="A232" s="32"/>
      <c r="B232" s="33"/>
      <c r="C232" s="207" t="s">
        <v>246</v>
      </c>
      <c r="D232" s="207" t="s">
        <v>169</v>
      </c>
      <c r="E232" s="208" t="s">
        <v>328</v>
      </c>
      <c r="F232" s="209" t="s">
        <v>329</v>
      </c>
      <c r="G232" s="210" t="s">
        <v>218</v>
      </c>
      <c r="H232" s="211">
        <v>2</v>
      </c>
      <c r="I232" s="212"/>
      <c r="J232" s="213">
        <f>ROUND(I232*H232,2)</f>
        <v>0</v>
      </c>
      <c r="K232" s="214"/>
      <c r="L232" s="35"/>
      <c r="M232" s="215" t="s">
        <v>1</v>
      </c>
      <c r="N232" s="216" t="s">
        <v>39</v>
      </c>
      <c r="O232" s="69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9" t="s">
        <v>173</v>
      </c>
      <c r="AT232" s="219" t="s">
        <v>169</v>
      </c>
      <c r="AU232" s="219" t="s">
        <v>83</v>
      </c>
      <c r="AY232" s="14" t="s">
        <v>166</v>
      </c>
      <c r="BE232" s="112">
        <f>IF(N232="základní",J232,0)</f>
        <v>0</v>
      </c>
      <c r="BF232" s="112">
        <f>IF(N232="snížená",J232,0)</f>
        <v>0</v>
      </c>
      <c r="BG232" s="112">
        <f>IF(N232="zákl. přenesená",J232,0)</f>
        <v>0</v>
      </c>
      <c r="BH232" s="112">
        <f>IF(N232="sníž. přenesená",J232,0)</f>
        <v>0</v>
      </c>
      <c r="BI232" s="112">
        <f>IF(N232="nulová",J232,0)</f>
        <v>0</v>
      </c>
      <c r="BJ232" s="14" t="s">
        <v>81</v>
      </c>
      <c r="BK232" s="112">
        <f>ROUND(I232*H232,2)</f>
        <v>0</v>
      </c>
      <c r="BL232" s="14" t="s">
        <v>173</v>
      </c>
      <c r="BM232" s="219" t="s">
        <v>330</v>
      </c>
    </row>
    <row r="233" spans="1:65" s="2" customFormat="1" ht="19.5">
      <c r="A233" s="32"/>
      <c r="B233" s="33"/>
      <c r="C233" s="34"/>
      <c r="D233" s="220" t="s">
        <v>174</v>
      </c>
      <c r="E233" s="34"/>
      <c r="F233" s="221" t="s">
        <v>329</v>
      </c>
      <c r="G233" s="34"/>
      <c r="H233" s="34"/>
      <c r="I233" s="176"/>
      <c r="J233" s="34"/>
      <c r="K233" s="34"/>
      <c r="L233" s="35"/>
      <c r="M233" s="222"/>
      <c r="N233" s="223"/>
      <c r="O233" s="69"/>
      <c r="P233" s="69"/>
      <c r="Q233" s="69"/>
      <c r="R233" s="69"/>
      <c r="S233" s="69"/>
      <c r="T233" s="70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4" t="s">
        <v>174</v>
      </c>
      <c r="AU233" s="14" t="s">
        <v>83</v>
      </c>
    </row>
    <row r="234" spans="1:65" s="2" customFormat="1" ht="24.2" customHeight="1">
      <c r="A234" s="32"/>
      <c r="B234" s="33"/>
      <c r="C234" s="207" t="s">
        <v>331</v>
      </c>
      <c r="D234" s="207" t="s">
        <v>169</v>
      </c>
      <c r="E234" s="208" t="s">
        <v>332</v>
      </c>
      <c r="F234" s="209" t="s">
        <v>333</v>
      </c>
      <c r="G234" s="210" t="s">
        <v>218</v>
      </c>
      <c r="H234" s="211">
        <v>2</v>
      </c>
      <c r="I234" s="212"/>
      <c r="J234" s="213">
        <f>ROUND(I234*H234,2)</f>
        <v>0</v>
      </c>
      <c r="K234" s="214"/>
      <c r="L234" s="35"/>
      <c r="M234" s="215" t="s">
        <v>1</v>
      </c>
      <c r="N234" s="216" t="s">
        <v>39</v>
      </c>
      <c r="O234" s="69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9" t="s">
        <v>173</v>
      </c>
      <c r="AT234" s="219" t="s">
        <v>169</v>
      </c>
      <c r="AU234" s="219" t="s">
        <v>83</v>
      </c>
      <c r="AY234" s="14" t="s">
        <v>166</v>
      </c>
      <c r="BE234" s="112">
        <f>IF(N234="základní",J234,0)</f>
        <v>0</v>
      </c>
      <c r="BF234" s="112">
        <f>IF(N234="snížená",J234,0)</f>
        <v>0</v>
      </c>
      <c r="BG234" s="112">
        <f>IF(N234="zákl. přenesená",J234,0)</f>
        <v>0</v>
      </c>
      <c r="BH234" s="112">
        <f>IF(N234="sníž. přenesená",J234,0)</f>
        <v>0</v>
      </c>
      <c r="BI234" s="112">
        <f>IF(N234="nulová",J234,0)</f>
        <v>0</v>
      </c>
      <c r="BJ234" s="14" t="s">
        <v>81</v>
      </c>
      <c r="BK234" s="112">
        <f>ROUND(I234*H234,2)</f>
        <v>0</v>
      </c>
      <c r="BL234" s="14" t="s">
        <v>173</v>
      </c>
      <c r="BM234" s="219" t="s">
        <v>334</v>
      </c>
    </row>
    <row r="235" spans="1:65" s="2" customFormat="1" ht="11.25">
      <c r="A235" s="32"/>
      <c r="B235" s="33"/>
      <c r="C235" s="34"/>
      <c r="D235" s="220" t="s">
        <v>174</v>
      </c>
      <c r="E235" s="34"/>
      <c r="F235" s="221" t="s">
        <v>333</v>
      </c>
      <c r="G235" s="34"/>
      <c r="H235" s="34"/>
      <c r="I235" s="176"/>
      <c r="J235" s="34"/>
      <c r="K235" s="34"/>
      <c r="L235" s="35"/>
      <c r="M235" s="222"/>
      <c r="N235" s="223"/>
      <c r="O235" s="69"/>
      <c r="P235" s="69"/>
      <c r="Q235" s="69"/>
      <c r="R235" s="69"/>
      <c r="S235" s="69"/>
      <c r="T235" s="70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4" t="s">
        <v>174</v>
      </c>
      <c r="AU235" s="14" t="s">
        <v>83</v>
      </c>
    </row>
    <row r="236" spans="1:65" s="12" customFormat="1" ht="22.9" customHeight="1">
      <c r="B236" s="191"/>
      <c r="C236" s="192"/>
      <c r="D236" s="193" t="s">
        <v>73</v>
      </c>
      <c r="E236" s="205" t="s">
        <v>335</v>
      </c>
      <c r="F236" s="205" t="s">
        <v>336</v>
      </c>
      <c r="G236" s="192"/>
      <c r="H236" s="192"/>
      <c r="I236" s="195"/>
      <c r="J236" s="206">
        <f>BK236</f>
        <v>0</v>
      </c>
      <c r="K236" s="192"/>
      <c r="L236" s="197"/>
      <c r="M236" s="198"/>
      <c r="N236" s="199"/>
      <c r="O236" s="199"/>
      <c r="P236" s="200">
        <f>SUM(P237:P264)</f>
        <v>0</v>
      </c>
      <c r="Q236" s="199"/>
      <c r="R236" s="200">
        <f>SUM(R237:R264)</f>
        <v>0</v>
      </c>
      <c r="S236" s="199"/>
      <c r="T236" s="201">
        <f>SUM(T237:T264)</f>
        <v>0</v>
      </c>
      <c r="AR236" s="202" t="s">
        <v>83</v>
      </c>
      <c r="AT236" s="203" t="s">
        <v>73</v>
      </c>
      <c r="AU236" s="203" t="s">
        <v>81</v>
      </c>
      <c r="AY236" s="202" t="s">
        <v>166</v>
      </c>
      <c r="BK236" s="204">
        <f>SUM(BK237:BK264)</f>
        <v>0</v>
      </c>
    </row>
    <row r="237" spans="1:65" s="2" customFormat="1" ht="24.2" customHeight="1">
      <c r="A237" s="32"/>
      <c r="B237" s="33"/>
      <c r="C237" s="207" t="s">
        <v>250</v>
      </c>
      <c r="D237" s="207" t="s">
        <v>169</v>
      </c>
      <c r="E237" s="208" t="s">
        <v>337</v>
      </c>
      <c r="F237" s="209" t="s">
        <v>338</v>
      </c>
      <c r="G237" s="210" t="s">
        <v>339</v>
      </c>
      <c r="H237" s="211">
        <v>1</v>
      </c>
      <c r="I237" s="212"/>
      <c r="J237" s="213">
        <f>ROUND(I237*H237,2)</f>
        <v>0</v>
      </c>
      <c r="K237" s="214"/>
      <c r="L237" s="35"/>
      <c r="M237" s="215" t="s">
        <v>1</v>
      </c>
      <c r="N237" s="216" t="s">
        <v>39</v>
      </c>
      <c r="O237" s="69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9" t="s">
        <v>173</v>
      </c>
      <c r="AT237" s="219" t="s">
        <v>169</v>
      </c>
      <c r="AU237" s="219" t="s">
        <v>83</v>
      </c>
      <c r="AY237" s="14" t="s">
        <v>166</v>
      </c>
      <c r="BE237" s="112">
        <f>IF(N237="základní",J237,0)</f>
        <v>0</v>
      </c>
      <c r="BF237" s="112">
        <f>IF(N237="snížená",J237,0)</f>
        <v>0</v>
      </c>
      <c r="BG237" s="112">
        <f>IF(N237="zákl. přenesená",J237,0)</f>
        <v>0</v>
      </c>
      <c r="BH237" s="112">
        <f>IF(N237="sníž. přenesená",J237,0)</f>
        <v>0</v>
      </c>
      <c r="BI237" s="112">
        <f>IF(N237="nulová",J237,0)</f>
        <v>0</v>
      </c>
      <c r="BJ237" s="14" t="s">
        <v>81</v>
      </c>
      <c r="BK237" s="112">
        <f>ROUND(I237*H237,2)</f>
        <v>0</v>
      </c>
      <c r="BL237" s="14" t="s">
        <v>173</v>
      </c>
      <c r="BM237" s="219" t="s">
        <v>340</v>
      </c>
    </row>
    <row r="238" spans="1:65" s="2" customFormat="1" ht="19.5">
      <c r="A238" s="32"/>
      <c r="B238" s="33"/>
      <c r="C238" s="34"/>
      <c r="D238" s="220" t="s">
        <v>174</v>
      </c>
      <c r="E238" s="34"/>
      <c r="F238" s="221" t="s">
        <v>338</v>
      </c>
      <c r="G238" s="34"/>
      <c r="H238" s="34"/>
      <c r="I238" s="176"/>
      <c r="J238" s="34"/>
      <c r="K238" s="34"/>
      <c r="L238" s="35"/>
      <c r="M238" s="222"/>
      <c r="N238" s="223"/>
      <c r="O238" s="69"/>
      <c r="P238" s="69"/>
      <c r="Q238" s="69"/>
      <c r="R238" s="69"/>
      <c r="S238" s="69"/>
      <c r="T238" s="70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4" t="s">
        <v>174</v>
      </c>
      <c r="AU238" s="14" t="s">
        <v>83</v>
      </c>
    </row>
    <row r="239" spans="1:65" s="2" customFormat="1" ht="16.5" customHeight="1">
      <c r="A239" s="32"/>
      <c r="B239" s="33"/>
      <c r="C239" s="224" t="s">
        <v>341</v>
      </c>
      <c r="D239" s="224" t="s">
        <v>179</v>
      </c>
      <c r="E239" s="225" t="s">
        <v>342</v>
      </c>
      <c r="F239" s="226" t="s">
        <v>343</v>
      </c>
      <c r="G239" s="227" t="s">
        <v>213</v>
      </c>
      <c r="H239" s="228">
        <v>20</v>
      </c>
      <c r="I239" s="229"/>
      <c r="J239" s="230">
        <f>ROUND(I239*H239,2)</f>
        <v>0</v>
      </c>
      <c r="K239" s="231"/>
      <c r="L239" s="232"/>
      <c r="M239" s="233" t="s">
        <v>1</v>
      </c>
      <c r="N239" s="234" t="s">
        <v>39</v>
      </c>
      <c r="O239" s="69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9" t="s">
        <v>182</v>
      </c>
      <c r="AT239" s="219" t="s">
        <v>179</v>
      </c>
      <c r="AU239" s="219" t="s">
        <v>83</v>
      </c>
      <c r="AY239" s="14" t="s">
        <v>166</v>
      </c>
      <c r="BE239" s="112">
        <f>IF(N239="základní",J239,0)</f>
        <v>0</v>
      </c>
      <c r="BF239" s="112">
        <f>IF(N239="snížená",J239,0)</f>
        <v>0</v>
      </c>
      <c r="BG239" s="112">
        <f>IF(N239="zákl. přenesená",J239,0)</f>
        <v>0</v>
      </c>
      <c r="BH239" s="112">
        <f>IF(N239="sníž. přenesená",J239,0)</f>
        <v>0</v>
      </c>
      <c r="BI239" s="112">
        <f>IF(N239="nulová",J239,0)</f>
        <v>0</v>
      </c>
      <c r="BJ239" s="14" t="s">
        <v>81</v>
      </c>
      <c r="BK239" s="112">
        <f>ROUND(I239*H239,2)</f>
        <v>0</v>
      </c>
      <c r="BL239" s="14" t="s">
        <v>173</v>
      </c>
      <c r="BM239" s="219" t="s">
        <v>344</v>
      </c>
    </row>
    <row r="240" spans="1:65" s="2" customFormat="1" ht="11.25">
      <c r="A240" s="32"/>
      <c r="B240" s="33"/>
      <c r="C240" s="34"/>
      <c r="D240" s="220" t="s">
        <v>174</v>
      </c>
      <c r="E240" s="34"/>
      <c r="F240" s="221" t="s">
        <v>343</v>
      </c>
      <c r="G240" s="34"/>
      <c r="H240" s="34"/>
      <c r="I240" s="176"/>
      <c r="J240" s="34"/>
      <c r="K240" s="34"/>
      <c r="L240" s="35"/>
      <c r="M240" s="222"/>
      <c r="N240" s="223"/>
      <c r="O240" s="69"/>
      <c r="P240" s="69"/>
      <c r="Q240" s="69"/>
      <c r="R240" s="69"/>
      <c r="S240" s="69"/>
      <c r="T240" s="70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4" t="s">
        <v>174</v>
      </c>
      <c r="AU240" s="14" t="s">
        <v>83</v>
      </c>
    </row>
    <row r="241" spans="1:65" s="2" customFormat="1" ht="24.2" customHeight="1">
      <c r="A241" s="32"/>
      <c r="B241" s="33"/>
      <c r="C241" s="207" t="s">
        <v>253</v>
      </c>
      <c r="D241" s="207" t="s">
        <v>169</v>
      </c>
      <c r="E241" s="208" t="s">
        <v>345</v>
      </c>
      <c r="F241" s="209" t="s">
        <v>346</v>
      </c>
      <c r="G241" s="210" t="s">
        <v>339</v>
      </c>
      <c r="H241" s="211">
        <v>1</v>
      </c>
      <c r="I241" s="212"/>
      <c r="J241" s="213">
        <f>ROUND(I241*H241,2)</f>
        <v>0</v>
      </c>
      <c r="K241" s="214"/>
      <c r="L241" s="35"/>
      <c r="M241" s="215" t="s">
        <v>1</v>
      </c>
      <c r="N241" s="216" t="s">
        <v>39</v>
      </c>
      <c r="O241" s="69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9" t="s">
        <v>173</v>
      </c>
      <c r="AT241" s="219" t="s">
        <v>169</v>
      </c>
      <c r="AU241" s="219" t="s">
        <v>83</v>
      </c>
      <c r="AY241" s="14" t="s">
        <v>166</v>
      </c>
      <c r="BE241" s="112">
        <f>IF(N241="základní",J241,0)</f>
        <v>0</v>
      </c>
      <c r="BF241" s="112">
        <f>IF(N241="snížená",J241,0)</f>
        <v>0</v>
      </c>
      <c r="BG241" s="112">
        <f>IF(N241="zákl. přenesená",J241,0)</f>
        <v>0</v>
      </c>
      <c r="BH241" s="112">
        <f>IF(N241="sníž. přenesená",J241,0)</f>
        <v>0</v>
      </c>
      <c r="BI241" s="112">
        <f>IF(N241="nulová",J241,0)</f>
        <v>0</v>
      </c>
      <c r="BJ241" s="14" t="s">
        <v>81</v>
      </c>
      <c r="BK241" s="112">
        <f>ROUND(I241*H241,2)</f>
        <v>0</v>
      </c>
      <c r="BL241" s="14" t="s">
        <v>173</v>
      </c>
      <c r="BM241" s="219" t="s">
        <v>347</v>
      </c>
    </row>
    <row r="242" spans="1:65" s="2" customFormat="1" ht="19.5">
      <c r="A242" s="32"/>
      <c r="B242" s="33"/>
      <c r="C242" s="34"/>
      <c r="D242" s="220" t="s">
        <v>174</v>
      </c>
      <c r="E242" s="34"/>
      <c r="F242" s="221" t="s">
        <v>346</v>
      </c>
      <c r="G242" s="34"/>
      <c r="H242" s="34"/>
      <c r="I242" s="176"/>
      <c r="J242" s="34"/>
      <c r="K242" s="34"/>
      <c r="L242" s="35"/>
      <c r="M242" s="222"/>
      <c r="N242" s="223"/>
      <c r="O242" s="69"/>
      <c r="P242" s="69"/>
      <c r="Q242" s="69"/>
      <c r="R242" s="69"/>
      <c r="S242" s="69"/>
      <c r="T242" s="70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4" t="s">
        <v>174</v>
      </c>
      <c r="AU242" s="14" t="s">
        <v>83</v>
      </c>
    </row>
    <row r="243" spans="1:65" s="2" customFormat="1" ht="24.2" customHeight="1">
      <c r="A243" s="32"/>
      <c r="B243" s="33"/>
      <c r="C243" s="207" t="s">
        <v>348</v>
      </c>
      <c r="D243" s="207" t="s">
        <v>169</v>
      </c>
      <c r="E243" s="208" t="s">
        <v>349</v>
      </c>
      <c r="F243" s="209" t="s">
        <v>350</v>
      </c>
      <c r="G243" s="210" t="s">
        <v>213</v>
      </c>
      <c r="H243" s="211">
        <v>1</v>
      </c>
      <c r="I243" s="212"/>
      <c r="J243" s="213">
        <f>ROUND(I243*H243,2)</f>
        <v>0</v>
      </c>
      <c r="K243" s="214"/>
      <c r="L243" s="35"/>
      <c r="M243" s="215" t="s">
        <v>1</v>
      </c>
      <c r="N243" s="216" t="s">
        <v>39</v>
      </c>
      <c r="O243" s="69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9" t="s">
        <v>173</v>
      </c>
      <c r="AT243" s="219" t="s">
        <v>169</v>
      </c>
      <c r="AU243" s="219" t="s">
        <v>83</v>
      </c>
      <c r="AY243" s="14" t="s">
        <v>166</v>
      </c>
      <c r="BE243" s="112">
        <f>IF(N243="základní",J243,0)</f>
        <v>0</v>
      </c>
      <c r="BF243" s="112">
        <f>IF(N243="snížená",J243,0)</f>
        <v>0</v>
      </c>
      <c r="BG243" s="112">
        <f>IF(N243="zákl. přenesená",J243,0)</f>
        <v>0</v>
      </c>
      <c r="BH243" s="112">
        <f>IF(N243="sníž. přenesená",J243,0)</f>
        <v>0</v>
      </c>
      <c r="BI243" s="112">
        <f>IF(N243="nulová",J243,0)</f>
        <v>0</v>
      </c>
      <c r="BJ243" s="14" t="s">
        <v>81</v>
      </c>
      <c r="BK243" s="112">
        <f>ROUND(I243*H243,2)</f>
        <v>0</v>
      </c>
      <c r="BL243" s="14" t="s">
        <v>173</v>
      </c>
      <c r="BM243" s="219" t="s">
        <v>351</v>
      </c>
    </row>
    <row r="244" spans="1:65" s="2" customFormat="1" ht="11.25">
      <c r="A244" s="32"/>
      <c r="B244" s="33"/>
      <c r="C244" s="34"/>
      <c r="D244" s="220" t="s">
        <v>174</v>
      </c>
      <c r="E244" s="34"/>
      <c r="F244" s="221" t="s">
        <v>350</v>
      </c>
      <c r="G244" s="34"/>
      <c r="H244" s="34"/>
      <c r="I244" s="176"/>
      <c r="J244" s="34"/>
      <c r="K244" s="34"/>
      <c r="L244" s="35"/>
      <c r="M244" s="222"/>
      <c r="N244" s="223"/>
      <c r="O244" s="69"/>
      <c r="P244" s="69"/>
      <c r="Q244" s="69"/>
      <c r="R244" s="69"/>
      <c r="S244" s="69"/>
      <c r="T244" s="70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4" t="s">
        <v>174</v>
      </c>
      <c r="AU244" s="14" t="s">
        <v>83</v>
      </c>
    </row>
    <row r="245" spans="1:65" s="2" customFormat="1" ht="24.2" customHeight="1">
      <c r="A245" s="32"/>
      <c r="B245" s="33"/>
      <c r="C245" s="207" t="s">
        <v>257</v>
      </c>
      <c r="D245" s="207" t="s">
        <v>169</v>
      </c>
      <c r="E245" s="208" t="s">
        <v>352</v>
      </c>
      <c r="F245" s="209" t="s">
        <v>353</v>
      </c>
      <c r="G245" s="210" t="s">
        <v>213</v>
      </c>
      <c r="H245" s="211">
        <v>1</v>
      </c>
      <c r="I245" s="212"/>
      <c r="J245" s="213">
        <f>ROUND(I245*H245,2)</f>
        <v>0</v>
      </c>
      <c r="K245" s="214"/>
      <c r="L245" s="35"/>
      <c r="M245" s="215" t="s">
        <v>1</v>
      </c>
      <c r="N245" s="216" t="s">
        <v>39</v>
      </c>
      <c r="O245" s="69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9" t="s">
        <v>173</v>
      </c>
      <c r="AT245" s="219" t="s">
        <v>169</v>
      </c>
      <c r="AU245" s="219" t="s">
        <v>83</v>
      </c>
      <c r="AY245" s="14" t="s">
        <v>166</v>
      </c>
      <c r="BE245" s="112">
        <f>IF(N245="základní",J245,0)</f>
        <v>0</v>
      </c>
      <c r="BF245" s="112">
        <f>IF(N245="snížená",J245,0)</f>
        <v>0</v>
      </c>
      <c r="BG245" s="112">
        <f>IF(N245="zákl. přenesená",J245,0)</f>
        <v>0</v>
      </c>
      <c r="BH245" s="112">
        <f>IF(N245="sníž. přenesená",J245,0)</f>
        <v>0</v>
      </c>
      <c r="BI245" s="112">
        <f>IF(N245="nulová",J245,0)</f>
        <v>0</v>
      </c>
      <c r="BJ245" s="14" t="s">
        <v>81</v>
      </c>
      <c r="BK245" s="112">
        <f>ROUND(I245*H245,2)</f>
        <v>0</v>
      </c>
      <c r="BL245" s="14" t="s">
        <v>173</v>
      </c>
      <c r="BM245" s="219" t="s">
        <v>354</v>
      </c>
    </row>
    <row r="246" spans="1:65" s="2" customFormat="1" ht="19.5">
      <c r="A246" s="32"/>
      <c r="B246" s="33"/>
      <c r="C246" s="34"/>
      <c r="D246" s="220" t="s">
        <v>174</v>
      </c>
      <c r="E246" s="34"/>
      <c r="F246" s="221" t="s">
        <v>353</v>
      </c>
      <c r="G246" s="34"/>
      <c r="H246" s="34"/>
      <c r="I246" s="176"/>
      <c r="J246" s="34"/>
      <c r="K246" s="34"/>
      <c r="L246" s="35"/>
      <c r="M246" s="222"/>
      <c r="N246" s="223"/>
      <c r="O246" s="69"/>
      <c r="P246" s="69"/>
      <c r="Q246" s="69"/>
      <c r="R246" s="69"/>
      <c r="S246" s="69"/>
      <c r="T246" s="70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4" t="s">
        <v>174</v>
      </c>
      <c r="AU246" s="14" t="s">
        <v>83</v>
      </c>
    </row>
    <row r="247" spans="1:65" s="2" customFormat="1" ht="24.2" customHeight="1">
      <c r="A247" s="32"/>
      <c r="B247" s="33"/>
      <c r="C247" s="207" t="s">
        <v>355</v>
      </c>
      <c r="D247" s="207" t="s">
        <v>169</v>
      </c>
      <c r="E247" s="208" t="s">
        <v>356</v>
      </c>
      <c r="F247" s="209" t="s">
        <v>357</v>
      </c>
      <c r="G247" s="210" t="s">
        <v>213</v>
      </c>
      <c r="H247" s="211">
        <v>1</v>
      </c>
      <c r="I247" s="212"/>
      <c r="J247" s="213">
        <f>ROUND(I247*H247,2)</f>
        <v>0</v>
      </c>
      <c r="K247" s="214"/>
      <c r="L247" s="35"/>
      <c r="M247" s="215" t="s">
        <v>1</v>
      </c>
      <c r="N247" s="216" t="s">
        <v>39</v>
      </c>
      <c r="O247" s="69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9" t="s">
        <v>173</v>
      </c>
      <c r="AT247" s="219" t="s">
        <v>169</v>
      </c>
      <c r="AU247" s="219" t="s">
        <v>83</v>
      </c>
      <c r="AY247" s="14" t="s">
        <v>166</v>
      </c>
      <c r="BE247" s="112">
        <f>IF(N247="základní",J247,0)</f>
        <v>0</v>
      </c>
      <c r="BF247" s="112">
        <f>IF(N247="snížená",J247,0)</f>
        <v>0</v>
      </c>
      <c r="BG247" s="112">
        <f>IF(N247="zákl. přenesená",J247,0)</f>
        <v>0</v>
      </c>
      <c r="BH247" s="112">
        <f>IF(N247="sníž. přenesená",J247,0)</f>
        <v>0</v>
      </c>
      <c r="BI247" s="112">
        <f>IF(N247="nulová",J247,0)</f>
        <v>0</v>
      </c>
      <c r="BJ247" s="14" t="s">
        <v>81</v>
      </c>
      <c r="BK247" s="112">
        <f>ROUND(I247*H247,2)</f>
        <v>0</v>
      </c>
      <c r="BL247" s="14" t="s">
        <v>173</v>
      </c>
      <c r="BM247" s="219" t="s">
        <v>358</v>
      </c>
    </row>
    <row r="248" spans="1:65" s="2" customFormat="1" ht="11.25">
      <c r="A248" s="32"/>
      <c r="B248" s="33"/>
      <c r="C248" s="34"/>
      <c r="D248" s="220" t="s">
        <v>174</v>
      </c>
      <c r="E248" s="34"/>
      <c r="F248" s="221" t="s">
        <v>357</v>
      </c>
      <c r="G248" s="34"/>
      <c r="H248" s="34"/>
      <c r="I248" s="176"/>
      <c r="J248" s="34"/>
      <c r="K248" s="34"/>
      <c r="L248" s="35"/>
      <c r="M248" s="222"/>
      <c r="N248" s="223"/>
      <c r="O248" s="69"/>
      <c r="P248" s="69"/>
      <c r="Q248" s="69"/>
      <c r="R248" s="69"/>
      <c r="S248" s="69"/>
      <c r="T248" s="70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4" t="s">
        <v>174</v>
      </c>
      <c r="AU248" s="14" t="s">
        <v>83</v>
      </c>
    </row>
    <row r="249" spans="1:65" s="2" customFormat="1" ht="16.5" customHeight="1">
      <c r="A249" s="32"/>
      <c r="B249" s="33"/>
      <c r="C249" s="207" t="s">
        <v>260</v>
      </c>
      <c r="D249" s="207" t="s">
        <v>169</v>
      </c>
      <c r="E249" s="208" t="s">
        <v>359</v>
      </c>
      <c r="F249" s="209" t="s">
        <v>360</v>
      </c>
      <c r="G249" s="210" t="s">
        <v>267</v>
      </c>
      <c r="H249" s="211">
        <v>20</v>
      </c>
      <c r="I249" s="212"/>
      <c r="J249" s="213">
        <f>ROUND(I249*H249,2)</f>
        <v>0</v>
      </c>
      <c r="K249" s="214"/>
      <c r="L249" s="35"/>
      <c r="M249" s="215" t="s">
        <v>1</v>
      </c>
      <c r="N249" s="216" t="s">
        <v>39</v>
      </c>
      <c r="O249" s="69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9" t="s">
        <v>173</v>
      </c>
      <c r="AT249" s="219" t="s">
        <v>169</v>
      </c>
      <c r="AU249" s="219" t="s">
        <v>83</v>
      </c>
      <c r="AY249" s="14" t="s">
        <v>166</v>
      </c>
      <c r="BE249" s="112">
        <f>IF(N249="základní",J249,0)</f>
        <v>0</v>
      </c>
      <c r="BF249" s="112">
        <f>IF(N249="snížená",J249,0)</f>
        <v>0</v>
      </c>
      <c r="BG249" s="112">
        <f>IF(N249="zákl. přenesená",J249,0)</f>
        <v>0</v>
      </c>
      <c r="BH249" s="112">
        <f>IF(N249="sníž. přenesená",J249,0)</f>
        <v>0</v>
      </c>
      <c r="BI249" s="112">
        <f>IF(N249="nulová",J249,0)</f>
        <v>0</v>
      </c>
      <c r="BJ249" s="14" t="s">
        <v>81</v>
      </c>
      <c r="BK249" s="112">
        <f>ROUND(I249*H249,2)</f>
        <v>0</v>
      </c>
      <c r="BL249" s="14" t="s">
        <v>173</v>
      </c>
      <c r="BM249" s="219" t="s">
        <v>361</v>
      </c>
    </row>
    <row r="250" spans="1:65" s="2" customFormat="1" ht="11.25">
      <c r="A250" s="32"/>
      <c r="B250" s="33"/>
      <c r="C250" s="34"/>
      <c r="D250" s="220" t="s">
        <v>174</v>
      </c>
      <c r="E250" s="34"/>
      <c r="F250" s="221" t="s">
        <v>360</v>
      </c>
      <c r="G250" s="34"/>
      <c r="H250" s="34"/>
      <c r="I250" s="176"/>
      <c r="J250" s="34"/>
      <c r="K250" s="34"/>
      <c r="L250" s="35"/>
      <c r="M250" s="222"/>
      <c r="N250" s="223"/>
      <c r="O250" s="69"/>
      <c r="P250" s="69"/>
      <c r="Q250" s="69"/>
      <c r="R250" s="69"/>
      <c r="S250" s="69"/>
      <c r="T250" s="70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4" t="s">
        <v>174</v>
      </c>
      <c r="AU250" s="14" t="s">
        <v>83</v>
      </c>
    </row>
    <row r="251" spans="1:65" s="2" customFormat="1" ht="24.2" customHeight="1">
      <c r="A251" s="32"/>
      <c r="B251" s="33"/>
      <c r="C251" s="207" t="s">
        <v>362</v>
      </c>
      <c r="D251" s="207" t="s">
        <v>169</v>
      </c>
      <c r="E251" s="208" t="s">
        <v>363</v>
      </c>
      <c r="F251" s="209" t="s">
        <v>364</v>
      </c>
      <c r="G251" s="210" t="s">
        <v>218</v>
      </c>
      <c r="H251" s="211">
        <v>1</v>
      </c>
      <c r="I251" s="212"/>
      <c r="J251" s="213">
        <f>ROUND(I251*H251,2)</f>
        <v>0</v>
      </c>
      <c r="K251" s="214"/>
      <c r="L251" s="35"/>
      <c r="M251" s="215" t="s">
        <v>1</v>
      </c>
      <c r="N251" s="216" t="s">
        <v>39</v>
      </c>
      <c r="O251" s="69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9" t="s">
        <v>173</v>
      </c>
      <c r="AT251" s="219" t="s">
        <v>169</v>
      </c>
      <c r="AU251" s="219" t="s">
        <v>83</v>
      </c>
      <c r="AY251" s="14" t="s">
        <v>166</v>
      </c>
      <c r="BE251" s="112">
        <f>IF(N251="základní",J251,0)</f>
        <v>0</v>
      </c>
      <c r="BF251" s="112">
        <f>IF(N251="snížená",J251,0)</f>
        <v>0</v>
      </c>
      <c r="BG251" s="112">
        <f>IF(N251="zákl. přenesená",J251,0)</f>
        <v>0</v>
      </c>
      <c r="BH251" s="112">
        <f>IF(N251="sníž. přenesená",J251,0)</f>
        <v>0</v>
      </c>
      <c r="BI251" s="112">
        <f>IF(N251="nulová",J251,0)</f>
        <v>0</v>
      </c>
      <c r="BJ251" s="14" t="s">
        <v>81</v>
      </c>
      <c r="BK251" s="112">
        <f>ROUND(I251*H251,2)</f>
        <v>0</v>
      </c>
      <c r="BL251" s="14" t="s">
        <v>173</v>
      </c>
      <c r="BM251" s="219" t="s">
        <v>365</v>
      </c>
    </row>
    <row r="252" spans="1:65" s="2" customFormat="1" ht="19.5">
      <c r="A252" s="32"/>
      <c r="B252" s="33"/>
      <c r="C252" s="34"/>
      <c r="D252" s="220" t="s">
        <v>174</v>
      </c>
      <c r="E252" s="34"/>
      <c r="F252" s="221" t="s">
        <v>364</v>
      </c>
      <c r="G252" s="34"/>
      <c r="H252" s="34"/>
      <c r="I252" s="176"/>
      <c r="J252" s="34"/>
      <c r="K252" s="34"/>
      <c r="L252" s="35"/>
      <c r="M252" s="222"/>
      <c r="N252" s="223"/>
      <c r="O252" s="69"/>
      <c r="P252" s="69"/>
      <c r="Q252" s="69"/>
      <c r="R252" s="69"/>
      <c r="S252" s="69"/>
      <c r="T252" s="70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4" t="s">
        <v>174</v>
      </c>
      <c r="AU252" s="14" t="s">
        <v>83</v>
      </c>
    </row>
    <row r="253" spans="1:65" s="2" customFormat="1" ht="33" customHeight="1">
      <c r="A253" s="32"/>
      <c r="B253" s="33"/>
      <c r="C253" s="207" t="s">
        <v>264</v>
      </c>
      <c r="D253" s="207" t="s">
        <v>169</v>
      </c>
      <c r="E253" s="208" t="s">
        <v>366</v>
      </c>
      <c r="F253" s="209" t="s">
        <v>367</v>
      </c>
      <c r="G253" s="210" t="s">
        <v>218</v>
      </c>
      <c r="H253" s="211">
        <v>1</v>
      </c>
      <c r="I253" s="212"/>
      <c r="J253" s="213">
        <f>ROUND(I253*H253,2)</f>
        <v>0</v>
      </c>
      <c r="K253" s="214"/>
      <c r="L253" s="35"/>
      <c r="M253" s="215" t="s">
        <v>1</v>
      </c>
      <c r="N253" s="216" t="s">
        <v>39</v>
      </c>
      <c r="O253" s="69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9" t="s">
        <v>173</v>
      </c>
      <c r="AT253" s="219" t="s">
        <v>169</v>
      </c>
      <c r="AU253" s="219" t="s">
        <v>83</v>
      </c>
      <c r="AY253" s="14" t="s">
        <v>166</v>
      </c>
      <c r="BE253" s="112">
        <f>IF(N253="základní",J253,0)</f>
        <v>0</v>
      </c>
      <c r="BF253" s="112">
        <f>IF(N253="snížená",J253,0)</f>
        <v>0</v>
      </c>
      <c r="BG253" s="112">
        <f>IF(N253="zákl. přenesená",J253,0)</f>
        <v>0</v>
      </c>
      <c r="BH253" s="112">
        <f>IF(N253="sníž. přenesená",J253,0)</f>
        <v>0</v>
      </c>
      <c r="BI253" s="112">
        <f>IF(N253="nulová",J253,0)</f>
        <v>0</v>
      </c>
      <c r="BJ253" s="14" t="s">
        <v>81</v>
      </c>
      <c r="BK253" s="112">
        <f>ROUND(I253*H253,2)</f>
        <v>0</v>
      </c>
      <c r="BL253" s="14" t="s">
        <v>173</v>
      </c>
      <c r="BM253" s="219" t="s">
        <v>368</v>
      </c>
    </row>
    <row r="254" spans="1:65" s="2" customFormat="1" ht="19.5">
      <c r="A254" s="32"/>
      <c r="B254" s="33"/>
      <c r="C254" s="34"/>
      <c r="D254" s="220" t="s">
        <v>174</v>
      </c>
      <c r="E254" s="34"/>
      <c r="F254" s="221" t="s">
        <v>367</v>
      </c>
      <c r="G254" s="34"/>
      <c r="H254" s="34"/>
      <c r="I254" s="176"/>
      <c r="J254" s="34"/>
      <c r="K254" s="34"/>
      <c r="L254" s="35"/>
      <c r="M254" s="222"/>
      <c r="N254" s="223"/>
      <c r="O254" s="69"/>
      <c r="P254" s="69"/>
      <c r="Q254" s="69"/>
      <c r="R254" s="69"/>
      <c r="S254" s="69"/>
      <c r="T254" s="70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4" t="s">
        <v>174</v>
      </c>
      <c r="AU254" s="14" t="s">
        <v>83</v>
      </c>
    </row>
    <row r="255" spans="1:65" s="2" customFormat="1" ht="37.9" customHeight="1">
      <c r="A255" s="32"/>
      <c r="B255" s="33"/>
      <c r="C255" s="207" t="s">
        <v>369</v>
      </c>
      <c r="D255" s="207" t="s">
        <v>169</v>
      </c>
      <c r="E255" s="208" t="s">
        <v>370</v>
      </c>
      <c r="F255" s="209" t="s">
        <v>371</v>
      </c>
      <c r="G255" s="210" t="s">
        <v>267</v>
      </c>
      <c r="H255" s="211">
        <v>1</v>
      </c>
      <c r="I255" s="212"/>
      <c r="J255" s="213">
        <f>ROUND(I255*H255,2)</f>
        <v>0</v>
      </c>
      <c r="K255" s="214"/>
      <c r="L255" s="35"/>
      <c r="M255" s="215" t="s">
        <v>1</v>
      </c>
      <c r="N255" s="216" t="s">
        <v>39</v>
      </c>
      <c r="O255" s="69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19" t="s">
        <v>173</v>
      </c>
      <c r="AT255" s="219" t="s">
        <v>169</v>
      </c>
      <c r="AU255" s="219" t="s">
        <v>83</v>
      </c>
      <c r="AY255" s="14" t="s">
        <v>166</v>
      </c>
      <c r="BE255" s="112">
        <f>IF(N255="základní",J255,0)</f>
        <v>0</v>
      </c>
      <c r="BF255" s="112">
        <f>IF(N255="snížená",J255,0)</f>
        <v>0</v>
      </c>
      <c r="BG255" s="112">
        <f>IF(N255="zákl. přenesená",J255,0)</f>
        <v>0</v>
      </c>
      <c r="BH255" s="112">
        <f>IF(N255="sníž. přenesená",J255,0)</f>
        <v>0</v>
      </c>
      <c r="BI255" s="112">
        <f>IF(N255="nulová",J255,0)</f>
        <v>0</v>
      </c>
      <c r="BJ255" s="14" t="s">
        <v>81</v>
      </c>
      <c r="BK255" s="112">
        <f>ROUND(I255*H255,2)</f>
        <v>0</v>
      </c>
      <c r="BL255" s="14" t="s">
        <v>173</v>
      </c>
      <c r="BM255" s="219" t="s">
        <v>372</v>
      </c>
    </row>
    <row r="256" spans="1:65" s="2" customFormat="1" ht="19.5">
      <c r="A256" s="32"/>
      <c r="B256" s="33"/>
      <c r="C256" s="34"/>
      <c r="D256" s="220" t="s">
        <v>174</v>
      </c>
      <c r="E256" s="34"/>
      <c r="F256" s="221" t="s">
        <v>371</v>
      </c>
      <c r="G256" s="34"/>
      <c r="H256" s="34"/>
      <c r="I256" s="176"/>
      <c r="J256" s="34"/>
      <c r="K256" s="34"/>
      <c r="L256" s="35"/>
      <c r="M256" s="222"/>
      <c r="N256" s="223"/>
      <c r="O256" s="69"/>
      <c r="P256" s="69"/>
      <c r="Q256" s="69"/>
      <c r="R256" s="69"/>
      <c r="S256" s="69"/>
      <c r="T256" s="70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4" t="s">
        <v>174</v>
      </c>
      <c r="AU256" s="14" t="s">
        <v>83</v>
      </c>
    </row>
    <row r="257" spans="1:65" s="2" customFormat="1" ht="33" customHeight="1">
      <c r="A257" s="32"/>
      <c r="B257" s="33"/>
      <c r="C257" s="207" t="s">
        <v>268</v>
      </c>
      <c r="D257" s="207" t="s">
        <v>169</v>
      </c>
      <c r="E257" s="208" t="s">
        <v>373</v>
      </c>
      <c r="F257" s="209" t="s">
        <v>374</v>
      </c>
      <c r="G257" s="210" t="s">
        <v>267</v>
      </c>
      <c r="H257" s="211">
        <v>1</v>
      </c>
      <c r="I257" s="212"/>
      <c r="J257" s="213">
        <f>ROUND(I257*H257,2)</f>
        <v>0</v>
      </c>
      <c r="K257" s="214"/>
      <c r="L257" s="35"/>
      <c r="M257" s="215" t="s">
        <v>1</v>
      </c>
      <c r="N257" s="216" t="s">
        <v>39</v>
      </c>
      <c r="O257" s="69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19" t="s">
        <v>173</v>
      </c>
      <c r="AT257" s="219" t="s">
        <v>169</v>
      </c>
      <c r="AU257" s="219" t="s">
        <v>83</v>
      </c>
      <c r="AY257" s="14" t="s">
        <v>166</v>
      </c>
      <c r="BE257" s="112">
        <f>IF(N257="základní",J257,0)</f>
        <v>0</v>
      </c>
      <c r="BF257" s="112">
        <f>IF(N257="snížená",J257,0)</f>
        <v>0</v>
      </c>
      <c r="BG257" s="112">
        <f>IF(N257="zákl. přenesená",J257,0)</f>
        <v>0</v>
      </c>
      <c r="BH257" s="112">
        <f>IF(N257="sníž. přenesená",J257,0)</f>
        <v>0</v>
      </c>
      <c r="BI257" s="112">
        <f>IF(N257="nulová",J257,0)</f>
        <v>0</v>
      </c>
      <c r="BJ257" s="14" t="s">
        <v>81</v>
      </c>
      <c r="BK257" s="112">
        <f>ROUND(I257*H257,2)</f>
        <v>0</v>
      </c>
      <c r="BL257" s="14" t="s">
        <v>173</v>
      </c>
      <c r="BM257" s="219" t="s">
        <v>375</v>
      </c>
    </row>
    <row r="258" spans="1:65" s="2" customFormat="1" ht="19.5">
      <c r="A258" s="32"/>
      <c r="B258" s="33"/>
      <c r="C258" s="34"/>
      <c r="D258" s="220" t="s">
        <v>174</v>
      </c>
      <c r="E258" s="34"/>
      <c r="F258" s="221" t="s">
        <v>374</v>
      </c>
      <c r="G258" s="34"/>
      <c r="H258" s="34"/>
      <c r="I258" s="176"/>
      <c r="J258" s="34"/>
      <c r="K258" s="34"/>
      <c r="L258" s="35"/>
      <c r="M258" s="222"/>
      <c r="N258" s="223"/>
      <c r="O258" s="69"/>
      <c r="P258" s="69"/>
      <c r="Q258" s="69"/>
      <c r="R258" s="69"/>
      <c r="S258" s="69"/>
      <c r="T258" s="70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4" t="s">
        <v>174</v>
      </c>
      <c r="AU258" s="14" t="s">
        <v>83</v>
      </c>
    </row>
    <row r="259" spans="1:65" s="2" customFormat="1" ht="24.2" customHeight="1">
      <c r="A259" s="32"/>
      <c r="B259" s="33"/>
      <c r="C259" s="207" t="s">
        <v>376</v>
      </c>
      <c r="D259" s="207" t="s">
        <v>169</v>
      </c>
      <c r="E259" s="208" t="s">
        <v>377</v>
      </c>
      <c r="F259" s="209" t="s">
        <v>378</v>
      </c>
      <c r="G259" s="210" t="s">
        <v>196</v>
      </c>
      <c r="H259" s="211">
        <v>0.6</v>
      </c>
      <c r="I259" s="212"/>
      <c r="J259" s="213">
        <f>ROUND(I259*H259,2)</f>
        <v>0</v>
      </c>
      <c r="K259" s="214"/>
      <c r="L259" s="35"/>
      <c r="M259" s="215" t="s">
        <v>1</v>
      </c>
      <c r="N259" s="216" t="s">
        <v>39</v>
      </c>
      <c r="O259" s="69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19" t="s">
        <v>173</v>
      </c>
      <c r="AT259" s="219" t="s">
        <v>169</v>
      </c>
      <c r="AU259" s="219" t="s">
        <v>83</v>
      </c>
      <c r="AY259" s="14" t="s">
        <v>166</v>
      </c>
      <c r="BE259" s="112">
        <f>IF(N259="základní",J259,0)</f>
        <v>0</v>
      </c>
      <c r="BF259" s="112">
        <f>IF(N259="snížená",J259,0)</f>
        <v>0</v>
      </c>
      <c r="BG259" s="112">
        <f>IF(N259="zákl. přenesená",J259,0)</f>
        <v>0</v>
      </c>
      <c r="BH259" s="112">
        <f>IF(N259="sníž. přenesená",J259,0)</f>
        <v>0</v>
      </c>
      <c r="BI259" s="112">
        <f>IF(N259="nulová",J259,0)</f>
        <v>0</v>
      </c>
      <c r="BJ259" s="14" t="s">
        <v>81</v>
      </c>
      <c r="BK259" s="112">
        <f>ROUND(I259*H259,2)</f>
        <v>0</v>
      </c>
      <c r="BL259" s="14" t="s">
        <v>173</v>
      </c>
      <c r="BM259" s="219" t="s">
        <v>379</v>
      </c>
    </row>
    <row r="260" spans="1:65" s="2" customFormat="1" ht="11.25">
      <c r="A260" s="32"/>
      <c r="B260" s="33"/>
      <c r="C260" s="34"/>
      <c r="D260" s="220" t="s">
        <v>174</v>
      </c>
      <c r="E260" s="34"/>
      <c r="F260" s="221" t="s">
        <v>378</v>
      </c>
      <c r="G260" s="34"/>
      <c r="H260" s="34"/>
      <c r="I260" s="176"/>
      <c r="J260" s="34"/>
      <c r="K260" s="34"/>
      <c r="L260" s="35"/>
      <c r="M260" s="222"/>
      <c r="N260" s="223"/>
      <c r="O260" s="69"/>
      <c r="P260" s="69"/>
      <c r="Q260" s="69"/>
      <c r="R260" s="69"/>
      <c r="S260" s="69"/>
      <c r="T260" s="70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4" t="s">
        <v>174</v>
      </c>
      <c r="AU260" s="14" t="s">
        <v>83</v>
      </c>
    </row>
    <row r="261" spans="1:65" s="2" customFormat="1" ht="24.2" customHeight="1">
      <c r="A261" s="32"/>
      <c r="B261" s="33"/>
      <c r="C261" s="207" t="s">
        <v>272</v>
      </c>
      <c r="D261" s="207" t="s">
        <v>169</v>
      </c>
      <c r="E261" s="208" t="s">
        <v>380</v>
      </c>
      <c r="F261" s="209" t="s">
        <v>381</v>
      </c>
      <c r="G261" s="210" t="s">
        <v>196</v>
      </c>
      <c r="H261" s="211">
        <v>0.6</v>
      </c>
      <c r="I261" s="212"/>
      <c r="J261" s="213">
        <f>ROUND(I261*H261,2)</f>
        <v>0</v>
      </c>
      <c r="K261" s="214"/>
      <c r="L261" s="35"/>
      <c r="M261" s="215" t="s">
        <v>1</v>
      </c>
      <c r="N261" s="216" t="s">
        <v>39</v>
      </c>
      <c r="O261" s="69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19" t="s">
        <v>173</v>
      </c>
      <c r="AT261" s="219" t="s">
        <v>169</v>
      </c>
      <c r="AU261" s="219" t="s">
        <v>83</v>
      </c>
      <c r="AY261" s="14" t="s">
        <v>166</v>
      </c>
      <c r="BE261" s="112">
        <f>IF(N261="základní",J261,0)</f>
        <v>0</v>
      </c>
      <c r="BF261" s="112">
        <f>IF(N261="snížená",J261,0)</f>
        <v>0</v>
      </c>
      <c r="BG261" s="112">
        <f>IF(N261="zákl. přenesená",J261,0)</f>
        <v>0</v>
      </c>
      <c r="BH261" s="112">
        <f>IF(N261="sníž. přenesená",J261,0)</f>
        <v>0</v>
      </c>
      <c r="BI261" s="112">
        <f>IF(N261="nulová",J261,0)</f>
        <v>0</v>
      </c>
      <c r="BJ261" s="14" t="s">
        <v>81</v>
      </c>
      <c r="BK261" s="112">
        <f>ROUND(I261*H261,2)</f>
        <v>0</v>
      </c>
      <c r="BL261" s="14" t="s">
        <v>173</v>
      </c>
      <c r="BM261" s="219" t="s">
        <v>382</v>
      </c>
    </row>
    <row r="262" spans="1:65" s="2" customFormat="1" ht="19.5">
      <c r="A262" s="32"/>
      <c r="B262" s="33"/>
      <c r="C262" s="34"/>
      <c r="D262" s="220" t="s">
        <v>174</v>
      </c>
      <c r="E262" s="34"/>
      <c r="F262" s="221" t="s">
        <v>381</v>
      </c>
      <c r="G262" s="34"/>
      <c r="H262" s="34"/>
      <c r="I262" s="176"/>
      <c r="J262" s="34"/>
      <c r="K262" s="34"/>
      <c r="L262" s="35"/>
      <c r="M262" s="222"/>
      <c r="N262" s="223"/>
      <c r="O262" s="69"/>
      <c r="P262" s="69"/>
      <c r="Q262" s="69"/>
      <c r="R262" s="69"/>
      <c r="S262" s="69"/>
      <c r="T262" s="70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4" t="s">
        <v>174</v>
      </c>
      <c r="AU262" s="14" t="s">
        <v>83</v>
      </c>
    </row>
    <row r="263" spans="1:65" s="2" customFormat="1" ht="24.2" customHeight="1">
      <c r="A263" s="32"/>
      <c r="B263" s="33"/>
      <c r="C263" s="207" t="s">
        <v>383</v>
      </c>
      <c r="D263" s="207" t="s">
        <v>169</v>
      </c>
      <c r="E263" s="208" t="s">
        <v>384</v>
      </c>
      <c r="F263" s="209" t="s">
        <v>385</v>
      </c>
      <c r="G263" s="210" t="s">
        <v>196</v>
      </c>
      <c r="H263" s="211">
        <v>0.6</v>
      </c>
      <c r="I263" s="212"/>
      <c r="J263" s="213">
        <f>ROUND(I263*H263,2)</f>
        <v>0</v>
      </c>
      <c r="K263" s="214"/>
      <c r="L263" s="35"/>
      <c r="M263" s="215" t="s">
        <v>1</v>
      </c>
      <c r="N263" s="216" t="s">
        <v>39</v>
      </c>
      <c r="O263" s="69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19" t="s">
        <v>173</v>
      </c>
      <c r="AT263" s="219" t="s">
        <v>169</v>
      </c>
      <c r="AU263" s="219" t="s">
        <v>83</v>
      </c>
      <c r="AY263" s="14" t="s">
        <v>166</v>
      </c>
      <c r="BE263" s="112">
        <f>IF(N263="základní",J263,0)</f>
        <v>0</v>
      </c>
      <c r="BF263" s="112">
        <f>IF(N263="snížená",J263,0)</f>
        <v>0</v>
      </c>
      <c r="BG263" s="112">
        <f>IF(N263="zákl. přenesená",J263,0)</f>
        <v>0</v>
      </c>
      <c r="BH263" s="112">
        <f>IF(N263="sníž. přenesená",J263,0)</f>
        <v>0</v>
      </c>
      <c r="BI263" s="112">
        <f>IF(N263="nulová",J263,0)</f>
        <v>0</v>
      </c>
      <c r="BJ263" s="14" t="s">
        <v>81</v>
      </c>
      <c r="BK263" s="112">
        <f>ROUND(I263*H263,2)</f>
        <v>0</v>
      </c>
      <c r="BL263" s="14" t="s">
        <v>173</v>
      </c>
      <c r="BM263" s="219" t="s">
        <v>386</v>
      </c>
    </row>
    <row r="264" spans="1:65" s="2" customFormat="1" ht="19.5">
      <c r="A264" s="32"/>
      <c r="B264" s="33"/>
      <c r="C264" s="34"/>
      <c r="D264" s="220" t="s">
        <v>174</v>
      </c>
      <c r="E264" s="34"/>
      <c r="F264" s="221" t="s">
        <v>385</v>
      </c>
      <c r="G264" s="34"/>
      <c r="H264" s="34"/>
      <c r="I264" s="176"/>
      <c r="J264" s="34"/>
      <c r="K264" s="34"/>
      <c r="L264" s="35"/>
      <c r="M264" s="222"/>
      <c r="N264" s="223"/>
      <c r="O264" s="69"/>
      <c r="P264" s="69"/>
      <c r="Q264" s="69"/>
      <c r="R264" s="69"/>
      <c r="S264" s="69"/>
      <c r="T264" s="70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4" t="s">
        <v>174</v>
      </c>
      <c r="AU264" s="14" t="s">
        <v>83</v>
      </c>
    </row>
    <row r="265" spans="1:65" s="12" customFormat="1" ht="22.9" customHeight="1">
      <c r="B265" s="191"/>
      <c r="C265" s="192"/>
      <c r="D265" s="193" t="s">
        <v>73</v>
      </c>
      <c r="E265" s="205" t="s">
        <v>387</v>
      </c>
      <c r="F265" s="205" t="s">
        <v>388</v>
      </c>
      <c r="G265" s="192"/>
      <c r="H265" s="192"/>
      <c r="I265" s="195"/>
      <c r="J265" s="206">
        <f>BK265</f>
        <v>0</v>
      </c>
      <c r="K265" s="192"/>
      <c r="L265" s="197"/>
      <c r="M265" s="198"/>
      <c r="N265" s="199"/>
      <c r="O265" s="199"/>
      <c r="P265" s="200">
        <f>SUM(P266:P295)</f>
        <v>0</v>
      </c>
      <c r="Q265" s="199"/>
      <c r="R265" s="200">
        <f>SUM(R266:R295)</f>
        <v>0</v>
      </c>
      <c r="S265" s="199"/>
      <c r="T265" s="201">
        <f>SUM(T266:T295)</f>
        <v>0</v>
      </c>
      <c r="AR265" s="202" t="s">
        <v>83</v>
      </c>
      <c r="AT265" s="203" t="s">
        <v>73</v>
      </c>
      <c r="AU265" s="203" t="s">
        <v>81</v>
      </c>
      <c r="AY265" s="202" t="s">
        <v>166</v>
      </c>
      <c r="BK265" s="204">
        <f>SUM(BK266:BK295)</f>
        <v>0</v>
      </c>
    </row>
    <row r="266" spans="1:65" s="2" customFormat="1" ht="24.2" customHeight="1">
      <c r="A266" s="32"/>
      <c r="B266" s="33"/>
      <c r="C266" s="207" t="s">
        <v>275</v>
      </c>
      <c r="D266" s="207" t="s">
        <v>169</v>
      </c>
      <c r="E266" s="208" t="s">
        <v>303</v>
      </c>
      <c r="F266" s="209" t="s">
        <v>304</v>
      </c>
      <c r="G266" s="210" t="s">
        <v>172</v>
      </c>
      <c r="H266" s="211">
        <v>4</v>
      </c>
      <c r="I266" s="212"/>
      <c r="J266" s="213">
        <f>ROUND(I266*H266,2)</f>
        <v>0</v>
      </c>
      <c r="K266" s="214"/>
      <c r="L266" s="35"/>
      <c r="M266" s="215" t="s">
        <v>1</v>
      </c>
      <c r="N266" s="216" t="s">
        <v>39</v>
      </c>
      <c r="O266" s="69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19" t="s">
        <v>173</v>
      </c>
      <c r="AT266" s="219" t="s">
        <v>169</v>
      </c>
      <c r="AU266" s="219" t="s">
        <v>83</v>
      </c>
      <c r="AY266" s="14" t="s">
        <v>166</v>
      </c>
      <c r="BE266" s="112">
        <f>IF(N266="základní",J266,0)</f>
        <v>0</v>
      </c>
      <c r="BF266" s="112">
        <f>IF(N266="snížená",J266,0)</f>
        <v>0</v>
      </c>
      <c r="BG266" s="112">
        <f>IF(N266="zákl. přenesená",J266,0)</f>
        <v>0</v>
      </c>
      <c r="BH266" s="112">
        <f>IF(N266="sníž. přenesená",J266,0)</f>
        <v>0</v>
      </c>
      <c r="BI266" s="112">
        <f>IF(N266="nulová",J266,0)</f>
        <v>0</v>
      </c>
      <c r="BJ266" s="14" t="s">
        <v>81</v>
      </c>
      <c r="BK266" s="112">
        <f>ROUND(I266*H266,2)</f>
        <v>0</v>
      </c>
      <c r="BL266" s="14" t="s">
        <v>173</v>
      </c>
      <c r="BM266" s="219" t="s">
        <v>389</v>
      </c>
    </row>
    <row r="267" spans="1:65" s="2" customFormat="1" ht="19.5">
      <c r="A267" s="32"/>
      <c r="B267" s="33"/>
      <c r="C267" s="34"/>
      <c r="D267" s="220" t="s">
        <v>174</v>
      </c>
      <c r="E267" s="34"/>
      <c r="F267" s="221" t="s">
        <v>304</v>
      </c>
      <c r="G267" s="34"/>
      <c r="H267" s="34"/>
      <c r="I267" s="176"/>
      <c r="J267" s="34"/>
      <c r="K267" s="34"/>
      <c r="L267" s="35"/>
      <c r="M267" s="222"/>
      <c r="N267" s="223"/>
      <c r="O267" s="69"/>
      <c r="P267" s="69"/>
      <c r="Q267" s="69"/>
      <c r="R267" s="69"/>
      <c r="S267" s="69"/>
      <c r="T267" s="70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4" t="s">
        <v>174</v>
      </c>
      <c r="AU267" s="14" t="s">
        <v>83</v>
      </c>
    </row>
    <row r="268" spans="1:65" s="2" customFormat="1" ht="24.2" customHeight="1">
      <c r="A268" s="32"/>
      <c r="B268" s="33"/>
      <c r="C268" s="207" t="s">
        <v>390</v>
      </c>
      <c r="D268" s="207" t="s">
        <v>169</v>
      </c>
      <c r="E268" s="208" t="s">
        <v>391</v>
      </c>
      <c r="F268" s="209" t="s">
        <v>392</v>
      </c>
      <c r="G268" s="210" t="s">
        <v>172</v>
      </c>
      <c r="H268" s="211">
        <v>6</v>
      </c>
      <c r="I268" s="212"/>
      <c r="J268" s="213">
        <f>ROUND(I268*H268,2)</f>
        <v>0</v>
      </c>
      <c r="K268" s="214"/>
      <c r="L268" s="35"/>
      <c r="M268" s="215" t="s">
        <v>1</v>
      </c>
      <c r="N268" s="216" t="s">
        <v>39</v>
      </c>
      <c r="O268" s="69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219" t="s">
        <v>173</v>
      </c>
      <c r="AT268" s="219" t="s">
        <v>169</v>
      </c>
      <c r="AU268" s="219" t="s">
        <v>83</v>
      </c>
      <c r="AY268" s="14" t="s">
        <v>166</v>
      </c>
      <c r="BE268" s="112">
        <f>IF(N268="základní",J268,0)</f>
        <v>0</v>
      </c>
      <c r="BF268" s="112">
        <f>IF(N268="snížená",J268,0)</f>
        <v>0</v>
      </c>
      <c r="BG268" s="112">
        <f>IF(N268="zákl. přenesená",J268,0)</f>
        <v>0</v>
      </c>
      <c r="BH268" s="112">
        <f>IF(N268="sníž. přenesená",J268,0)</f>
        <v>0</v>
      </c>
      <c r="BI268" s="112">
        <f>IF(N268="nulová",J268,0)</f>
        <v>0</v>
      </c>
      <c r="BJ268" s="14" t="s">
        <v>81</v>
      </c>
      <c r="BK268" s="112">
        <f>ROUND(I268*H268,2)</f>
        <v>0</v>
      </c>
      <c r="BL268" s="14" t="s">
        <v>173</v>
      </c>
      <c r="BM268" s="219" t="s">
        <v>393</v>
      </c>
    </row>
    <row r="269" spans="1:65" s="2" customFormat="1" ht="19.5">
      <c r="A269" s="32"/>
      <c r="B269" s="33"/>
      <c r="C269" s="34"/>
      <c r="D269" s="220" t="s">
        <v>174</v>
      </c>
      <c r="E269" s="34"/>
      <c r="F269" s="221" t="s">
        <v>392</v>
      </c>
      <c r="G269" s="34"/>
      <c r="H269" s="34"/>
      <c r="I269" s="176"/>
      <c r="J269" s="34"/>
      <c r="K269" s="34"/>
      <c r="L269" s="35"/>
      <c r="M269" s="222"/>
      <c r="N269" s="223"/>
      <c r="O269" s="69"/>
      <c r="P269" s="69"/>
      <c r="Q269" s="69"/>
      <c r="R269" s="69"/>
      <c r="S269" s="69"/>
      <c r="T269" s="70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4" t="s">
        <v>174</v>
      </c>
      <c r="AU269" s="14" t="s">
        <v>83</v>
      </c>
    </row>
    <row r="270" spans="1:65" s="2" customFormat="1" ht="24.2" customHeight="1">
      <c r="A270" s="32"/>
      <c r="B270" s="33"/>
      <c r="C270" s="207" t="s">
        <v>279</v>
      </c>
      <c r="D270" s="207" t="s">
        <v>169</v>
      </c>
      <c r="E270" s="208" t="s">
        <v>300</v>
      </c>
      <c r="F270" s="209" t="s">
        <v>301</v>
      </c>
      <c r="G270" s="210" t="s">
        <v>172</v>
      </c>
      <c r="H270" s="211">
        <v>8</v>
      </c>
      <c r="I270" s="212"/>
      <c r="J270" s="213">
        <f>ROUND(I270*H270,2)</f>
        <v>0</v>
      </c>
      <c r="K270" s="214"/>
      <c r="L270" s="35"/>
      <c r="M270" s="215" t="s">
        <v>1</v>
      </c>
      <c r="N270" s="216" t="s">
        <v>39</v>
      </c>
      <c r="O270" s="69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219" t="s">
        <v>173</v>
      </c>
      <c r="AT270" s="219" t="s">
        <v>169</v>
      </c>
      <c r="AU270" s="219" t="s">
        <v>83</v>
      </c>
      <c r="AY270" s="14" t="s">
        <v>166</v>
      </c>
      <c r="BE270" s="112">
        <f>IF(N270="základní",J270,0)</f>
        <v>0</v>
      </c>
      <c r="BF270" s="112">
        <f>IF(N270="snížená",J270,0)</f>
        <v>0</v>
      </c>
      <c r="BG270" s="112">
        <f>IF(N270="zákl. přenesená",J270,0)</f>
        <v>0</v>
      </c>
      <c r="BH270" s="112">
        <f>IF(N270="sníž. přenesená",J270,0)</f>
        <v>0</v>
      </c>
      <c r="BI270" s="112">
        <f>IF(N270="nulová",J270,0)</f>
        <v>0</v>
      </c>
      <c r="BJ270" s="14" t="s">
        <v>81</v>
      </c>
      <c r="BK270" s="112">
        <f>ROUND(I270*H270,2)</f>
        <v>0</v>
      </c>
      <c r="BL270" s="14" t="s">
        <v>173</v>
      </c>
      <c r="BM270" s="219" t="s">
        <v>394</v>
      </c>
    </row>
    <row r="271" spans="1:65" s="2" customFormat="1" ht="19.5">
      <c r="A271" s="32"/>
      <c r="B271" s="33"/>
      <c r="C271" s="34"/>
      <c r="D271" s="220" t="s">
        <v>174</v>
      </c>
      <c r="E271" s="34"/>
      <c r="F271" s="221" t="s">
        <v>301</v>
      </c>
      <c r="G271" s="34"/>
      <c r="H271" s="34"/>
      <c r="I271" s="176"/>
      <c r="J271" s="34"/>
      <c r="K271" s="34"/>
      <c r="L271" s="35"/>
      <c r="M271" s="222"/>
      <c r="N271" s="223"/>
      <c r="O271" s="69"/>
      <c r="P271" s="69"/>
      <c r="Q271" s="69"/>
      <c r="R271" s="69"/>
      <c r="S271" s="69"/>
      <c r="T271" s="70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4" t="s">
        <v>174</v>
      </c>
      <c r="AU271" s="14" t="s">
        <v>83</v>
      </c>
    </row>
    <row r="272" spans="1:65" s="2" customFormat="1" ht="24.2" customHeight="1">
      <c r="A272" s="32"/>
      <c r="B272" s="33"/>
      <c r="C272" s="207" t="s">
        <v>395</v>
      </c>
      <c r="D272" s="207" t="s">
        <v>169</v>
      </c>
      <c r="E272" s="208" t="s">
        <v>396</v>
      </c>
      <c r="F272" s="209" t="s">
        <v>397</v>
      </c>
      <c r="G272" s="210" t="s">
        <v>172</v>
      </c>
      <c r="H272" s="211">
        <v>27</v>
      </c>
      <c r="I272" s="212"/>
      <c r="J272" s="213">
        <f>ROUND(I272*H272,2)</f>
        <v>0</v>
      </c>
      <c r="K272" s="214"/>
      <c r="L272" s="35"/>
      <c r="M272" s="215" t="s">
        <v>1</v>
      </c>
      <c r="N272" s="216" t="s">
        <v>39</v>
      </c>
      <c r="O272" s="69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219" t="s">
        <v>173</v>
      </c>
      <c r="AT272" s="219" t="s">
        <v>169</v>
      </c>
      <c r="AU272" s="219" t="s">
        <v>83</v>
      </c>
      <c r="AY272" s="14" t="s">
        <v>166</v>
      </c>
      <c r="BE272" s="112">
        <f>IF(N272="základní",J272,0)</f>
        <v>0</v>
      </c>
      <c r="BF272" s="112">
        <f>IF(N272="snížená",J272,0)</f>
        <v>0</v>
      </c>
      <c r="BG272" s="112">
        <f>IF(N272="zákl. přenesená",J272,0)</f>
        <v>0</v>
      </c>
      <c r="BH272" s="112">
        <f>IF(N272="sníž. přenesená",J272,0)</f>
        <v>0</v>
      </c>
      <c r="BI272" s="112">
        <f>IF(N272="nulová",J272,0)</f>
        <v>0</v>
      </c>
      <c r="BJ272" s="14" t="s">
        <v>81</v>
      </c>
      <c r="BK272" s="112">
        <f>ROUND(I272*H272,2)</f>
        <v>0</v>
      </c>
      <c r="BL272" s="14" t="s">
        <v>173</v>
      </c>
      <c r="BM272" s="219" t="s">
        <v>398</v>
      </c>
    </row>
    <row r="273" spans="1:65" s="2" customFormat="1" ht="19.5">
      <c r="A273" s="32"/>
      <c r="B273" s="33"/>
      <c r="C273" s="34"/>
      <c r="D273" s="220" t="s">
        <v>174</v>
      </c>
      <c r="E273" s="34"/>
      <c r="F273" s="221" t="s">
        <v>397</v>
      </c>
      <c r="G273" s="34"/>
      <c r="H273" s="34"/>
      <c r="I273" s="176"/>
      <c r="J273" s="34"/>
      <c r="K273" s="34"/>
      <c r="L273" s="35"/>
      <c r="M273" s="222"/>
      <c r="N273" s="223"/>
      <c r="O273" s="69"/>
      <c r="P273" s="69"/>
      <c r="Q273" s="69"/>
      <c r="R273" s="69"/>
      <c r="S273" s="69"/>
      <c r="T273" s="70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T273" s="14" t="s">
        <v>174</v>
      </c>
      <c r="AU273" s="14" t="s">
        <v>83</v>
      </c>
    </row>
    <row r="274" spans="1:65" s="2" customFormat="1" ht="24.2" customHeight="1">
      <c r="A274" s="32"/>
      <c r="B274" s="33"/>
      <c r="C274" s="207" t="s">
        <v>282</v>
      </c>
      <c r="D274" s="207" t="s">
        <v>169</v>
      </c>
      <c r="E274" s="208" t="s">
        <v>399</v>
      </c>
      <c r="F274" s="209" t="s">
        <v>400</v>
      </c>
      <c r="G274" s="210" t="s">
        <v>172</v>
      </c>
      <c r="H274" s="211">
        <v>1</v>
      </c>
      <c r="I274" s="212"/>
      <c r="J274" s="213">
        <f>ROUND(I274*H274,2)</f>
        <v>0</v>
      </c>
      <c r="K274" s="214"/>
      <c r="L274" s="35"/>
      <c r="M274" s="215" t="s">
        <v>1</v>
      </c>
      <c r="N274" s="216" t="s">
        <v>39</v>
      </c>
      <c r="O274" s="69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219" t="s">
        <v>173</v>
      </c>
      <c r="AT274" s="219" t="s">
        <v>169</v>
      </c>
      <c r="AU274" s="219" t="s">
        <v>83</v>
      </c>
      <c r="AY274" s="14" t="s">
        <v>166</v>
      </c>
      <c r="BE274" s="112">
        <f>IF(N274="základní",J274,0)</f>
        <v>0</v>
      </c>
      <c r="BF274" s="112">
        <f>IF(N274="snížená",J274,0)</f>
        <v>0</v>
      </c>
      <c r="BG274" s="112">
        <f>IF(N274="zákl. přenesená",J274,0)</f>
        <v>0</v>
      </c>
      <c r="BH274" s="112">
        <f>IF(N274="sníž. přenesená",J274,0)</f>
        <v>0</v>
      </c>
      <c r="BI274" s="112">
        <f>IF(N274="nulová",J274,0)</f>
        <v>0</v>
      </c>
      <c r="BJ274" s="14" t="s">
        <v>81</v>
      </c>
      <c r="BK274" s="112">
        <f>ROUND(I274*H274,2)</f>
        <v>0</v>
      </c>
      <c r="BL274" s="14" t="s">
        <v>173</v>
      </c>
      <c r="BM274" s="219" t="s">
        <v>401</v>
      </c>
    </row>
    <row r="275" spans="1:65" s="2" customFormat="1" ht="19.5">
      <c r="A275" s="32"/>
      <c r="B275" s="33"/>
      <c r="C275" s="34"/>
      <c r="D275" s="220" t="s">
        <v>174</v>
      </c>
      <c r="E275" s="34"/>
      <c r="F275" s="221" t="s">
        <v>400</v>
      </c>
      <c r="G275" s="34"/>
      <c r="H275" s="34"/>
      <c r="I275" s="176"/>
      <c r="J275" s="34"/>
      <c r="K275" s="34"/>
      <c r="L275" s="35"/>
      <c r="M275" s="222"/>
      <c r="N275" s="223"/>
      <c r="O275" s="69"/>
      <c r="P275" s="69"/>
      <c r="Q275" s="69"/>
      <c r="R275" s="69"/>
      <c r="S275" s="69"/>
      <c r="T275" s="70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4" t="s">
        <v>174</v>
      </c>
      <c r="AU275" s="14" t="s">
        <v>83</v>
      </c>
    </row>
    <row r="276" spans="1:65" s="2" customFormat="1" ht="24.2" customHeight="1">
      <c r="A276" s="32"/>
      <c r="B276" s="33"/>
      <c r="C276" s="207" t="s">
        <v>402</v>
      </c>
      <c r="D276" s="207" t="s">
        <v>169</v>
      </c>
      <c r="E276" s="208" t="s">
        <v>403</v>
      </c>
      <c r="F276" s="209" t="s">
        <v>404</v>
      </c>
      <c r="G276" s="210" t="s">
        <v>172</v>
      </c>
      <c r="H276" s="211">
        <v>20</v>
      </c>
      <c r="I276" s="212"/>
      <c r="J276" s="213">
        <f>ROUND(I276*H276,2)</f>
        <v>0</v>
      </c>
      <c r="K276" s="214"/>
      <c r="L276" s="35"/>
      <c r="M276" s="215" t="s">
        <v>1</v>
      </c>
      <c r="N276" s="216" t="s">
        <v>39</v>
      </c>
      <c r="O276" s="69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219" t="s">
        <v>173</v>
      </c>
      <c r="AT276" s="219" t="s">
        <v>169</v>
      </c>
      <c r="AU276" s="219" t="s">
        <v>83</v>
      </c>
      <c r="AY276" s="14" t="s">
        <v>166</v>
      </c>
      <c r="BE276" s="112">
        <f>IF(N276="základní",J276,0)</f>
        <v>0</v>
      </c>
      <c r="BF276" s="112">
        <f>IF(N276="snížená",J276,0)</f>
        <v>0</v>
      </c>
      <c r="BG276" s="112">
        <f>IF(N276="zákl. přenesená",J276,0)</f>
        <v>0</v>
      </c>
      <c r="BH276" s="112">
        <f>IF(N276="sníž. přenesená",J276,0)</f>
        <v>0</v>
      </c>
      <c r="BI276" s="112">
        <f>IF(N276="nulová",J276,0)</f>
        <v>0</v>
      </c>
      <c r="BJ276" s="14" t="s">
        <v>81</v>
      </c>
      <c r="BK276" s="112">
        <f>ROUND(I276*H276,2)</f>
        <v>0</v>
      </c>
      <c r="BL276" s="14" t="s">
        <v>173</v>
      </c>
      <c r="BM276" s="219" t="s">
        <v>405</v>
      </c>
    </row>
    <row r="277" spans="1:65" s="2" customFormat="1" ht="11.25">
      <c r="A277" s="32"/>
      <c r="B277" s="33"/>
      <c r="C277" s="34"/>
      <c r="D277" s="220" t="s">
        <v>174</v>
      </c>
      <c r="E277" s="34"/>
      <c r="F277" s="221" t="s">
        <v>404</v>
      </c>
      <c r="G277" s="34"/>
      <c r="H277" s="34"/>
      <c r="I277" s="176"/>
      <c r="J277" s="34"/>
      <c r="K277" s="34"/>
      <c r="L277" s="35"/>
      <c r="M277" s="222"/>
      <c r="N277" s="223"/>
      <c r="O277" s="69"/>
      <c r="P277" s="69"/>
      <c r="Q277" s="69"/>
      <c r="R277" s="69"/>
      <c r="S277" s="69"/>
      <c r="T277" s="70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4" t="s">
        <v>174</v>
      </c>
      <c r="AU277" s="14" t="s">
        <v>83</v>
      </c>
    </row>
    <row r="278" spans="1:65" s="2" customFormat="1" ht="24.2" customHeight="1">
      <c r="A278" s="32"/>
      <c r="B278" s="33"/>
      <c r="C278" s="207" t="s">
        <v>288</v>
      </c>
      <c r="D278" s="207" t="s">
        <v>169</v>
      </c>
      <c r="E278" s="208" t="s">
        <v>406</v>
      </c>
      <c r="F278" s="209" t="s">
        <v>407</v>
      </c>
      <c r="G278" s="210" t="s">
        <v>172</v>
      </c>
      <c r="H278" s="211">
        <v>20</v>
      </c>
      <c r="I278" s="212"/>
      <c r="J278" s="213">
        <f>ROUND(I278*H278,2)</f>
        <v>0</v>
      </c>
      <c r="K278" s="214"/>
      <c r="L278" s="35"/>
      <c r="M278" s="215" t="s">
        <v>1</v>
      </c>
      <c r="N278" s="216" t="s">
        <v>39</v>
      </c>
      <c r="O278" s="69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219" t="s">
        <v>173</v>
      </c>
      <c r="AT278" s="219" t="s">
        <v>169</v>
      </c>
      <c r="AU278" s="219" t="s">
        <v>83</v>
      </c>
      <c r="AY278" s="14" t="s">
        <v>166</v>
      </c>
      <c r="BE278" s="112">
        <f>IF(N278="základní",J278,0)</f>
        <v>0</v>
      </c>
      <c r="BF278" s="112">
        <f>IF(N278="snížená",J278,0)</f>
        <v>0</v>
      </c>
      <c r="BG278" s="112">
        <f>IF(N278="zákl. přenesená",J278,0)</f>
        <v>0</v>
      </c>
      <c r="BH278" s="112">
        <f>IF(N278="sníž. přenesená",J278,0)</f>
        <v>0</v>
      </c>
      <c r="BI278" s="112">
        <f>IF(N278="nulová",J278,0)</f>
        <v>0</v>
      </c>
      <c r="BJ278" s="14" t="s">
        <v>81</v>
      </c>
      <c r="BK278" s="112">
        <f>ROUND(I278*H278,2)</f>
        <v>0</v>
      </c>
      <c r="BL278" s="14" t="s">
        <v>173</v>
      </c>
      <c r="BM278" s="219" t="s">
        <v>408</v>
      </c>
    </row>
    <row r="279" spans="1:65" s="2" customFormat="1" ht="11.25">
      <c r="A279" s="32"/>
      <c r="B279" s="33"/>
      <c r="C279" s="34"/>
      <c r="D279" s="220" t="s">
        <v>174</v>
      </c>
      <c r="E279" s="34"/>
      <c r="F279" s="221" t="s">
        <v>407</v>
      </c>
      <c r="G279" s="34"/>
      <c r="H279" s="34"/>
      <c r="I279" s="176"/>
      <c r="J279" s="34"/>
      <c r="K279" s="34"/>
      <c r="L279" s="35"/>
      <c r="M279" s="222"/>
      <c r="N279" s="223"/>
      <c r="O279" s="69"/>
      <c r="P279" s="69"/>
      <c r="Q279" s="69"/>
      <c r="R279" s="69"/>
      <c r="S279" s="69"/>
      <c r="T279" s="70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4" t="s">
        <v>174</v>
      </c>
      <c r="AU279" s="14" t="s">
        <v>83</v>
      </c>
    </row>
    <row r="280" spans="1:65" s="2" customFormat="1" ht="24.2" customHeight="1">
      <c r="A280" s="32"/>
      <c r="B280" s="33"/>
      <c r="C280" s="207" t="s">
        <v>409</v>
      </c>
      <c r="D280" s="207" t="s">
        <v>169</v>
      </c>
      <c r="E280" s="208" t="s">
        <v>410</v>
      </c>
      <c r="F280" s="209" t="s">
        <v>411</v>
      </c>
      <c r="G280" s="210" t="s">
        <v>172</v>
      </c>
      <c r="H280" s="211">
        <v>6</v>
      </c>
      <c r="I280" s="212"/>
      <c r="J280" s="213">
        <f>ROUND(I280*H280,2)</f>
        <v>0</v>
      </c>
      <c r="K280" s="214"/>
      <c r="L280" s="35"/>
      <c r="M280" s="215" t="s">
        <v>1</v>
      </c>
      <c r="N280" s="216" t="s">
        <v>39</v>
      </c>
      <c r="O280" s="69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219" t="s">
        <v>173</v>
      </c>
      <c r="AT280" s="219" t="s">
        <v>169</v>
      </c>
      <c r="AU280" s="219" t="s">
        <v>83</v>
      </c>
      <c r="AY280" s="14" t="s">
        <v>166</v>
      </c>
      <c r="BE280" s="112">
        <f>IF(N280="základní",J280,0)</f>
        <v>0</v>
      </c>
      <c r="BF280" s="112">
        <f>IF(N280="snížená",J280,0)</f>
        <v>0</v>
      </c>
      <c r="BG280" s="112">
        <f>IF(N280="zákl. přenesená",J280,0)</f>
        <v>0</v>
      </c>
      <c r="BH280" s="112">
        <f>IF(N280="sníž. přenesená",J280,0)</f>
        <v>0</v>
      </c>
      <c r="BI280" s="112">
        <f>IF(N280="nulová",J280,0)</f>
        <v>0</v>
      </c>
      <c r="BJ280" s="14" t="s">
        <v>81</v>
      </c>
      <c r="BK280" s="112">
        <f>ROUND(I280*H280,2)</f>
        <v>0</v>
      </c>
      <c r="BL280" s="14" t="s">
        <v>173</v>
      </c>
      <c r="BM280" s="219" t="s">
        <v>412</v>
      </c>
    </row>
    <row r="281" spans="1:65" s="2" customFormat="1" ht="19.5">
      <c r="A281" s="32"/>
      <c r="B281" s="33"/>
      <c r="C281" s="34"/>
      <c r="D281" s="220" t="s">
        <v>174</v>
      </c>
      <c r="E281" s="34"/>
      <c r="F281" s="221" t="s">
        <v>411</v>
      </c>
      <c r="G281" s="34"/>
      <c r="H281" s="34"/>
      <c r="I281" s="176"/>
      <c r="J281" s="34"/>
      <c r="K281" s="34"/>
      <c r="L281" s="35"/>
      <c r="M281" s="222"/>
      <c r="N281" s="223"/>
      <c r="O281" s="69"/>
      <c r="P281" s="69"/>
      <c r="Q281" s="69"/>
      <c r="R281" s="69"/>
      <c r="S281" s="69"/>
      <c r="T281" s="70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4" t="s">
        <v>174</v>
      </c>
      <c r="AU281" s="14" t="s">
        <v>83</v>
      </c>
    </row>
    <row r="282" spans="1:65" s="2" customFormat="1" ht="21.75" customHeight="1">
      <c r="A282" s="32"/>
      <c r="B282" s="33"/>
      <c r="C282" s="207" t="s">
        <v>291</v>
      </c>
      <c r="D282" s="207" t="s">
        <v>169</v>
      </c>
      <c r="E282" s="208" t="s">
        <v>413</v>
      </c>
      <c r="F282" s="209" t="s">
        <v>414</v>
      </c>
      <c r="G282" s="210" t="s">
        <v>172</v>
      </c>
      <c r="H282" s="211">
        <v>66</v>
      </c>
      <c r="I282" s="212"/>
      <c r="J282" s="213">
        <f>ROUND(I282*H282,2)</f>
        <v>0</v>
      </c>
      <c r="K282" s="214"/>
      <c r="L282" s="35"/>
      <c r="M282" s="215" t="s">
        <v>1</v>
      </c>
      <c r="N282" s="216" t="s">
        <v>39</v>
      </c>
      <c r="O282" s="69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219" t="s">
        <v>173</v>
      </c>
      <c r="AT282" s="219" t="s">
        <v>169</v>
      </c>
      <c r="AU282" s="219" t="s">
        <v>83</v>
      </c>
      <c r="AY282" s="14" t="s">
        <v>166</v>
      </c>
      <c r="BE282" s="112">
        <f>IF(N282="základní",J282,0)</f>
        <v>0</v>
      </c>
      <c r="BF282" s="112">
        <f>IF(N282="snížená",J282,0)</f>
        <v>0</v>
      </c>
      <c r="BG282" s="112">
        <f>IF(N282="zákl. přenesená",J282,0)</f>
        <v>0</v>
      </c>
      <c r="BH282" s="112">
        <f>IF(N282="sníž. přenesená",J282,0)</f>
        <v>0</v>
      </c>
      <c r="BI282" s="112">
        <f>IF(N282="nulová",J282,0)</f>
        <v>0</v>
      </c>
      <c r="BJ282" s="14" t="s">
        <v>81</v>
      </c>
      <c r="BK282" s="112">
        <f>ROUND(I282*H282,2)</f>
        <v>0</v>
      </c>
      <c r="BL282" s="14" t="s">
        <v>173</v>
      </c>
      <c r="BM282" s="219" t="s">
        <v>415</v>
      </c>
    </row>
    <row r="283" spans="1:65" s="2" customFormat="1" ht="11.25">
      <c r="A283" s="32"/>
      <c r="B283" s="33"/>
      <c r="C283" s="34"/>
      <c r="D283" s="220" t="s">
        <v>174</v>
      </c>
      <c r="E283" s="34"/>
      <c r="F283" s="221" t="s">
        <v>414</v>
      </c>
      <c r="G283" s="34"/>
      <c r="H283" s="34"/>
      <c r="I283" s="176"/>
      <c r="J283" s="34"/>
      <c r="K283" s="34"/>
      <c r="L283" s="35"/>
      <c r="M283" s="222"/>
      <c r="N283" s="223"/>
      <c r="O283" s="69"/>
      <c r="P283" s="69"/>
      <c r="Q283" s="69"/>
      <c r="R283" s="69"/>
      <c r="S283" s="69"/>
      <c r="T283" s="70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4" t="s">
        <v>174</v>
      </c>
      <c r="AU283" s="14" t="s">
        <v>83</v>
      </c>
    </row>
    <row r="284" spans="1:65" s="2" customFormat="1" ht="21.75" customHeight="1">
      <c r="A284" s="32"/>
      <c r="B284" s="33"/>
      <c r="C284" s="207" t="s">
        <v>416</v>
      </c>
      <c r="D284" s="207" t="s">
        <v>169</v>
      </c>
      <c r="E284" s="208" t="s">
        <v>417</v>
      </c>
      <c r="F284" s="209" t="s">
        <v>418</v>
      </c>
      <c r="G284" s="210" t="s">
        <v>172</v>
      </c>
      <c r="H284" s="211">
        <v>1</v>
      </c>
      <c r="I284" s="212"/>
      <c r="J284" s="213">
        <f>ROUND(I284*H284,2)</f>
        <v>0</v>
      </c>
      <c r="K284" s="214"/>
      <c r="L284" s="35"/>
      <c r="M284" s="215" t="s">
        <v>1</v>
      </c>
      <c r="N284" s="216" t="s">
        <v>39</v>
      </c>
      <c r="O284" s="69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219" t="s">
        <v>173</v>
      </c>
      <c r="AT284" s="219" t="s">
        <v>169</v>
      </c>
      <c r="AU284" s="219" t="s">
        <v>83</v>
      </c>
      <c r="AY284" s="14" t="s">
        <v>166</v>
      </c>
      <c r="BE284" s="112">
        <f>IF(N284="základní",J284,0)</f>
        <v>0</v>
      </c>
      <c r="BF284" s="112">
        <f>IF(N284="snížená",J284,0)</f>
        <v>0</v>
      </c>
      <c r="BG284" s="112">
        <f>IF(N284="zákl. přenesená",J284,0)</f>
        <v>0</v>
      </c>
      <c r="BH284" s="112">
        <f>IF(N284="sníž. přenesená",J284,0)</f>
        <v>0</v>
      </c>
      <c r="BI284" s="112">
        <f>IF(N284="nulová",J284,0)</f>
        <v>0</v>
      </c>
      <c r="BJ284" s="14" t="s">
        <v>81</v>
      </c>
      <c r="BK284" s="112">
        <f>ROUND(I284*H284,2)</f>
        <v>0</v>
      </c>
      <c r="BL284" s="14" t="s">
        <v>173</v>
      </c>
      <c r="BM284" s="219" t="s">
        <v>419</v>
      </c>
    </row>
    <row r="285" spans="1:65" s="2" customFormat="1" ht="11.25">
      <c r="A285" s="32"/>
      <c r="B285" s="33"/>
      <c r="C285" s="34"/>
      <c r="D285" s="220" t="s">
        <v>174</v>
      </c>
      <c r="E285" s="34"/>
      <c r="F285" s="221" t="s">
        <v>418</v>
      </c>
      <c r="G285" s="34"/>
      <c r="H285" s="34"/>
      <c r="I285" s="176"/>
      <c r="J285" s="34"/>
      <c r="K285" s="34"/>
      <c r="L285" s="35"/>
      <c r="M285" s="222"/>
      <c r="N285" s="223"/>
      <c r="O285" s="69"/>
      <c r="P285" s="69"/>
      <c r="Q285" s="69"/>
      <c r="R285" s="69"/>
      <c r="S285" s="69"/>
      <c r="T285" s="70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4" t="s">
        <v>174</v>
      </c>
      <c r="AU285" s="14" t="s">
        <v>83</v>
      </c>
    </row>
    <row r="286" spans="1:65" s="2" customFormat="1" ht="24.2" customHeight="1">
      <c r="A286" s="32"/>
      <c r="B286" s="33"/>
      <c r="C286" s="207" t="s">
        <v>295</v>
      </c>
      <c r="D286" s="207" t="s">
        <v>169</v>
      </c>
      <c r="E286" s="208" t="s">
        <v>420</v>
      </c>
      <c r="F286" s="209" t="s">
        <v>421</v>
      </c>
      <c r="G286" s="210" t="s">
        <v>172</v>
      </c>
      <c r="H286" s="211">
        <v>6</v>
      </c>
      <c r="I286" s="212"/>
      <c r="J286" s="213">
        <f>ROUND(I286*H286,2)</f>
        <v>0</v>
      </c>
      <c r="K286" s="214"/>
      <c r="L286" s="35"/>
      <c r="M286" s="215" t="s">
        <v>1</v>
      </c>
      <c r="N286" s="216" t="s">
        <v>39</v>
      </c>
      <c r="O286" s="69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219" t="s">
        <v>173</v>
      </c>
      <c r="AT286" s="219" t="s">
        <v>169</v>
      </c>
      <c r="AU286" s="219" t="s">
        <v>83</v>
      </c>
      <c r="AY286" s="14" t="s">
        <v>166</v>
      </c>
      <c r="BE286" s="112">
        <f>IF(N286="základní",J286,0)</f>
        <v>0</v>
      </c>
      <c r="BF286" s="112">
        <f>IF(N286="snížená",J286,0)</f>
        <v>0</v>
      </c>
      <c r="BG286" s="112">
        <f>IF(N286="zákl. přenesená",J286,0)</f>
        <v>0</v>
      </c>
      <c r="BH286" s="112">
        <f>IF(N286="sníž. přenesená",J286,0)</f>
        <v>0</v>
      </c>
      <c r="BI286" s="112">
        <f>IF(N286="nulová",J286,0)</f>
        <v>0</v>
      </c>
      <c r="BJ286" s="14" t="s">
        <v>81</v>
      </c>
      <c r="BK286" s="112">
        <f>ROUND(I286*H286,2)</f>
        <v>0</v>
      </c>
      <c r="BL286" s="14" t="s">
        <v>173</v>
      </c>
      <c r="BM286" s="219" t="s">
        <v>422</v>
      </c>
    </row>
    <row r="287" spans="1:65" s="2" customFormat="1" ht="19.5">
      <c r="A287" s="32"/>
      <c r="B287" s="33"/>
      <c r="C287" s="34"/>
      <c r="D287" s="220" t="s">
        <v>174</v>
      </c>
      <c r="E287" s="34"/>
      <c r="F287" s="221" t="s">
        <v>421</v>
      </c>
      <c r="G287" s="34"/>
      <c r="H287" s="34"/>
      <c r="I287" s="176"/>
      <c r="J287" s="34"/>
      <c r="K287" s="34"/>
      <c r="L287" s="35"/>
      <c r="M287" s="222"/>
      <c r="N287" s="223"/>
      <c r="O287" s="69"/>
      <c r="P287" s="69"/>
      <c r="Q287" s="69"/>
      <c r="R287" s="69"/>
      <c r="S287" s="69"/>
      <c r="T287" s="70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4" t="s">
        <v>174</v>
      </c>
      <c r="AU287" s="14" t="s">
        <v>83</v>
      </c>
    </row>
    <row r="288" spans="1:65" s="2" customFormat="1" ht="24.2" customHeight="1">
      <c r="A288" s="32"/>
      <c r="B288" s="33"/>
      <c r="C288" s="207" t="s">
        <v>423</v>
      </c>
      <c r="D288" s="207" t="s">
        <v>169</v>
      </c>
      <c r="E288" s="208" t="s">
        <v>424</v>
      </c>
      <c r="F288" s="209" t="s">
        <v>425</v>
      </c>
      <c r="G288" s="210" t="s">
        <v>196</v>
      </c>
      <c r="H288" s="211">
        <v>0.6</v>
      </c>
      <c r="I288" s="212"/>
      <c r="J288" s="213">
        <f>ROUND(I288*H288,2)</f>
        <v>0</v>
      </c>
      <c r="K288" s="214"/>
      <c r="L288" s="35"/>
      <c r="M288" s="215" t="s">
        <v>1</v>
      </c>
      <c r="N288" s="216" t="s">
        <v>39</v>
      </c>
      <c r="O288" s="69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219" t="s">
        <v>173</v>
      </c>
      <c r="AT288" s="219" t="s">
        <v>169</v>
      </c>
      <c r="AU288" s="219" t="s">
        <v>83</v>
      </c>
      <c r="AY288" s="14" t="s">
        <v>166</v>
      </c>
      <c r="BE288" s="112">
        <f>IF(N288="základní",J288,0)</f>
        <v>0</v>
      </c>
      <c r="BF288" s="112">
        <f>IF(N288="snížená",J288,0)</f>
        <v>0</v>
      </c>
      <c r="BG288" s="112">
        <f>IF(N288="zákl. přenesená",J288,0)</f>
        <v>0</v>
      </c>
      <c r="BH288" s="112">
        <f>IF(N288="sníž. přenesená",J288,0)</f>
        <v>0</v>
      </c>
      <c r="BI288" s="112">
        <f>IF(N288="nulová",J288,0)</f>
        <v>0</v>
      </c>
      <c r="BJ288" s="14" t="s">
        <v>81</v>
      </c>
      <c r="BK288" s="112">
        <f>ROUND(I288*H288,2)</f>
        <v>0</v>
      </c>
      <c r="BL288" s="14" t="s">
        <v>173</v>
      </c>
      <c r="BM288" s="219" t="s">
        <v>426</v>
      </c>
    </row>
    <row r="289" spans="1:65" s="2" customFormat="1" ht="11.25">
      <c r="A289" s="32"/>
      <c r="B289" s="33"/>
      <c r="C289" s="34"/>
      <c r="D289" s="220" t="s">
        <v>174</v>
      </c>
      <c r="E289" s="34"/>
      <c r="F289" s="221" t="s">
        <v>425</v>
      </c>
      <c r="G289" s="34"/>
      <c r="H289" s="34"/>
      <c r="I289" s="176"/>
      <c r="J289" s="34"/>
      <c r="K289" s="34"/>
      <c r="L289" s="35"/>
      <c r="M289" s="222"/>
      <c r="N289" s="223"/>
      <c r="O289" s="69"/>
      <c r="P289" s="69"/>
      <c r="Q289" s="69"/>
      <c r="R289" s="69"/>
      <c r="S289" s="69"/>
      <c r="T289" s="70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T289" s="14" t="s">
        <v>174</v>
      </c>
      <c r="AU289" s="14" t="s">
        <v>83</v>
      </c>
    </row>
    <row r="290" spans="1:65" s="2" customFormat="1" ht="24.2" customHeight="1">
      <c r="A290" s="32"/>
      <c r="B290" s="33"/>
      <c r="C290" s="207" t="s">
        <v>298</v>
      </c>
      <c r="D290" s="207" t="s">
        <v>169</v>
      </c>
      <c r="E290" s="208" t="s">
        <v>427</v>
      </c>
      <c r="F290" s="209" t="s">
        <v>428</v>
      </c>
      <c r="G290" s="210" t="s">
        <v>196</v>
      </c>
      <c r="H290" s="211">
        <v>0.6</v>
      </c>
      <c r="I290" s="212"/>
      <c r="J290" s="213">
        <f>ROUND(I290*H290,2)</f>
        <v>0</v>
      </c>
      <c r="K290" s="214"/>
      <c r="L290" s="35"/>
      <c r="M290" s="215" t="s">
        <v>1</v>
      </c>
      <c r="N290" s="216" t="s">
        <v>39</v>
      </c>
      <c r="O290" s="69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219" t="s">
        <v>173</v>
      </c>
      <c r="AT290" s="219" t="s">
        <v>169</v>
      </c>
      <c r="AU290" s="219" t="s">
        <v>83</v>
      </c>
      <c r="AY290" s="14" t="s">
        <v>166</v>
      </c>
      <c r="BE290" s="112">
        <f>IF(N290="základní",J290,0)</f>
        <v>0</v>
      </c>
      <c r="BF290" s="112">
        <f>IF(N290="snížená",J290,0)</f>
        <v>0</v>
      </c>
      <c r="BG290" s="112">
        <f>IF(N290="zákl. přenesená",J290,0)</f>
        <v>0</v>
      </c>
      <c r="BH290" s="112">
        <f>IF(N290="sníž. přenesená",J290,0)</f>
        <v>0</v>
      </c>
      <c r="BI290" s="112">
        <f>IF(N290="nulová",J290,0)</f>
        <v>0</v>
      </c>
      <c r="BJ290" s="14" t="s">
        <v>81</v>
      </c>
      <c r="BK290" s="112">
        <f>ROUND(I290*H290,2)</f>
        <v>0</v>
      </c>
      <c r="BL290" s="14" t="s">
        <v>173</v>
      </c>
      <c r="BM290" s="219" t="s">
        <v>429</v>
      </c>
    </row>
    <row r="291" spans="1:65" s="2" customFormat="1" ht="19.5">
      <c r="A291" s="32"/>
      <c r="B291" s="33"/>
      <c r="C291" s="34"/>
      <c r="D291" s="220" t="s">
        <v>174</v>
      </c>
      <c r="E291" s="34"/>
      <c r="F291" s="221" t="s">
        <v>428</v>
      </c>
      <c r="G291" s="34"/>
      <c r="H291" s="34"/>
      <c r="I291" s="176"/>
      <c r="J291" s="34"/>
      <c r="K291" s="34"/>
      <c r="L291" s="35"/>
      <c r="M291" s="222"/>
      <c r="N291" s="223"/>
      <c r="O291" s="69"/>
      <c r="P291" s="69"/>
      <c r="Q291" s="69"/>
      <c r="R291" s="69"/>
      <c r="S291" s="69"/>
      <c r="T291" s="70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T291" s="14" t="s">
        <v>174</v>
      </c>
      <c r="AU291" s="14" t="s">
        <v>83</v>
      </c>
    </row>
    <row r="292" spans="1:65" s="2" customFormat="1" ht="24.2" customHeight="1">
      <c r="A292" s="32"/>
      <c r="B292" s="33"/>
      <c r="C292" s="207" t="s">
        <v>430</v>
      </c>
      <c r="D292" s="207" t="s">
        <v>169</v>
      </c>
      <c r="E292" s="208" t="s">
        <v>431</v>
      </c>
      <c r="F292" s="209" t="s">
        <v>432</v>
      </c>
      <c r="G292" s="210" t="s">
        <v>196</v>
      </c>
      <c r="H292" s="211">
        <v>0.6</v>
      </c>
      <c r="I292" s="212"/>
      <c r="J292" s="213">
        <f>ROUND(I292*H292,2)</f>
        <v>0</v>
      </c>
      <c r="K292" s="214"/>
      <c r="L292" s="35"/>
      <c r="M292" s="215" t="s">
        <v>1</v>
      </c>
      <c r="N292" s="216" t="s">
        <v>39</v>
      </c>
      <c r="O292" s="69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219" t="s">
        <v>173</v>
      </c>
      <c r="AT292" s="219" t="s">
        <v>169</v>
      </c>
      <c r="AU292" s="219" t="s">
        <v>83</v>
      </c>
      <c r="AY292" s="14" t="s">
        <v>166</v>
      </c>
      <c r="BE292" s="112">
        <f>IF(N292="základní",J292,0)</f>
        <v>0</v>
      </c>
      <c r="BF292" s="112">
        <f>IF(N292="snížená",J292,0)</f>
        <v>0</v>
      </c>
      <c r="BG292" s="112">
        <f>IF(N292="zákl. přenesená",J292,0)</f>
        <v>0</v>
      </c>
      <c r="BH292" s="112">
        <f>IF(N292="sníž. přenesená",J292,0)</f>
        <v>0</v>
      </c>
      <c r="BI292" s="112">
        <f>IF(N292="nulová",J292,0)</f>
        <v>0</v>
      </c>
      <c r="BJ292" s="14" t="s">
        <v>81</v>
      </c>
      <c r="BK292" s="112">
        <f>ROUND(I292*H292,2)</f>
        <v>0</v>
      </c>
      <c r="BL292" s="14" t="s">
        <v>173</v>
      </c>
      <c r="BM292" s="219" t="s">
        <v>433</v>
      </c>
    </row>
    <row r="293" spans="1:65" s="2" customFormat="1" ht="11.25">
      <c r="A293" s="32"/>
      <c r="B293" s="33"/>
      <c r="C293" s="34"/>
      <c r="D293" s="220" t="s">
        <v>174</v>
      </c>
      <c r="E293" s="34"/>
      <c r="F293" s="221" t="s">
        <v>432</v>
      </c>
      <c r="G293" s="34"/>
      <c r="H293" s="34"/>
      <c r="I293" s="176"/>
      <c r="J293" s="34"/>
      <c r="K293" s="34"/>
      <c r="L293" s="35"/>
      <c r="M293" s="222"/>
      <c r="N293" s="223"/>
      <c r="O293" s="69"/>
      <c r="P293" s="69"/>
      <c r="Q293" s="69"/>
      <c r="R293" s="69"/>
      <c r="S293" s="69"/>
      <c r="T293" s="70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T293" s="14" t="s">
        <v>174</v>
      </c>
      <c r="AU293" s="14" t="s">
        <v>83</v>
      </c>
    </row>
    <row r="294" spans="1:65" s="2" customFormat="1" ht="37.9" customHeight="1">
      <c r="A294" s="32"/>
      <c r="B294" s="33"/>
      <c r="C294" s="207" t="s">
        <v>302</v>
      </c>
      <c r="D294" s="207" t="s">
        <v>169</v>
      </c>
      <c r="E294" s="208" t="s">
        <v>434</v>
      </c>
      <c r="F294" s="209" t="s">
        <v>435</v>
      </c>
      <c r="G294" s="210" t="s">
        <v>436</v>
      </c>
      <c r="H294" s="211">
        <v>8</v>
      </c>
      <c r="I294" s="212"/>
      <c r="J294" s="213">
        <f>ROUND(I294*H294,2)</f>
        <v>0</v>
      </c>
      <c r="K294" s="214"/>
      <c r="L294" s="35"/>
      <c r="M294" s="215" t="s">
        <v>1</v>
      </c>
      <c r="N294" s="216" t="s">
        <v>39</v>
      </c>
      <c r="O294" s="69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219" t="s">
        <v>173</v>
      </c>
      <c r="AT294" s="219" t="s">
        <v>169</v>
      </c>
      <c r="AU294" s="219" t="s">
        <v>83</v>
      </c>
      <c r="AY294" s="14" t="s">
        <v>166</v>
      </c>
      <c r="BE294" s="112">
        <f>IF(N294="základní",J294,0)</f>
        <v>0</v>
      </c>
      <c r="BF294" s="112">
        <f>IF(N294="snížená",J294,0)</f>
        <v>0</v>
      </c>
      <c r="BG294" s="112">
        <f>IF(N294="zákl. přenesená",J294,0)</f>
        <v>0</v>
      </c>
      <c r="BH294" s="112">
        <f>IF(N294="sníž. přenesená",J294,0)</f>
        <v>0</v>
      </c>
      <c r="BI294" s="112">
        <f>IF(N294="nulová",J294,0)</f>
        <v>0</v>
      </c>
      <c r="BJ294" s="14" t="s">
        <v>81</v>
      </c>
      <c r="BK294" s="112">
        <f>ROUND(I294*H294,2)</f>
        <v>0</v>
      </c>
      <c r="BL294" s="14" t="s">
        <v>173</v>
      </c>
      <c r="BM294" s="219" t="s">
        <v>437</v>
      </c>
    </row>
    <row r="295" spans="1:65" s="2" customFormat="1" ht="19.5">
      <c r="A295" s="32"/>
      <c r="B295" s="33"/>
      <c r="C295" s="34"/>
      <c r="D295" s="220" t="s">
        <v>174</v>
      </c>
      <c r="E295" s="34"/>
      <c r="F295" s="221" t="s">
        <v>435</v>
      </c>
      <c r="G295" s="34"/>
      <c r="H295" s="34"/>
      <c r="I295" s="176"/>
      <c r="J295" s="34"/>
      <c r="K295" s="34"/>
      <c r="L295" s="35"/>
      <c r="M295" s="222"/>
      <c r="N295" s="223"/>
      <c r="O295" s="69"/>
      <c r="P295" s="69"/>
      <c r="Q295" s="69"/>
      <c r="R295" s="69"/>
      <c r="S295" s="69"/>
      <c r="T295" s="70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4" t="s">
        <v>174</v>
      </c>
      <c r="AU295" s="14" t="s">
        <v>83</v>
      </c>
    </row>
    <row r="296" spans="1:65" s="12" customFormat="1" ht="22.9" customHeight="1">
      <c r="B296" s="191"/>
      <c r="C296" s="192"/>
      <c r="D296" s="193" t="s">
        <v>73</v>
      </c>
      <c r="E296" s="205" t="s">
        <v>438</v>
      </c>
      <c r="F296" s="205" t="s">
        <v>439</v>
      </c>
      <c r="G296" s="192"/>
      <c r="H296" s="192"/>
      <c r="I296" s="195"/>
      <c r="J296" s="206">
        <f>BK296</f>
        <v>0</v>
      </c>
      <c r="K296" s="192"/>
      <c r="L296" s="197"/>
      <c r="M296" s="198"/>
      <c r="N296" s="199"/>
      <c r="O296" s="199"/>
      <c r="P296" s="200">
        <f>SUM(P297:P324)</f>
        <v>0</v>
      </c>
      <c r="Q296" s="199"/>
      <c r="R296" s="200">
        <f>SUM(R297:R324)</f>
        <v>0</v>
      </c>
      <c r="S296" s="199"/>
      <c r="T296" s="201">
        <f>SUM(T297:T324)</f>
        <v>0</v>
      </c>
      <c r="AR296" s="202" t="s">
        <v>83</v>
      </c>
      <c r="AT296" s="203" t="s">
        <v>73</v>
      </c>
      <c r="AU296" s="203" t="s">
        <v>81</v>
      </c>
      <c r="AY296" s="202" t="s">
        <v>166</v>
      </c>
      <c r="BK296" s="204">
        <f>SUM(BK297:BK324)</f>
        <v>0</v>
      </c>
    </row>
    <row r="297" spans="1:65" s="2" customFormat="1" ht="24.2" customHeight="1">
      <c r="A297" s="32"/>
      <c r="B297" s="33"/>
      <c r="C297" s="207" t="s">
        <v>440</v>
      </c>
      <c r="D297" s="207" t="s">
        <v>169</v>
      </c>
      <c r="E297" s="208" t="s">
        <v>441</v>
      </c>
      <c r="F297" s="209" t="s">
        <v>442</v>
      </c>
      <c r="G297" s="210" t="s">
        <v>267</v>
      </c>
      <c r="H297" s="211">
        <v>1</v>
      </c>
      <c r="I297" s="212"/>
      <c r="J297" s="213">
        <f>ROUND(I297*H297,2)</f>
        <v>0</v>
      </c>
      <c r="K297" s="214"/>
      <c r="L297" s="35"/>
      <c r="M297" s="215" t="s">
        <v>1</v>
      </c>
      <c r="N297" s="216" t="s">
        <v>39</v>
      </c>
      <c r="O297" s="69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219" t="s">
        <v>173</v>
      </c>
      <c r="AT297" s="219" t="s">
        <v>169</v>
      </c>
      <c r="AU297" s="219" t="s">
        <v>83</v>
      </c>
      <c r="AY297" s="14" t="s">
        <v>166</v>
      </c>
      <c r="BE297" s="112">
        <f>IF(N297="základní",J297,0)</f>
        <v>0</v>
      </c>
      <c r="BF297" s="112">
        <f>IF(N297="snížená",J297,0)</f>
        <v>0</v>
      </c>
      <c r="BG297" s="112">
        <f>IF(N297="zákl. přenesená",J297,0)</f>
        <v>0</v>
      </c>
      <c r="BH297" s="112">
        <f>IF(N297="sníž. přenesená",J297,0)</f>
        <v>0</v>
      </c>
      <c r="BI297" s="112">
        <f>IF(N297="nulová",J297,0)</f>
        <v>0</v>
      </c>
      <c r="BJ297" s="14" t="s">
        <v>81</v>
      </c>
      <c r="BK297" s="112">
        <f>ROUND(I297*H297,2)</f>
        <v>0</v>
      </c>
      <c r="BL297" s="14" t="s">
        <v>173</v>
      </c>
      <c r="BM297" s="219" t="s">
        <v>443</v>
      </c>
    </row>
    <row r="298" spans="1:65" s="2" customFormat="1" ht="11.25">
      <c r="A298" s="32"/>
      <c r="B298" s="33"/>
      <c r="C298" s="34"/>
      <c r="D298" s="220" t="s">
        <v>174</v>
      </c>
      <c r="E298" s="34"/>
      <c r="F298" s="221" t="s">
        <v>442</v>
      </c>
      <c r="G298" s="34"/>
      <c r="H298" s="34"/>
      <c r="I298" s="176"/>
      <c r="J298" s="34"/>
      <c r="K298" s="34"/>
      <c r="L298" s="35"/>
      <c r="M298" s="222"/>
      <c r="N298" s="223"/>
      <c r="O298" s="69"/>
      <c r="P298" s="69"/>
      <c r="Q298" s="69"/>
      <c r="R298" s="69"/>
      <c r="S298" s="69"/>
      <c r="T298" s="70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4" t="s">
        <v>174</v>
      </c>
      <c r="AU298" s="14" t="s">
        <v>83</v>
      </c>
    </row>
    <row r="299" spans="1:65" s="2" customFormat="1" ht="24.2" customHeight="1">
      <c r="A299" s="32"/>
      <c r="B299" s="33"/>
      <c r="C299" s="207" t="s">
        <v>305</v>
      </c>
      <c r="D299" s="207" t="s">
        <v>169</v>
      </c>
      <c r="E299" s="208" t="s">
        <v>444</v>
      </c>
      <c r="F299" s="209" t="s">
        <v>445</v>
      </c>
      <c r="G299" s="210" t="s">
        <v>267</v>
      </c>
      <c r="H299" s="211">
        <v>3</v>
      </c>
      <c r="I299" s="212"/>
      <c r="J299" s="213">
        <f>ROUND(I299*H299,2)</f>
        <v>0</v>
      </c>
      <c r="K299" s="214"/>
      <c r="L299" s="35"/>
      <c r="M299" s="215" t="s">
        <v>1</v>
      </c>
      <c r="N299" s="216" t="s">
        <v>39</v>
      </c>
      <c r="O299" s="69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219" t="s">
        <v>173</v>
      </c>
      <c r="AT299" s="219" t="s">
        <v>169</v>
      </c>
      <c r="AU299" s="219" t="s">
        <v>83</v>
      </c>
      <c r="AY299" s="14" t="s">
        <v>166</v>
      </c>
      <c r="BE299" s="112">
        <f>IF(N299="základní",J299,0)</f>
        <v>0</v>
      </c>
      <c r="BF299" s="112">
        <f>IF(N299="snížená",J299,0)</f>
        <v>0</v>
      </c>
      <c r="BG299" s="112">
        <f>IF(N299="zákl. přenesená",J299,0)</f>
        <v>0</v>
      </c>
      <c r="BH299" s="112">
        <f>IF(N299="sníž. přenesená",J299,0)</f>
        <v>0</v>
      </c>
      <c r="BI299" s="112">
        <f>IF(N299="nulová",J299,0)</f>
        <v>0</v>
      </c>
      <c r="BJ299" s="14" t="s">
        <v>81</v>
      </c>
      <c r="BK299" s="112">
        <f>ROUND(I299*H299,2)</f>
        <v>0</v>
      </c>
      <c r="BL299" s="14" t="s">
        <v>173</v>
      </c>
      <c r="BM299" s="219" t="s">
        <v>446</v>
      </c>
    </row>
    <row r="300" spans="1:65" s="2" customFormat="1" ht="19.5">
      <c r="A300" s="32"/>
      <c r="B300" s="33"/>
      <c r="C300" s="34"/>
      <c r="D300" s="220" t="s">
        <v>174</v>
      </c>
      <c r="E300" s="34"/>
      <c r="F300" s="221" t="s">
        <v>445</v>
      </c>
      <c r="G300" s="34"/>
      <c r="H300" s="34"/>
      <c r="I300" s="176"/>
      <c r="J300" s="34"/>
      <c r="K300" s="34"/>
      <c r="L300" s="35"/>
      <c r="M300" s="222"/>
      <c r="N300" s="223"/>
      <c r="O300" s="69"/>
      <c r="P300" s="69"/>
      <c r="Q300" s="69"/>
      <c r="R300" s="69"/>
      <c r="S300" s="69"/>
      <c r="T300" s="70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4" t="s">
        <v>174</v>
      </c>
      <c r="AU300" s="14" t="s">
        <v>83</v>
      </c>
    </row>
    <row r="301" spans="1:65" s="2" customFormat="1" ht="33" customHeight="1">
      <c r="A301" s="32"/>
      <c r="B301" s="33"/>
      <c r="C301" s="207" t="s">
        <v>447</v>
      </c>
      <c r="D301" s="207" t="s">
        <v>169</v>
      </c>
      <c r="E301" s="208" t="s">
        <v>448</v>
      </c>
      <c r="F301" s="209" t="s">
        <v>449</v>
      </c>
      <c r="G301" s="210" t="s">
        <v>218</v>
      </c>
      <c r="H301" s="211">
        <v>6</v>
      </c>
      <c r="I301" s="212"/>
      <c r="J301" s="213">
        <f>ROUND(I301*H301,2)</f>
        <v>0</v>
      </c>
      <c r="K301" s="214"/>
      <c r="L301" s="35"/>
      <c r="M301" s="215" t="s">
        <v>1</v>
      </c>
      <c r="N301" s="216" t="s">
        <v>39</v>
      </c>
      <c r="O301" s="69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219" t="s">
        <v>173</v>
      </c>
      <c r="AT301" s="219" t="s">
        <v>169</v>
      </c>
      <c r="AU301" s="219" t="s">
        <v>83</v>
      </c>
      <c r="AY301" s="14" t="s">
        <v>166</v>
      </c>
      <c r="BE301" s="112">
        <f>IF(N301="základní",J301,0)</f>
        <v>0</v>
      </c>
      <c r="BF301" s="112">
        <f>IF(N301="snížená",J301,0)</f>
        <v>0</v>
      </c>
      <c r="BG301" s="112">
        <f>IF(N301="zákl. přenesená",J301,0)</f>
        <v>0</v>
      </c>
      <c r="BH301" s="112">
        <f>IF(N301="sníž. přenesená",J301,0)</f>
        <v>0</v>
      </c>
      <c r="BI301" s="112">
        <f>IF(N301="nulová",J301,0)</f>
        <v>0</v>
      </c>
      <c r="BJ301" s="14" t="s">
        <v>81</v>
      </c>
      <c r="BK301" s="112">
        <f>ROUND(I301*H301,2)</f>
        <v>0</v>
      </c>
      <c r="BL301" s="14" t="s">
        <v>173</v>
      </c>
      <c r="BM301" s="219" t="s">
        <v>450</v>
      </c>
    </row>
    <row r="302" spans="1:65" s="2" customFormat="1" ht="19.5">
      <c r="A302" s="32"/>
      <c r="B302" s="33"/>
      <c r="C302" s="34"/>
      <c r="D302" s="220" t="s">
        <v>174</v>
      </c>
      <c r="E302" s="34"/>
      <c r="F302" s="221" t="s">
        <v>449</v>
      </c>
      <c r="G302" s="34"/>
      <c r="H302" s="34"/>
      <c r="I302" s="176"/>
      <c r="J302" s="34"/>
      <c r="K302" s="34"/>
      <c r="L302" s="35"/>
      <c r="M302" s="222"/>
      <c r="N302" s="223"/>
      <c r="O302" s="69"/>
      <c r="P302" s="69"/>
      <c r="Q302" s="69"/>
      <c r="R302" s="69"/>
      <c r="S302" s="69"/>
      <c r="T302" s="70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T302" s="14" t="s">
        <v>174</v>
      </c>
      <c r="AU302" s="14" t="s">
        <v>83</v>
      </c>
    </row>
    <row r="303" spans="1:65" s="2" customFormat="1" ht="21.75" customHeight="1">
      <c r="A303" s="32"/>
      <c r="B303" s="33"/>
      <c r="C303" s="207" t="s">
        <v>311</v>
      </c>
      <c r="D303" s="207" t="s">
        <v>169</v>
      </c>
      <c r="E303" s="208" t="s">
        <v>451</v>
      </c>
      <c r="F303" s="209" t="s">
        <v>452</v>
      </c>
      <c r="G303" s="210" t="s">
        <v>218</v>
      </c>
      <c r="H303" s="211">
        <v>1</v>
      </c>
      <c r="I303" s="212"/>
      <c r="J303" s="213">
        <f>ROUND(I303*H303,2)</f>
        <v>0</v>
      </c>
      <c r="K303" s="214"/>
      <c r="L303" s="35"/>
      <c r="M303" s="215" t="s">
        <v>1</v>
      </c>
      <c r="N303" s="216" t="s">
        <v>39</v>
      </c>
      <c r="O303" s="69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219" t="s">
        <v>173</v>
      </c>
      <c r="AT303" s="219" t="s">
        <v>169</v>
      </c>
      <c r="AU303" s="219" t="s">
        <v>83</v>
      </c>
      <c r="AY303" s="14" t="s">
        <v>166</v>
      </c>
      <c r="BE303" s="112">
        <f>IF(N303="základní",J303,0)</f>
        <v>0</v>
      </c>
      <c r="BF303" s="112">
        <f>IF(N303="snížená",J303,0)</f>
        <v>0</v>
      </c>
      <c r="BG303" s="112">
        <f>IF(N303="zákl. přenesená",J303,0)</f>
        <v>0</v>
      </c>
      <c r="BH303" s="112">
        <f>IF(N303="sníž. přenesená",J303,0)</f>
        <v>0</v>
      </c>
      <c r="BI303" s="112">
        <f>IF(N303="nulová",J303,0)</f>
        <v>0</v>
      </c>
      <c r="BJ303" s="14" t="s">
        <v>81</v>
      </c>
      <c r="BK303" s="112">
        <f>ROUND(I303*H303,2)</f>
        <v>0</v>
      </c>
      <c r="BL303" s="14" t="s">
        <v>173</v>
      </c>
      <c r="BM303" s="219" t="s">
        <v>453</v>
      </c>
    </row>
    <row r="304" spans="1:65" s="2" customFormat="1" ht="11.25">
      <c r="A304" s="32"/>
      <c r="B304" s="33"/>
      <c r="C304" s="34"/>
      <c r="D304" s="220" t="s">
        <v>174</v>
      </c>
      <c r="E304" s="34"/>
      <c r="F304" s="221" t="s">
        <v>452</v>
      </c>
      <c r="G304" s="34"/>
      <c r="H304" s="34"/>
      <c r="I304" s="176"/>
      <c r="J304" s="34"/>
      <c r="K304" s="34"/>
      <c r="L304" s="35"/>
      <c r="M304" s="222"/>
      <c r="N304" s="223"/>
      <c r="O304" s="69"/>
      <c r="P304" s="69"/>
      <c r="Q304" s="69"/>
      <c r="R304" s="69"/>
      <c r="S304" s="69"/>
      <c r="T304" s="70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T304" s="14" t="s">
        <v>174</v>
      </c>
      <c r="AU304" s="14" t="s">
        <v>83</v>
      </c>
    </row>
    <row r="305" spans="1:65" s="2" customFormat="1" ht="24.2" customHeight="1">
      <c r="A305" s="32"/>
      <c r="B305" s="33"/>
      <c r="C305" s="207" t="s">
        <v>454</v>
      </c>
      <c r="D305" s="207" t="s">
        <v>169</v>
      </c>
      <c r="E305" s="208" t="s">
        <v>455</v>
      </c>
      <c r="F305" s="209" t="s">
        <v>456</v>
      </c>
      <c r="G305" s="210" t="s">
        <v>218</v>
      </c>
      <c r="H305" s="211">
        <v>1</v>
      </c>
      <c r="I305" s="212"/>
      <c r="J305" s="213">
        <f>ROUND(I305*H305,2)</f>
        <v>0</v>
      </c>
      <c r="K305" s="214"/>
      <c r="L305" s="35"/>
      <c r="M305" s="215" t="s">
        <v>1</v>
      </c>
      <c r="N305" s="216" t="s">
        <v>39</v>
      </c>
      <c r="O305" s="69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219" t="s">
        <v>173</v>
      </c>
      <c r="AT305" s="219" t="s">
        <v>169</v>
      </c>
      <c r="AU305" s="219" t="s">
        <v>83</v>
      </c>
      <c r="AY305" s="14" t="s">
        <v>166</v>
      </c>
      <c r="BE305" s="112">
        <f>IF(N305="základní",J305,0)</f>
        <v>0</v>
      </c>
      <c r="BF305" s="112">
        <f>IF(N305="snížená",J305,0)</f>
        <v>0</v>
      </c>
      <c r="BG305" s="112">
        <f>IF(N305="zákl. přenesená",J305,0)</f>
        <v>0</v>
      </c>
      <c r="BH305" s="112">
        <f>IF(N305="sníž. přenesená",J305,0)</f>
        <v>0</v>
      </c>
      <c r="BI305" s="112">
        <f>IF(N305="nulová",J305,0)</f>
        <v>0</v>
      </c>
      <c r="BJ305" s="14" t="s">
        <v>81</v>
      </c>
      <c r="BK305" s="112">
        <f>ROUND(I305*H305,2)</f>
        <v>0</v>
      </c>
      <c r="BL305" s="14" t="s">
        <v>173</v>
      </c>
      <c r="BM305" s="219" t="s">
        <v>457</v>
      </c>
    </row>
    <row r="306" spans="1:65" s="2" customFormat="1" ht="19.5">
      <c r="A306" s="32"/>
      <c r="B306" s="33"/>
      <c r="C306" s="34"/>
      <c r="D306" s="220" t="s">
        <v>174</v>
      </c>
      <c r="E306" s="34"/>
      <c r="F306" s="221" t="s">
        <v>456</v>
      </c>
      <c r="G306" s="34"/>
      <c r="H306" s="34"/>
      <c r="I306" s="176"/>
      <c r="J306" s="34"/>
      <c r="K306" s="34"/>
      <c r="L306" s="35"/>
      <c r="M306" s="222"/>
      <c r="N306" s="223"/>
      <c r="O306" s="69"/>
      <c r="P306" s="69"/>
      <c r="Q306" s="69"/>
      <c r="R306" s="69"/>
      <c r="S306" s="69"/>
      <c r="T306" s="70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T306" s="14" t="s">
        <v>174</v>
      </c>
      <c r="AU306" s="14" t="s">
        <v>83</v>
      </c>
    </row>
    <row r="307" spans="1:65" s="2" customFormat="1" ht="21.75" customHeight="1">
      <c r="A307" s="32"/>
      <c r="B307" s="33"/>
      <c r="C307" s="207" t="s">
        <v>314</v>
      </c>
      <c r="D307" s="207" t="s">
        <v>169</v>
      </c>
      <c r="E307" s="208" t="s">
        <v>458</v>
      </c>
      <c r="F307" s="209" t="s">
        <v>459</v>
      </c>
      <c r="G307" s="210" t="s">
        <v>218</v>
      </c>
      <c r="H307" s="211">
        <v>5</v>
      </c>
      <c r="I307" s="212"/>
      <c r="J307" s="213">
        <f>ROUND(I307*H307,2)</f>
        <v>0</v>
      </c>
      <c r="K307" s="214"/>
      <c r="L307" s="35"/>
      <c r="M307" s="215" t="s">
        <v>1</v>
      </c>
      <c r="N307" s="216" t="s">
        <v>39</v>
      </c>
      <c r="O307" s="69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219" t="s">
        <v>173</v>
      </c>
      <c r="AT307" s="219" t="s">
        <v>169</v>
      </c>
      <c r="AU307" s="219" t="s">
        <v>83</v>
      </c>
      <c r="AY307" s="14" t="s">
        <v>166</v>
      </c>
      <c r="BE307" s="112">
        <f>IF(N307="základní",J307,0)</f>
        <v>0</v>
      </c>
      <c r="BF307" s="112">
        <f>IF(N307="snížená",J307,0)</f>
        <v>0</v>
      </c>
      <c r="BG307" s="112">
        <f>IF(N307="zákl. přenesená",J307,0)</f>
        <v>0</v>
      </c>
      <c r="BH307" s="112">
        <f>IF(N307="sníž. přenesená",J307,0)</f>
        <v>0</v>
      </c>
      <c r="BI307" s="112">
        <f>IF(N307="nulová",J307,0)</f>
        <v>0</v>
      </c>
      <c r="BJ307" s="14" t="s">
        <v>81</v>
      </c>
      <c r="BK307" s="112">
        <f>ROUND(I307*H307,2)</f>
        <v>0</v>
      </c>
      <c r="BL307" s="14" t="s">
        <v>173</v>
      </c>
      <c r="BM307" s="219" t="s">
        <v>460</v>
      </c>
    </row>
    <row r="308" spans="1:65" s="2" customFormat="1" ht="11.25">
      <c r="A308" s="32"/>
      <c r="B308" s="33"/>
      <c r="C308" s="34"/>
      <c r="D308" s="220" t="s">
        <v>174</v>
      </c>
      <c r="E308" s="34"/>
      <c r="F308" s="221" t="s">
        <v>459</v>
      </c>
      <c r="G308" s="34"/>
      <c r="H308" s="34"/>
      <c r="I308" s="176"/>
      <c r="J308" s="34"/>
      <c r="K308" s="34"/>
      <c r="L308" s="35"/>
      <c r="M308" s="222"/>
      <c r="N308" s="223"/>
      <c r="O308" s="69"/>
      <c r="P308" s="69"/>
      <c r="Q308" s="69"/>
      <c r="R308" s="69"/>
      <c r="S308" s="69"/>
      <c r="T308" s="70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T308" s="14" t="s">
        <v>174</v>
      </c>
      <c r="AU308" s="14" t="s">
        <v>83</v>
      </c>
    </row>
    <row r="309" spans="1:65" s="2" customFormat="1" ht="24.2" customHeight="1">
      <c r="A309" s="32"/>
      <c r="B309" s="33"/>
      <c r="C309" s="207" t="s">
        <v>461</v>
      </c>
      <c r="D309" s="207" t="s">
        <v>169</v>
      </c>
      <c r="E309" s="208" t="s">
        <v>462</v>
      </c>
      <c r="F309" s="209" t="s">
        <v>463</v>
      </c>
      <c r="G309" s="210" t="s">
        <v>218</v>
      </c>
      <c r="H309" s="211">
        <v>2</v>
      </c>
      <c r="I309" s="212"/>
      <c r="J309" s="213">
        <f>ROUND(I309*H309,2)</f>
        <v>0</v>
      </c>
      <c r="K309" s="214"/>
      <c r="L309" s="35"/>
      <c r="M309" s="215" t="s">
        <v>1</v>
      </c>
      <c r="N309" s="216" t="s">
        <v>39</v>
      </c>
      <c r="O309" s="69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219" t="s">
        <v>173</v>
      </c>
      <c r="AT309" s="219" t="s">
        <v>169</v>
      </c>
      <c r="AU309" s="219" t="s">
        <v>83</v>
      </c>
      <c r="AY309" s="14" t="s">
        <v>166</v>
      </c>
      <c r="BE309" s="112">
        <f>IF(N309="základní",J309,0)</f>
        <v>0</v>
      </c>
      <c r="BF309" s="112">
        <f>IF(N309="snížená",J309,0)</f>
        <v>0</v>
      </c>
      <c r="BG309" s="112">
        <f>IF(N309="zákl. přenesená",J309,0)</f>
        <v>0</v>
      </c>
      <c r="BH309" s="112">
        <f>IF(N309="sníž. přenesená",J309,0)</f>
        <v>0</v>
      </c>
      <c r="BI309" s="112">
        <f>IF(N309="nulová",J309,0)</f>
        <v>0</v>
      </c>
      <c r="BJ309" s="14" t="s">
        <v>81</v>
      </c>
      <c r="BK309" s="112">
        <f>ROUND(I309*H309,2)</f>
        <v>0</v>
      </c>
      <c r="BL309" s="14" t="s">
        <v>173</v>
      </c>
      <c r="BM309" s="219" t="s">
        <v>464</v>
      </c>
    </row>
    <row r="310" spans="1:65" s="2" customFormat="1" ht="11.25">
      <c r="A310" s="32"/>
      <c r="B310" s="33"/>
      <c r="C310" s="34"/>
      <c r="D310" s="220" t="s">
        <v>174</v>
      </c>
      <c r="E310" s="34"/>
      <c r="F310" s="221" t="s">
        <v>463</v>
      </c>
      <c r="G310" s="34"/>
      <c r="H310" s="34"/>
      <c r="I310" s="176"/>
      <c r="J310" s="34"/>
      <c r="K310" s="34"/>
      <c r="L310" s="35"/>
      <c r="M310" s="222"/>
      <c r="N310" s="223"/>
      <c r="O310" s="69"/>
      <c r="P310" s="69"/>
      <c r="Q310" s="69"/>
      <c r="R310" s="69"/>
      <c r="S310" s="69"/>
      <c r="T310" s="70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T310" s="14" t="s">
        <v>174</v>
      </c>
      <c r="AU310" s="14" t="s">
        <v>83</v>
      </c>
    </row>
    <row r="311" spans="1:65" s="2" customFormat="1" ht="24.2" customHeight="1">
      <c r="A311" s="32"/>
      <c r="B311" s="33"/>
      <c r="C311" s="207" t="s">
        <v>318</v>
      </c>
      <c r="D311" s="207" t="s">
        <v>169</v>
      </c>
      <c r="E311" s="208" t="s">
        <v>465</v>
      </c>
      <c r="F311" s="209" t="s">
        <v>466</v>
      </c>
      <c r="G311" s="210" t="s">
        <v>218</v>
      </c>
      <c r="H311" s="211">
        <v>4</v>
      </c>
      <c r="I311" s="212"/>
      <c r="J311" s="213">
        <f>ROUND(I311*H311,2)</f>
        <v>0</v>
      </c>
      <c r="K311" s="214"/>
      <c r="L311" s="35"/>
      <c r="M311" s="215" t="s">
        <v>1</v>
      </c>
      <c r="N311" s="216" t="s">
        <v>39</v>
      </c>
      <c r="O311" s="69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219" t="s">
        <v>173</v>
      </c>
      <c r="AT311" s="219" t="s">
        <v>169</v>
      </c>
      <c r="AU311" s="219" t="s">
        <v>83</v>
      </c>
      <c r="AY311" s="14" t="s">
        <v>166</v>
      </c>
      <c r="BE311" s="112">
        <f>IF(N311="základní",J311,0)</f>
        <v>0</v>
      </c>
      <c r="BF311" s="112">
        <f>IF(N311="snížená",J311,0)</f>
        <v>0</v>
      </c>
      <c r="BG311" s="112">
        <f>IF(N311="zákl. přenesená",J311,0)</f>
        <v>0</v>
      </c>
      <c r="BH311" s="112">
        <f>IF(N311="sníž. přenesená",J311,0)</f>
        <v>0</v>
      </c>
      <c r="BI311" s="112">
        <f>IF(N311="nulová",J311,0)</f>
        <v>0</v>
      </c>
      <c r="BJ311" s="14" t="s">
        <v>81</v>
      </c>
      <c r="BK311" s="112">
        <f>ROUND(I311*H311,2)</f>
        <v>0</v>
      </c>
      <c r="BL311" s="14" t="s">
        <v>173</v>
      </c>
      <c r="BM311" s="219" t="s">
        <v>467</v>
      </c>
    </row>
    <row r="312" spans="1:65" s="2" customFormat="1" ht="19.5">
      <c r="A312" s="32"/>
      <c r="B312" s="33"/>
      <c r="C312" s="34"/>
      <c r="D312" s="220" t="s">
        <v>174</v>
      </c>
      <c r="E312" s="34"/>
      <c r="F312" s="221" t="s">
        <v>466</v>
      </c>
      <c r="G312" s="34"/>
      <c r="H312" s="34"/>
      <c r="I312" s="176"/>
      <c r="J312" s="34"/>
      <c r="K312" s="34"/>
      <c r="L312" s="35"/>
      <c r="M312" s="222"/>
      <c r="N312" s="223"/>
      <c r="O312" s="69"/>
      <c r="P312" s="69"/>
      <c r="Q312" s="69"/>
      <c r="R312" s="69"/>
      <c r="S312" s="69"/>
      <c r="T312" s="70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T312" s="14" t="s">
        <v>174</v>
      </c>
      <c r="AU312" s="14" t="s">
        <v>83</v>
      </c>
    </row>
    <row r="313" spans="1:65" s="2" customFormat="1" ht="16.5" customHeight="1">
      <c r="A313" s="32"/>
      <c r="B313" s="33"/>
      <c r="C313" s="207" t="s">
        <v>468</v>
      </c>
      <c r="D313" s="207" t="s">
        <v>169</v>
      </c>
      <c r="E313" s="208" t="s">
        <v>277</v>
      </c>
      <c r="F313" s="209" t="s">
        <v>278</v>
      </c>
      <c r="G313" s="210" t="s">
        <v>218</v>
      </c>
      <c r="H313" s="211">
        <v>4</v>
      </c>
      <c r="I313" s="212"/>
      <c r="J313" s="213">
        <f>ROUND(I313*H313,2)</f>
        <v>0</v>
      </c>
      <c r="K313" s="214"/>
      <c r="L313" s="35"/>
      <c r="M313" s="215" t="s">
        <v>1</v>
      </c>
      <c r="N313" s="216" t="s">
        <v>39</v>
      </c>
      <c r="O313" s="69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219" t="s">
        <v>173</v>
      </c>
      <c r="AT313" s="219" t="s">
        <v>169</v>
      </c>
      <c r="AU313" s="219" t="s">
        <v>83</v>
      </c>
      <c r="AY313" s="14" t="s">
        <v>166</v>
      </c>
      <c r="BE313" s="112">
        <f>IF(N313="základní",J313,0)</f>
        <v>0</v>
      </c>
      <c r="BF313" s="112">
        <f>IF(N313="snížená",J313,0)</f>
        <v>0</v>
      </c>
      <c r="BG313" s="112">
        <f>IF(N313="zákl. přenesená",J313,0)</f>
        <v>0</v>
      </c>
      <c r="BH313" s="112">
        <f>IF(N313="sníž. přenesená",J313,0)</f>
        <v>0</v>
      </c>
      <c r="BI313" s="112">
        <f>IF(N313="nulová",J313,0)</f>
        <v>0</v>
      </c>
      <c r="BJ313" s="14" t="s">
        <v>81</v>
      </c>
      <c r="BK313" s="112">
        <f>ROUND(I313*H313,2)</f>
        <v>0</v>
      </c>
      <c r="BL313" s="14" t="s">
        <v>173</v>
      </c>
      <c r="BM313" s="219" t="s">
        <v>469</v>
      </c>
    </row>
    <row r="314" spans="1:65" s="2" customFormat="1" ht="11.25">
      <c r="A314" s="32"/>
      <c r="B314" s="33"/>
      <c r="C314" s="34"/>
      <c r="D314" s="220" t="s">
        <v>174</v>
      </c>
      <c r="E314" s="34"/>
      <c r="F314" s="221" t="s">
        <v>278</v>
      </c>
      <c r="G314" s="34"/>
      <c r="H314" s="34"/>
      <c r="I314" s="176"/>
      <c r="J314" s="34"/>
      <c r="K314" s="34"/>
      <c r="L314" s="35"/>
      <c r="M314" s="222"/>
      <c r="N314" s="223"/>
      <c r="O314" s="69"/>
      <c r="P314" s="69"/>
      <c r="Q314" s="69"/>
      <c r="R314" s="69"/>
      <c r="S314" s="69"/>
      <c r="T314" s="70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T314" s="14" t="s">
        <v>174</v>
      </c>
      <c r="AU314" s="14" t="s">
        <v>83</v>
      </c>
    </row>
    <row r="315" spans="1:65" s="2" customFormat="1" ht="33" customHeight="1">
      <c r="A315" s="32"/>
      <c r="B315" s="33"/>
      <c r="C315" s="207" t="s">
        <v>321</v>
      </c>
      <c r="D315" s="207" t="s">
        <v>169</v>
      </c>
      <c r="E315" s="208" t="s">
        <v>470</v>
      </c>
      <c r="F315" s="209" t="s">
        <v>471</v>
      </c>
      <c r="G315" s="210" t="s">
        <v>218</v>
      </c>
      <c r="H315" s="211">
        <v>4</v>
      </c>
      <c r="I315" s="212"/>
      <c r="J315" s="213">
        <f>ROUND(I315*H315,2)</f>
        <v>0</v>
      </c>
      <c r="K315" s="214"/>
      <c r="L315" s="35"/>
      <c r="M315" s="215" t="s">
        <v>1</v>
      </c>
      <c r="N315" s="216" t="s">
        <v>39</v>
      </c>
      <c r="O315" s="69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219" t="s">
        <v>173</v>
      </c>
      <c r="AT315" s="219" t="s">
        <v>169</v>
      </c>
      <c r="AU315" s="219" t="s">
        <v>83</v>
      </c>
      <c r="AY315" s="14" t="s">
        <v>166</v>
      </c>
      <c r="BE315" s="112">
        <f>IF(N315="základní",J315,0)</f>
        <v>0</v>
      </c>
      <c r="BF315" s="112">
        <f>IF(N315="snížená",J315,0)</f>
        <v>0</v>
      </c>
      <c r="BG315" s="112">
        <f>IF(N315="zákl. přenesená",J315,0)</f>
        <v>0</v>
      </c>
      <c r="BH315" s="112">
        <f>IF(N315="sníž. přenesená",J315,0)</f>
        <v>0</v>
      </c>
      <c r="BI315" s="112">
        <f>IF(N315="nulová",J315,0)</f>
        <v>0</v>
      </c>
      <c r="BJ315" s="14" t="s">
        <v>81</v>
      </c>
      <c r="BK315" s="112">
        <f>ROUND(I315*H315,2)</f>
        <v>0</v>
      </c>
      <c r="BL315" s="14" t="s">
        <v>173</v>
      </c>
      <c r="BM315" s="219" t="s">
        <v>472</v>
      </c>
    </row>
    <row r="316" spans="1:65" s="2" customFormat="1" ht="19.5">
      <c r="A316" s="32"/>
      <c r="B316" s="33"/>
      <c r="C316" s="34"/>
      <c r="D316" s="220" t="s">
        <v>174</v>
      </c>
      <c r="E316" s="34"/>
      <c r="F316" s="221" t="s">
        <v>471</v>
      </c>
      <c r="G316" s="34"/>
      <c r="H316" s="34"/>
      <c r="I316" s="176"/>
      <c r="J316" s="34"/>
      <c r="K316" s="34"/>
      <c r="L316" s="35"/>
      <c r="M316" s="222"/>
      <c r="N316" s="223"/>
      <c r="O316" s="69"/>
      <c r="P316" s="69"/>
      <c r="Q316" s="69"/>
      <c r="R316" s="69"/>
      <c r="S316" s="69"/>
      <c r="T316" s="70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T316" s="14" t="s">
        <v>174</v>
      </c>
      <c r="AU316" s="14" t="s">
        <v>83</v>
      </c>
    </row>
    <row r="317" spans="1:65" s="2" customFormat="1" ht="24.2" customHeight="1">
      <c r="A317" s="32"/>
      <c r="B317" s="33"/>
      <c r="C317" s="207" t="s">
        <v>473</v>
      </c>
      <c r="D317" s="207" t="s">
        <v>169</v>
      </c>
      <c r="E317" s="208" t="s">
        <v>280</v>
      </c>
      <c r="F317" s="209" t="s">
        <v>281</v>
      </c>
      <c r="G317" s="210" t="s">
        <v>218</v>
      </c>
      <c r="H317" s="211">
        <v>8</v>
      </c>
      <c r="I317" s="212"/>
      <c r="J317" s="213">
        <f>ROUND(I317*H317,2)</f>
        <v>0</v>
      </c>
      <c r="K317" s="214"/>
      <c r="L317" s="35"/>
      <c r="M317" s="215" t="s">
        <v>1</v>
      </c>
      <c r="N317" s="216" t="s">
        <v>39</v>
      </c>
      <c r="O317" s="69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219" t="s">
        <v>173</v>
      </c>
      <c r="AT317" s="219" t="s">
        <v>169</v>
      </c>
      <c r="AU317" s="219" t="s">
        <v>83</v>
      </c>
      <c r="AY317" s="14" t="s">
        <v>166</v>
      </c>
      <c r="BE317" s="112">
        <f>IF(N317="základní",J317,0)</f>
        <v>0</v>
      </c>
      <c r="BF317" s="112">
        <f>IF(N317="snížená",J317,0)</f>
        <v>0</v>
      </c>
      <c r="BG317" s="112">
        <f>IF(N317="zákl. přenesená",J317,0)</f>
        <v>0</v>
      </c>
      <c r="BH317" s="112">
        <f>IF(N317="sníž. přenesená",J317,0)</f>
        <v>0</v>
      </c>
      <c r="BI317" s="112">
        <f>IF(N317="nulová",J317,0)</f>
        <v>0</v>
      </c>
      <c r="BJ317" s="14" t="s">
        <v>81</v>
      </c>
      <c r="BK317" s="112">
        <f>ROUND(I317*H317,2)</f>
        <v>0</v>
      </c>
      <c r="BL317" s="14" t="s">
        <v>173</v>
      </c>
      <c r="BM317" s="219" t="s">
        <v>474</v>
      </c>
    </row>
    <row r="318" spans="1:65" s="2" customFormat="1" ht="19.5">
      <c r="A318" s="32"/>
      <c r="B318" s="33"/>
      <c r="C318" s="34"/>
      <c r="D318" s="220" t="s">
        <v>174</v>
      </c>
      <c r="E318" s="34"/>
      <c r="F318" s="221" t="s">
        <v>281</v>
      </c>
      <c r="G318" s="34"/>
      <c r="H318" s="34"/>
      <c r="I318" s="176"/>
      <c r="J318" s="34"/>
      <c r="K318" s="34"/>
      <c r="L318" s="35"/>
      <c r="M318" s="222"/>
      <c r="N318" s="223"/>
      <c r="O318" s="69"/>
      <c r="P318" s="69"/>
      <c r="Q318" s="69"/>
      <c r="R318" s="69"/>
      <c r="S318" s="69"/>
      <c r="T318" s="70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T318" s="14" t="s">
        <v>174</v>
      </c>
      <c r="AU318" s="14" t="s">
        <v>83</v>
      </c>
    </row>
    <row r="319" spans="1:65" s="2" customFormat="1" ht="24.2" customHeight="1">
      <c r="A319" s="32"/>
      <c r="B319" s="33"/>
      <c r="C319" s="207" t="s">
        <v>325</v>
      </c>
      <c r="D319" s="207" t="s">
        <v>169</v>
      </c>
      <c r="E319" s="208" t="s">
        <v>475</v>
      </c>
      <c r="F319" s="209" t="s">
        <v>476</v>
      </c>
      <c r="G319" s="210" t="s">
        <v>218</v>
      </c>
      <c r="H319" s="211">
        <v>4</v>
      </c>
      <c r="I319" s="212"/>
      <c r="J319" s="213">
        <f>ROUND(I319*H319,2)</f>
        <v>0</v>
      </c>
      <c r="K319" s="214"/>
      <c r="L319" s="35"/>
      <c r="M319" s="215" t="s">
        <v>1</v>
      </c>
      <c r="N319" s="216" t="s">
        <v>39</v>
      </c>
      <c r="O319" s="69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219" t="s">
        <v>173</v>
      </c>
      <c r="AT319" s="219" t="s">
        <v>169</v>
      </c>
      <c r="AU319" s="219" t="s">
        <v>83</v>
      </c>
      <c r="AY319" s="14" t="s">
        <v>166</v>
      </c>
      <c r="BE319" s="112">
        <f>IF(N319="základní",J319,0)</f>
        <v>0</v>
      </c>
      <c r="BF319" s="112">
        <f>IF(N319="snížená",J319,0)</f>
        <v>0</v>
      </c>
      <c r="BG319" s="112">
        <f>IF(N319="zákl. přenesená",J319,0)</f>
        <v>0</v>
      </c>
      <c r="BH319" s="112">
        <f>IF(N319="sníž. přenesená",J319,0)</f>
        <v>0</v>
      </c>
      <c r="BI319" s="112">
        <f>IF(N319="nulová",J319,0)</f>
        <v>0</v>
      </c>
      <c r="BJ319" s="14" t="s">
        <v>81</v>
      </c>
      <c r="BK319" s="112">
        <f>ROUND(I319*H319,2)</f>
        <v>0</v>
      </c>
      <c r="BL319" s="14" t="s">
        <v>173</v>
      </c>
      <c r="BM319" s="219" t="s">
        <v>477</v>
      </c>
    </row>
    <row r="320" spans="1:65" s="2" customFormat="1" ht="11.25">
      <c r="A320" s="32"/>
      <c r="B320" s="33"/>
      <c r="C320" s="34"/>
      <c r="D320" s="220" t="s">
        <v>174</v>
      </c>
      <c r="E320" s="34"/>
      <c r="F320" s="221" t="s">
        <v>476</v>
      </c>
      <c r="G320" s="34"/>
      <c r="H320" s="34"/>
      <c r="I320" s="176"/>
      <c r="J320" s="34"/>
      <c r="K320" s="34"/>
      <c r="L320" s="35"/>
      <c r="M320" s="222"/>
      <c r="N320" s="223"/>
      <c r="O320" s="69"/>
      <c r="P320" s="69"/>
      <c r="Q320" s="69"/>
      <c r="R320" s="69"/>
      <c r="S320" s="69"/>
      <c r="T320" s="70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T320" s="14" t="s">
        <v>174</v>
      </c>
      <c r="AU320" s="14" t="s">
        <v>83</v>
      </c>
    </row>
    <row r="321" spans="1:65" s="2" customFormat="1" ht="21.75" customHeight="1">
      <c r="A321" s="32"/>
      <c r="B321" s="33"/>
      <c r="C321" s="207" t="s">
        <v>478</v>
      </c>
      <c r="D321" s="207" t="s">
        <v>169</v>
      </c>
      <c r="E321" s="208" t="s">
        <v>479</v>
      </c>
      <c r="F321" s="209" t="s">
        <v>480</v>
      </c>
      <c r="G321" s="210" t="s">
        <v>196</v>
      </c>
      <c r="H321" s="211">
        <v>0.1</v>
      </c>
      <c r="I321" s="212"/>
      <c r="J321" s="213">
        <f>ROUND(I321*H321,2)</f>
        <v>0</v>
      </c>
      <c r="K321" s="214"/>
      <c r="L321" s="35"/>
      <c r="M321" s="215" t="s">
        <v>1</v>
      </c>
      <c r="N321" s="216" t="s">
        <v>39</v>
      </c>
      <c r="O321" s="69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219" t="s">
        <v>173</v>
      </c>
      <c r="AT321" s="219" t="s">
        <v>169</v>
      </c>
      <c r="AU321" s="219" t="s">
        <v>83</v>
      </c>
      <c r="AY321" s="14" t="s">
        <v>166</v>
      </c>
      <c r="BE321" s="112">
        <f>IF(N321="základní",J321,0)</f>
        <v>0</v>
      </c>
      <c r="BF321" s="112">
        <f>IF(N321="snížená",J321,0)</f>
        <v>0</v>
      </c>
      <c r="BG321" s="112">
        <f>IF(N321="zákl. přenesená",J321,0)</f>
        <v>0</v>
      </c>
      <c r="BH321" s="112">
        <f>IF(N321="sníž. přenesená",J321,0)</f>
        <v>0</v>
      </c>
      <c r="BI321" s="112">
        <f>IF(N321="nulová",J321,0)</f>
        <v>0</v>
      </c>
      <c r="BJ321" s="14" t="s">
        <v>81</v>
      </c>
      <c r="BK321" s="112">
        <f>ROUND(I321*H321,2)</f>
        <v>0</v>
      </c>
      <c r="BL321" s="14" t="s">
        <v>173</v>
      </c>
      <c r="BM321" s="219" t="s">
        <v>481</v>
      </c>
    </row>
    <row r="322" spans="1:65" s="2" customFormat="1" ht="11.25">
      <c r="A322" s="32"/>
      <c r="B322" s="33"/>
      <c r="C322" s="34"/>
      <c r="D322" s="220" t="s">
        <v>174</v>
      </c>
      <c r="E322" s="34"/>
      <c r="F322" s="221" t="s">
        <v>480</v>
      </c>
      <c r="G322" s="34"/>
      <c r="H322" s="34"/>
      <c r="I322" s="176"/>
      <c r="J322" s="34"/>
      <c r="K322" s="34"/>
      <c r="L322" s="35"/>
      <c r="M322" s="222"/>
      <c r="N322" s="223"/>
      <c r="O322" s="69"/>
      <c r="P322" s="69"/>
      <c r="Q322" s="69"/>
      <c r="R322" s="69"/>
      <c r="S322" s="69"/>
      <c r="T322" s="70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T322" s="14" t="s">
        <v>174</v>
      </c>
      <c r="AU322" s="14" t="s">
        <v>83</v>
      </c>
    </row>
    <row r="323" spans="1:65" s="2" customFormat="1" ht="24.2" customHeight="1">
      <c r="A323" s="32"/>
      <c r="B323" s="33"/>
      <c r="C323" s="207" t="s">
        <v>330</v>
      </c>
      <c r="D323" s="207" t="s">
        <v>169</v>
      </c>
      <c r="E323" s="208" t="s">
        <v>482</v>
      </c>
      <c r="F323" s="209" t="s">
        <v>483</v>
      </c>
      <c r="G323" s="210" t="s">
        <v>196</v>
      </c>
      <c r="H323" s="211">
        <v>0.1</v>
      </c>
      <c r="I323" s="212"/>
      <c r="J323" s="213">
        <f>ROUND(I323*H323,2)</f>
        <v>0</v>
      </c>
      <c r="K323" s="214"/>
      <c r="L323" s="35"/>
      <c r="M323" s="215" t="s">
        <v>1</v>
      </c>
      <c r="N323" s="216" t="s">
        <v>39</v>
      </c>
      <c r="O323" s="69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219" t="s">
        <v>173</v>
      </c>
      <c r="AT323" s="219" t="s">
        <v>169</v>
      </c>
      <c r="AU323" s="219" t="s">
        <v>83</v>
      </c>
      <c r="AY323" s="14" t="s">
        <v>166</v>
      </c>
      <c r="BE323" s="112">
        <f>IF(N323="základní",J323,0)</f>
        <v>0</v>
      </c>
      <c r="BF323" s="112">
        <f>IF(N323="snížená",J323,0)</f>
        <v>0</v>
      </c>
      <c r="BG323" s="112">
        <f>IF(N323="zákl. přenesená",J323,0)</f>
        <v>0</v>
      </c>
      <c r="BH323" s="112">
        <f>IF(N323="sníž. přenesená",J323,0)</f>
        <v>0</v>
      </c>
      <c r="BI323" s="112">
        <f>IF(N323="nulová",J323,0)</f>
        <v>0</v>
      </c>
      <c r="BJ323" s="14" t="s">
        <v>81</v>
      </c>
      <c r="BK323" s="112">
        <f>ROUND(I323*H323,2)</f>
        <v>0</v>
      </c>
      <c r="BL323" s="14" t="s">
        <v>173</v>
      </c>
      <c r="BM323" s="219" t="s">
        <v>484</v>
      </c>
    </row>
    <row r="324" spans="1:65" s="2" customFormat="1" ht="19.5">
      <c r="A324" s="32"/>
      <c r="B324" s="33"/>
      <c r="C324" s="34"/>
      <c r="D324" s="220" t="s">
        <v>174</v>
      </c>
      <c r="E324" s="34"/>
      <c r="F324" s="221" t="s">
        <v>483</v>
      </c>
      <c r="G324" s="34"/>
      <c r="H324" s="34"/>
      <c r="I324" s="176"/>
      <c r="J324" s="34"/>
      <c r="K324" s="34"/>
      <c r="L324" s="35"/>
      <c r="M324" s="222"/>
      <c r="N324" s="223"/>
      <c r="O324" s="69"/>
      <c r="P324" s="69"/>
      <c r="Q324" s="69"/>
      <c r="R324" s="69"/>
      <c r="S324" s="69"/>
      <c r="T324" s="70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T324" s="14" t="s">
        <v>174</v>
      </c>
      <c r="AU324" s="14" t="s">
        <v>83</v>
      </c>
    </row>
    <row r="325" spans="1:65" s="12" customFormat="1" ht="22.9" customHeight="1">
      <c r="B325" s="191"/>
      <c r="C325" s="192"/>
      <c r="D325" s="193" t="s">
        <v>73</v>
      </c>
      <c r="E325" s="205" t="s">
        <v>485</v>
      </c>
      <c r="F325" s="205" t="s">
        <v>486</v>
      </c>
      <c r="G325" s="192"/>
      <c r="H325" s="192"/>
      <c r="I325" s="195"/>
      <c r="J325" s="206">
        <f>BK325</f>
        <v>0</v>
      </c>
      <c r="K325" s="192"/>
      <c r="L325" s="197"/>
      <c r="M325" s="198"/>
      <c r="N325" s="199"/>
      <c r="O325" s="199"/>
      <c r="P325" s="200">
        <f>SUM(P326:P335)</f>
        <v>0</v>
      </c>
      <c r="Q325" s="199"/>
      <c r="R325" s="200">
        <f>SUM(R326:R335)</f>
        <v>0</v>
      </c>
      <c r="S325" s="199"/>
      <c r="T325" s="201">
        <f>SUM(T326:T335)</f>
        <v>0</v>
      </c>
      <c r="AR325" s="202" t="s">
        <v>83</v>
      </c>
      <c r="AT325" s="203" t="s">
        <v>73</v>
      </c>
      <c r="AU325" s="203" t="s">
        <v>81</v>
      </c>
      <c r="AY325" s="202" t="s">
        <v>166</v>
      </c>
      <c r="BK325" s="204">
        <f>SUM(BK326:BK335)</f>
        <v>0</v>
      </c>
    </row>
    <row r="326" spans="1:65" s="2" customFormat="1" ht="24.2" customHeight="1">
      <c r="A326" s="32"/>
      <c r="B326" s="33"/>
      <c r="C326" s="207" t="s">
        <v>487</v>
      </c>
      <c r="D326" s="207" t="s">
        <v>169</v>
      </c>
      <c r="E326" s="208" t="s">
        <v>488</v>
      </c>
      <c r="F326" s="209" t="s">
        <v>489</v>
      </c>
      <c r="G326" s="210" t="s">
        <v>490</v>
      </c>
      <c r="H326" s="211">
        <v>50</v>
      </c>
      <c r="I326" s="212"/>
      <c r="J326" s="213">
        <f>ROUND(I326*H326,2)</f>
        <v>0</v>
      </c>
      <c r="K326" s="214"/>
      <c r="L326" s="35"/>
      <c r="M326" s="215" t="s">
        <v>1</v>
      </c>
      <c r="N326" s="216" t="s">
        <v>39</v>
      </c>
      <c r="O326" s="69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219" t="s">
        <v>173</v>
      </c>
      <c r="AT326" s="219" t="s">
        <v>169</v>
      </c>
      <c r="AU326" s="219" t="s">
        <v>83</v>
      </c>
      <c r="AY326" s="14" t="s">
        <v>166</v>
      </c>
      <c r="BE326" s="112">
        <f>IF(N326="základní",J326,0)</f>
        <v>0</v>
      </c>
      <c r="BF326" s="112">
        <f>IF(N326="snížená",J326,0)</f>
        <v>0</v>
      </c>
      <c r="BG326" s="112">
        <f>IF(N326="zákl. přenesená",J326,0)</f>
        <v>0</v>
      </c>
      <c r="BH326" s="112">
        <f>IF(N326="sníž. přenesená",J326,0)</f>
        <v>0</v>
      </c>
      <c r="BI326" s="112">
        <f>IF(N326="nulová",J326,0)</f>
        <v>0</v>
      </c>
      <c r="BJ326" s="14" t="s">
        <v>81</v>
      </c>
      <c r="BK326" s="112">
        <f>ROUND(I326*H326,2)</f>
        <v>0</v>
      </c>
      <c r="BL326" s="14" t="s">
        <v>173</v>
      </c>
      <c r="BM326" s="219" t="s">
        <v>491</v>
      </c>
    </row>
    <row r="327" spans="1:65" s="2" customFormat="1" ht="19.5">
      <c r="A327" s="32"/>
      <c r="B327" s="33"/>
      <c r="C327" s="34"/>
      <c r="D327" s="220" t="s">
        <v>174</v>
      </c>
      <c r="E327" s="34"/>
      <c r="F327" s="221" t="s">
        <v>489</v>
      </c>
      <c r="G327" s="34"/>
      <c r="H327" s="34"/>
      <c r="I327" s="176"/>
      <c r="J327" s="34"/>
      <c r="K327" s="34"/>
      <c r="L327" s="35"/>
      <c r="M327" s="222"/>
      <c r="N327" s="223"/>
      <c r="O327" s="69"/>
      <c r="P327" s="69"/>
      <c r="Q327" s="69"/>
      <c r="R327" s="69"/>
      <c r="S327" s="69"/>
      <c r="T327" s="70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4" t="s">
        <v>174</v>
      </c>
      <c r="AU327" s="14" t="s">
        <v>83</v>
      </c>
    </row>
    <row r="328" spans="1:65" s="2" customFormat="1" ht="24.2" customHeight="1">
      <c r="A328" s="32"/>
      <c r="B328" s="33"/>
      <c r="C328" s="207" t="s">
        <v>334</v>
      </c>
      <c r="D328" s="207" t="s">
        <v>169</v>
      </c>
      <c r="E328" s="208" t="s">
        <v>492</v>
      </c>
      <c r="F328" s="209" t="s">
        <v>493</v>
      </c>
      <c r="G328" s="210" t="s">
        <v>490</v>
      </c>
      <c r="H328" s="211">
        <v>100</v>
      </c>
      <c r="I328" s="212"/>
      <c r="J328" s="213">
        <f>ROUND(I328*H328,2)</f>
        <v>0</v>
      </c>
      <c r="K328" s="214"/>
      <c r="L328" s="35"/>
      <c r="M328" s="215" t="s">
        <v>1</v>
      </c>
      <c r="N328" s="216" t="s">
        <v>39</v>
      </c>
      <c r="O328" s="69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219" t="s">
        <v>173</v>
      </c>
      <c r="AT328" s="219" t="s">
        <v>169</v>
      </c>
      <c r="AU328" s="219" t="s">
        <v>83</v>
      </c>
      <c r="AY328" s="14" t="s">
        <v>166</v>
      </c>
      <c r="BE328" s="112">
        <f>IF(N328="základní",J328,0)</f>
        <v>0</v>
      </c>
      <c r="BF328" s="112">
        <f>IF(N328="snížená",J328,0)</f>
        <v>0</v>
      </c>
      <c r="BG328" s="112">
        <f>IF(N328="zákl. přenesená",J328,0)</f>
        <v>0</v>
      </c>
      <c r="BH328" s="112">
        <f>IF(N328="sníž. přenesená",J328,0)</f>
        <v>0</v>
      </c>
      <c r="BI328" s="112">
        <f>IF(N328="nulová",J328,0)</f>
        <v>0</v>
      </c>
      <c r="BJ328" s="14" t="s">
        <v>81</v>
      </c>
      <c r="BK328" s="112">
        <f>ROUND(I328*H328,2)</f>
        <v>0</v>
      </c>
      <c r="BL328" s="14" t="s">
        <v>173</v>
      </c>
      <c r="BM328" s="219" t="s">
        <v>494</v>
      </c>
    </row>
    <row r="329" spans="1:65" s="2" customFormat="1" ht="11.25">
      <c r="A329" s="32"/>
      <c r="B329" s="33"/>
      <c r="C329" s="34"/>
      <c r="D329" s="220" t="s">
        <v>174</v>
      </c>
      <c r="E329" s="34"/>
      <c r="F329" s="221" t="s">
        <v>493</v>
      </c>
      <c r="G329" s="34"/>
      <c r="H329" s="34"/>
      <c r="I329" s="176"/>
      <c r="J329" s="34"/>
      <c r="K329" s="34"/>
      <c r="L329" s="35"/>
      <c r="M329" s="222"/>
      <c r="N329" s="223"/>
      <c r="O329" s="69"/>
      <c r="P329" s="69"/>
      <c r="Q329" s="69"/>
      <c r="R329" s="69"/>
      <c r="S329" s="69"/>
      <c r="T329" s="70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T329" s="14" t="s">
        <v>174</v>
      </c>
      <c r="AU329" s="14" t="s">
        <v>83</v>
      </c>
    </row>
    <row r="330" spans="1:65" s="2" customFormat="1" ht="24.2" customHeight="1">
      <c r="A330" s="32"/>
      <c r="B330" s="33"/>
      <c r="C330" s="207" t="s">
        <v>495</v>
      </c>
      <c r="D330" s="207" t="s">
        <v>169</v>
      </c>
      <c r="E330" s="208" t="s">
        <v>496</v>
      </c>
      <c r="F330" s="209" t="s">
        <v>497</v>
      </c>
      <c r="G330" s="210" t="s">
        <v>490</v>
      </c>
      <c r="H330" s="211">
        <v>50</v>
      </c>
      <c r="I330" s="212"/>
      <c r="J330" s="213">
        <f>ROUND(I330*H330,2)</f>
        <v>0</v>
      </c>
      <c r="K330" s="214"/>
      <c r="L330" s="35"/>
      <c r="M330" s="215" t="s">
        <v>1</v>
      </c>
      <c r="N330" s="216" t="s">
        <v>39</v>
      </c>
      <c r="O330" s="69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219" t="s">
        <v>173</v>
      </c>
      <c r="AT330" s="219" t="s">
        <v>169</v>
      </c>
      <c r="AU330" s="219" t="s">
        <v>83</v>
      </c>
      <c r="AY330" s="14" t="s">
        <v>166</v>
      </c>
      <c r="BE330" s="112">
        <f>IF(N330="základní",J330,0)</f>
        <v>0</v>
      </c>
      <c r="BF330" s="112">
        <f>IF(N330="snížená",J330,0)</f>
        <v>0</v>
      </c>
      <c r="BG330" s="112">
        <f>IF(N330="zákl. přenesená",J330,0)</f>
        <v>0</v>
      </c>
      <c r="BH330" s="112">
        <f>IF(N330="sníž. přenesená",J330,0)</f>
        <v>0</v>
      </c>
      <c r="BI330" s="112">
        <f>IF(N330="nulová",J330,0)</f>
        <v>0</v>
      </c>
      <c r="BJ330" s="14" t="s">
        <v>81</v>
      </c>
      <c r="BK330" s="112">
        <f>ROUND(I330*H330,2)</f>
        <v>0</v>
      </c>
      <c r="BL330" s="14" t="s">
        <v>173</v>
      </c>
      <c r="BM330" s="219" t="s">
        <v>498</v>
      </c>
    </row>
    <row r="331" spans="1:65" s="2" customFormat="1" ht="11.25">
      <c r="A331" s="32"/>
      <c r="B331" s="33"/>
      <c r="C331" s="34"/>
      <c r="D331" s="220" t="s">
        <v>174</v>
      </c>
      <c r="E331" s="34"/>
      <c r="F331" s="221" t="s">
        <v>497</v>
      </c>
      <c r="G331" s="34"/>
      <c r="H331" s="34"/>
      <c r="I331" s="176"/>
      <c r="J331" s="34"/>
      <c r="K331" s="34"/>
      <c r="L331" s="35"/>
      <c r="M331" s="222"/>
      <c r="N331" s="223"/>
      <c r="O331" s="69"/>
      <c r="P331" s="69"/>
      <c r="Q331" s="69"/>
      <c r="R331" s="69"/>
      <c r="S331" s="69"/>
      <c r="T331" s="70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T331" s="14" t="s">
        <v>174</v>
      </c>
      <c r="AU331" s="14" t="s">
        <v>83</v>
      </c>
    </row>
    <row r="332" spans="1:65" s="2" customFormat="1" ht="16.5" customHeight="1">
      <c r="A332" s="32"/>
      <c r="B332" s="33"/>
      <c r="C332" s="224" t="s">
        <v>340</v>
      </c>
      <c r="D332" s="224" t="s">
        <v>179</v>
      </c>
      <c r="E332" s="225" t="s">
        <v>499</v>
      </c>
      <c r="F332" s="226" t="s">
        <v>500</v>
      </c>
      <c r="G332" s="227" t="s">
        <v>490</v>
      </c>
      <c r="H332" s="228">
        <v>200</v>
      </c>
      <c r="I332" s="229"/>
      <c r="J332" s="230">
        <f>ROUND(I332*H332,2)</f>
        <v>0</v>
      </c>
      <c r="K332" s="231"/>
      <c r="L332" s="232"/>
      <c r="M332" s="233" t="s">
        <v>1</v>
      </c>
      <c r="N332" s="234" t="s">
        <v>39</v>
      </c>
      <c r="O332" s="69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219" t="s">
        <v>182</v>
      </c>
      <c r="AT332" s="219" t="s">
        <v>179</v>
      </c>
      <c r="AU332" s="219" t="s">
        <v>83</v>
      </c>
      <c r="AY332" s="14" t="s">
        <v>166</v>
      </c>
      <c r="BE332" s="112">
        <f>IF(N332="základní",J332,0)</f>
        <v>0</v>
      </c>
      <c r="BF332" s="112">
        <f>IF(N332="snížená",J332,0)</f>
        <v>0</v>
      </c>
      <c r="BG332" s="112">
        <f>IF(N332="zákl. přenesená",J332,0)</f>
        <v>0</v>
      </c>
      <c r="BH332" s="112">
        <f>IF(N332="sníž. přenesená",J332,0)</f>
        <v>0</v>
      </c>
      <c r="BI332" s="112">
        <f>IF(N332="nulová",J332,0)</f>
        <v>0</v>
      </c>
      <c r="BJ332" s="14" t="s">
        <v>81</v>
      </c>
      <c r="BK332" s="112">
        <f>ROUND(I332*H332,2)</f>
        <v>0</v>
      </c>
      <c r="BL332" s="14" t="s">
        <v>173</v>
      </c>
      <c r="BM332" s="219" t="s">
        <v>501</v>
      </c>
    </row>
    <row r="333" spans="1:65" s="2" customFormat="1" ht="11.25">
      <c r="A333" s="32"/>
      <c r="B333" s="33"/>
      <c r="C333" s="34"/>
      <c r="D333" s="220" t="s">
        <v>174</v>
      </c>
      <c r="E333" s="34"/>
      <c r="F333" s="221" t="s">
        <v>500</v>
      </c>
      <c r="G333" s="34"/>
      <c r="H333" s="34"/>
      <c r="I333" s="176"/>
      <c r="J333" s="34"/>
      <c r="K333" s="34"/>
      <c r="L333" s="35"/>
      <c r="M333" s="222"/>
      <c r="N333" s="223"/>
      <c r="O333" s="69"/>
      <c r="P333" s="69"/>
      <c r="Q333" s="69"/>
      <c r="R333" s="69"/>
      <c r="S333" s="69"/>
      <c r="T333" s="70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T333" s="14" t="s">
        <v>174</v>
      </c>
      <c r="AU333" s="14" t="s">
        <v>83</v>
      </c>
    </row>
    <row r="334" spans="1:65" s="2" customFormat="1" ht="24.2" customHeight="1">
      <c r="A334" s="32"/>
      <c r="B334" s="33"/>
      <c r="C334" s="207" t="s">
        <v>502</v>
      </c>
      <c r="D334" s="207" t="s">
        <v>169</v>
      </c>
      <c r="E334" s="208" t="s">
        <v>503</v>
      </c>
      <c r="F334" s="209" t="s">
        <v>504</v>
      </c>
      <c r="G334" s="210" t="s">
        <v>196</v>
      </c>
      <c r="H334" s="211">
        <v>0.25</v>
      </c>
      <c r="I334" s="212"/>
      <c r="J334" s="213">
        <f>ROUND(I334*H334,2)</f>
        <v>0</v>
      </c>
      <c r="K334" s="214"/>
      <c r="L334" s="35"/>
      <c r="M334" s="215" t="s">
        <v>1</v>
      </c>
      <c r="N334" s="216" t="s">
        <v>39</v>
      </c>
      <c r="O334" s="69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219" t="s">
        <v>173</v>
      </c>
      <c r="AT334" s="219" t="s">
        <v>169</v>
      </c>
      <c r="AU334" s="219" t="s">
        <v>83</v>
      </c>
      <c r="AY334" s="14" t="s">
        <v>166</v>
      </c>
      <c r="BE334" s="112">
        <f>IF(N334="základní",J334,0)</f>
        <v>0</v>
      </c>
      <c r="BF334" s="112">
        <f>IF(N334="snížená",J334,0)</f>
        <v>0</v>
      </c>
      <c r="BG334" s="112">
        <f>IF(N334="zákl. přenesená",J334,0)</f>
        <v>0</v>
      </c>
      <c r="BH334" s="112">
        <f>IF(N334="sníž. přenesená",J334,0)</f>
        <v>0</v>
      </c>
      <c r="BI334" s="112">
        <f>IF(N334="nulová",J334,0)</f>
        <v>0</v>
      </c>
      <c r="BJ334" s="14" t="s">
        <v>81</v>
      </c>
      <c r="BK334" s="112">
        <f>ROUND(I334*H334,2)</f>
        <v>0</v>
      </c>
      <c r="BL334" s="14" t="s">
        <v>173</v>
      </c>
      <c r="BM334" s="219" t="s">
        <v>505</v>
      </c>
    </row>
    <row r="335" spans="1:65" s="2" customFormat="1" ht="19.5">
      <c r="A335" s="32"/>
      <c r="B335" s="33"/>
      <c r="C335" s="34"/>
      <c r="D335" s="220" t="s">
        <v>174</v>
      </c>
      <c r="E335" s="34"/>
      <c r="F335" s="221" t="s">
        <v>504</v>
      </c>
      <c r="G335" s="34"/>
      <c r="H335" s="34"/>
      <c r="I335" s="176"/>
      <c r="J335" s="34"/>
      <c r="K335" s="34"/>
      <c r="L335" s="35"/>
      <c r="M335" s="222"/>
      <c r="N335" s="223"/>
      <c r="O335" s="69"/>
      <c r="P335" s="69"/>
      <c r="Q335" s="69"/>
      <c r="R335" s="69"/>
      <c r="S335" s="69"/>
      <c r="T335" s="70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T335" s="14" t="s">
        <v>174</v>
      </c>
      <c r="AU335" s="14" t="s">
        <v>83</v>
      </c>
    </row>
    <row r="336" spans="1:65" s="12" customFormat="1" ht="22.9" customHeight="1">
      <c r="B336" s="191"/>
      <c r="C336" s="192"/>
      <c r="D336" s="193" t="s">
        <v>73</v>
      </c>
      <c r="E336" s="205" t="s">
        <v>506</v>
      </c>
      <c r="F336" s="205" t="s">
        <v>507</v>
      </c>
      <c r="G336" s="192"/>
      <c r="H336" s="192"/>
      <c r="I336" s="195"/>
      <c r="J336" s="206">
        <f>BK336</f>
        <v>0</v>
      </c>
      <c r="K336" s="192"/>
      <c r="L336" s="197"/>
      <c r="M336" s="198"/>
      <c r="N336" s="199"/>
      <c r="O336" s="199"/>
      <c r="P336" s="200">
        <f>SUM(P337:P348)</f>
        <v>0</v>
      </c>
      <c r="Q336" s="199"/>
      <c r="R336" s="200">
        <f>SUM(R337:R348)</f>
        <v>0</v>
      </c>
      <c r="S336" s="199"/>
      <c r="T336" s="201">
        <f>SUM(T337:T348)</f>
        <v>0</v>
      </c>
      <c r="AR336" s="202" t="s">
        <v>83</v>
      </c>
      <c r="AT336" s="203" t="s">
        <v>73</v>
      </c>
      <c r="AU336" s="203" t="s">
        <v>81</v>
      </c>
      <c r="AY336" s="202" t="s">
        <v>166</v>
      </c>
      <c r="BK336" s="204">
        <f>SUM(BK337:BK348)</f>
        <v>0</v>
      </c>
    </row>
    <row r="337" spans="1:65" s="2" customFormat="1" ht="24.2" customHeight="1">
      <c r="A337" s="32"/>
      <c r="B337" s="33"/>
      <c r="C337" s="207" t="s">
        <v>344</v>
      </c>
      <c r="D337" s="207" t="s">
        <v>169</v>
      </c>
      <c r="E337" s="208" t="s">
        <v>508</v>
      </c>
      <c r="F337" s="209" t="s">
        <v>509</v>
      </c>
      <c r="G337" s="210" t="s">
        <v>510</v>
      </c>
      <c r="H337" s="211">
        <v>10</v>
      </c>
      <c r="I337" s="212"/>
      <c r="J337" s="213">
        <f>ROUND(I337*H337,2)</f>
        <v>0</v>
      </c>
      <c r="K337" s="214"/>
      <c r="L337" s="35"/>
      <c r="M337" s="215" t="s">
        <v>1</v>
      </c>
      <c r="N337" s="216" t="s">
        <v>39</v>
      </c>
      <c r="O337" s="69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219" t="s">
        <v>173</v>
      </c>
      <c r="AT337" s="219" t="s">
        <v>169</v>
      </c>
      <c r="AU337" s="219" t="s">
        <v>83</v>
      </c>
      <c r="AY337" s="14" t="s">
        <v>166</v>
      </c>
      <c r="BE337" s="112">
        <f>IF(N337="základní",J337,0)</f>
        <v>0</v>
      </c>
      <c r="BF337" s="112">
        <f>IF(N337="snížená",J337,0)</f>
        <v>0</v>
      </c>
      <c r="BG337" s="112">
        <f>IF(N337="zákl. přenesená",J337,0)</f>
        <v>0</v>
      </c>
      <c r="BH337" s="112">
        <f>IF(N337="sníž. přenesená",J337,0)</f>
        <v>0</v>
      </c>
      <c r="BI337" s="112">
        <f>IF(N337="nulová",J337,0)</f>
        <v>0</v>
      </c>
      <c r="BJ337" s="14" t="s">
        <v>81</v>
      </c>
      <c r="BK337" s="112">
        <f>ROUND(I337*H337,2)</f>
        <v>0</v>
      </c>
      <c r="BL337" s="14" t="s">
        <v>173</v>
      </c>
      <c r="BM337" s="219" t="s">
        <v>511</v>
      </c>
    </row>
    <row r="338" spans="1:65" s="2" customFormat="1" ht="11.25">
      <c r="A338" s="32"/>
      <c r="B338" s="33"/>
      <c r="C338" s="34"/>
      <c r="D338" s="220" t="s">
        <v>174</v>
      </c>
      <c r="E338" s="34"/>
      <c r="F338" s="221" t="s">
        <v>509</v>
      </c>
      <c r="G338" s="34"/>
      <c r="H338" s="34"/>
      <c r="I338" s="176"/>
      <c r="J338" s="34"/>
      <c r="K338" s="34"/>
      <c r="L338" s="35"/>
      <c r="M338" s="222"/>
      <c r="N338" s="223"/>
      <c r="O338" s="69"/>
      <c r="P338" s="69"/>
      <c r="Q338" s="69"/>
      <c r="R338" s="69"/>
      <c r="S338" s="69"/>
      <c r="T338" s="70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T338" s="14" t="s">
        <v>174</v>
      </c>
      <c r="AU338" s="14" t="s">
        <v>83</v>
      </c>
    </row>
    <row r="339" spans="1:65" s="2" customFormat="1" ht="24.2" customHeight="1">
      <c r="A339" s="32"/>
      <c r="B339" s="33"/>
      <c r="C339" s="207" t="s">
        <v>512</v>
      </c>
      <c r="D339" s="207" t="s">
        <v>169</v>
      </c>
      <c r="E339" s="208" t="s">
        <v>513</v>
      </c>
      <c r="F339" s="209" t="s">
        <v>514</v>
      </c>
      <c r="G339" s="210" t="s">
        <v>510</v>
      </c>
      <c r="H339" s="211">
        <v>10</v>
      </c>
      <c r="I339" s="212"/>
      <c r="J339" s="213">
        <f>ROUND(I339*H339,2)</f>
        <v>0</v>
      </c>
      <c r="K339" s="214"/>
      <c r="L339" s="35"/>
      <c r="M339" s="215" t="s">
        <v>1</v>
      </c>
      <c r="N339" s="216" t="s">
        <v>39</v>
      </c>
      <c r="O339" s="69"/>
      <c r="P339" s="217">
        <f>O339*H339</f>
        <v>0</v>
      </c>
      <c r="Q339" s="217">
        <v>0</v>
      </c>
      <c r="R339" s="217">
        <f>Q339*H339</f>
        <v>0</v>
      </c>
      <c r="S339" s="217">
        <v>0</v>
      </c>
      <c r="T339" s="218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219" t="s">
        <v>173</v>
      </c>
      <c r="AT339" s="219" t="s">
        <v>169</v>
      </c>
      <c r="AU339" s="219" t="s">
        <v>83</v>
      </c>
      <c r="AY339" s="14" t="s">
        <v>166</v>
      </c>
      <c r="BE339" s="112">
        <f>IF(N339="základní",J339,0)</f>
        <v>0</v>
      </c>
      <c r="BF339" s="112">
        <f>IF(N339="snížená",J339,0)</f>
        <v>0</v>
      </c>
      <c r="BG339" s="112">
        <f>IF(N339="zákl. přenesená",J339,0)</f>
        <v>0</v>
      </c>
      <c r="BH339" s="112">
        <f>IF(N339="sníž. přenesená",J339,0)</f>
        <v>0</v>
      </c>
      <c r="BI339" s="112">
        <f>IF(N339="nulová",J339,0)</f>
        <v>0</v>
      </c>
      <c r="BJ339" s="14" t="s">
        <v>81</v>
      </c>
      <c r="BK339" s="112">
        <f>ROUND(I339*H339,2)</f>
        <v>0</v>
      </c>
      <c r="BL339" s="14" t="s">
        <v>173</v>
      </c>
      <c r="BM339" s="219" t="s">
        <v>515</v>
      </c>
    </row>
    <row r="340" spans="1:65" s="2" customFormat="1" ht="19.5">
      <c r="A340" s="32"/>
      <c r="B340" s="33"/>
      <c r="C340" s="34"/>
      <c r="D340" s="220" t="s">
        <v>174</v>
      </c>
      <c r="E340" s="34"/>
      <c r="F340" s="221" t="s">
        <v>514</v>
      </c>
      <c r="G340" s="34"/>
      <c r="H340" s="34"/>
      <c r="I340" s="176"/>
      <c r="J340" s="34"/>
      <c r="K340" s="34"/>
      <c r="L340" s="35"/>
      <c r="M340" s="222"/>
      <c r="N340" s="223"/>
      <c r="O340" s="69"/>
      <c r="P340" s="69"/>
      <c r="Q340" s="69"/>
      <c r="R340" s="69"/>
      <c r="S340" s="69"/>
      <c r="T340" s="70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T340" s="14" t="s">
        <v>174</v>
      </c>
      <c r="AU340" s="14" t="s">
        <v>83</v>
      </c>
    </row>
    <row r="341" spans="1:65" s="2" customFormat="1" ht="24.2" customHeight="1">
      <c r="A341" s="32"/>
      <c r="B341" s="33"/>
      <c r="C341" s="207" t="s">
        <v>347</v>
      </c>
      <c r="D341" s="207" t="s">
        <v>169</v>
      </c>
      <c r="E341" s="208" t="s">
        <v>516</v>
      </c>
      <c r="F341" s="209" t="s">
        <v>517</v>
      </c>
      <c r="G341" s="210" t="s">
        <v>172</v>
      </c>
      <c r="H341" s="211">
        <v>72</v>
      </c>
      <c r="I341" s="212"/>
      <c r="J341" s="213">
        <f>ROUND(I341*H341,2)</f>
        <v>0</v>
      </c>
      <c r="K341" s="214"/>
      <c r="L341" s="35"/>
      <c r="M341" s="215" t="s">
        <v>1</v>
      </c>
      <c r="N341" s="216" t="s">
        <v>39</v>
      </c>
      <c r="O341" s="69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219" t="s">
        <v>173</v>
      </c>
      <c r="AT341" s="219" t="s">
        <v>169</v>
      </c>
      <c r="AU341" s="219" t="s">
        <v>83</v>
      </c>
      <c r="AY341" s="14" t="s">
        <v>166</v>
      </c>
      <c r="BE341" s="112">
        <f>IF(N341="základní",J341,0)</f>
        <v>0</v>
      </c>
      <c r="BF341" s="112">
        <f>IF(N341="snížená",J341,0)</f>
        <v>0</v>
      </c>
      <c r="BG341" s="112">
        <f>IF(N341="zákl. přenesená",J341,0)</f>
        <v>0</v>
      </c>
      <c r="BH341" s="112">
        <f>IF(N341="sníž. přenesená",J341,0)</f>
        <v>0</v>
      </c>
      <c r="BI341" s="112">
        <f>IF(N341="nulová",J341,0)</f>
        <v>0</v>
      </c>
      <c r="BJ341" s="14" t="s">
        <v>81</v>
      </c>
      <c r="BK341" s="112">
        <f>ROUND(I341*H341,2)</f>
        <v>0</v>
      </c>
      <c r="BL341" s="14" t="s">
        <v>173</v>
      </c>
      <c r="BM341" s="219" t="s">
        <v>518</v>
      </c>
    </row>
    <row r="342" spans="1:65" s="2" customFormat="1" ht="11.25">
      <c r="A342" s="32"/>
      <c r="B342" s="33"/>
      <c r="C342" s="34"/>
      <c r="D342" s="220" t="s">
        <v>174</v>
      </c>
      <c r="E342" s="34"/>
      <c r="F342" s="221" t="s">
        <v>517</v>
      </c>
      <c r="G342" s="34"/>
      <c r="H342" s="34"/>
      <c r="I342" s="176"/>
      <c r="J342" s="34"/>
      <c r="K342" s="34"/>
      <c r="L342" s="35"/>
      <c r="M342" s="222"/>
      <c r="N342" s="223"/>
      <c r="O342" s="69"/>
      <c r="P342" s="69"/>
      <c r="Q342" s="69"/>
      <c r="R342" s="69"/>
      <c r="S342" s="69"/>
      <c r="T342" s="70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T342" s="14" t="s">
        <v>174</v>
      </c>
      <c r="AU342" s="14" t="s">
        <v>83</v>
      </c>
    </row>
    <row r="343" spans="1:65" s="2" customFormat="1" ht="24.2" customHeight="1">
      <c r="A343" s="32"/>
      <c r="B343" s="33"/>
      <c r="C343" s="207" t="s">
        <v>519</v>
      </c>
      <c r="D343" s="207" t="s">
        <v>169</v>
      </c>
      <c r="E343" s="208" t="s">
        <v>520</v>
      </c>
      <c r="F343" s="209" t="s">
        <v>521</v>
      </c>
      <c r="G343" s="210" t="s">
        <v>172</v>
      </c>
      <c r="H343" s="211">
        <v>6</v>
      </c>
      <c r="I343" s="212"/>
      <c r="J343" s="213">
        <f>ROUND(I343*H343,2)</f>
        <v>0</v>
      </c>
      <c r="K343" s="214"/>
      <c r="L343" s="35"/>
      <c r="M343" s="215" t="s">
        <v>1</v>
      </c>
      <c r="N343" s="216" t="s">
        <v>39</v>
      </c>
      <c r="O343" s="69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219" t="s">
        <v>173</v>
      </c>
      <c r="AT343" s="219" t="s">
        <v>169</v>
      </c>
      <c r="AU343" s="219" t="s">
        <v>83</v>
      </c>
      <c r="AY343" s="14" t="s">
        <v>166</v>
      </c>
      <c r="BE343" s="112">
        <f>IF(N343="základní",J343,0)</f>
        <v>0</v>
      </c>
      <c r="BF343" s="112">
        <f>IF(N343="snížená",J343,0)</f>
        <v>0</v>
      </c>
      <c r="BG343" s="112">
        <f>IF(N343="zákl. přenesená",J343,0)</f>
        <v>0</v>
      </c>
      <c r="BH343" s="112">
        <f>IF(N343="sníž. přenesená",J343,0)</f>
        <v>0</v>
      </c>
      <c r="BI343" s="112">
        <f>IF(N343="nulová",J343,0)</f>
        <v>0</v>
      </c>
      <c r="BJ343" s="14" t="s">
        <v>81</v>
      </c>
      <c r="BK343" s="112">
        <f>ROUND(I343*H343,2)</f>
        <v>0</v>
      </c>
      <c r="BL343" s="14" t="s">
        <v>173</v>
      </c>
      <c r="BM343" s="219" t="s">
        <v>522</v>
      </c>
    </row>
    <row r="344" spans="1:65" s="2" customFormat="1" ht="19.5">
      <c r="A344" s="32"/>
      <c r="B344" s="33"/>
      <c r="C344" s="34"/>
      <c r="D344" s="220" t="s">
        <v>174</v>
      </c>
      <c r="E344" s="34"/>
      <c r="F344" s="221" t="s">
        <v>521</v>
      </c>
      <c r="G344" s="34"/>
      <c r="H344" s="34"/>
      <c r="I344" s="176"/>
      <c r="J344" s="34"/>
      <c r="K344" s="34"/>
      <c r="L344" s="35"/>
      <c r="M344" s="222"/>
      <c r="N344" s="223"/>
      <c r="O344" s="69"/>
      <c r="P344" s="69"/>
      <c r="Q344" s="69"/>
      <c r="R344" s="69"/>
      <c r="S344" s="69"/>
      <c r="T344" s="70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T344" s="14" t="s">
        <v>174</v>
      </c>
      <c r="AU344" s="14" t="s">
        <v>83</v>
      </c>
    </row>
    <row r="345" spans="1:65" s="2" customFormat="1" ht="24.2" customHeight="1">
      <c r="A345" s="32"/>
      <c r="B345" s="33"/>
      <c r="C345" s="207" t="s">
        <v>351</v>
      </c>
      <c r="D345" s="207" t="s">
        <v>169</v>
      </c>
      <c r="E345" s="208" t="s">
        <v>523</v>
      </c>
      <c r="F345" s="209" t="s">
        <v>524</v>
      </c>
      <c r="G345" s="210" t="s">
        <v>172</v>
      </c>
      <c r="H345" s="211">
        <v>72</v>
      </c>
      <c r="I345" s="212"/>
      <c r="J345" s="213">
        <f>ROUND(I345*H345,2)</f>
        <v>0</v>
      </c>
      <c r="K345" s="214"/>
      <c r="L345" s="35"/>
      <c r="M345" s="215" t="s">
        <v>1</v>
      </c>
      <c r="N345" s="216" t="s">
        <v>39</v>
      </c>
      <c r="O345" s="69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219" t="s">
        <v>173</v>
      </c>
      <c r="AT345" s="219" t="s">
        <v>169</v>
      </c>
      <c r="AU345" s="219" t="s">
        <v>83</v>
      </c>
      <c r="AY345" s="14" t="s">
        <v>166</v>
      </c>
      <c r="BE345" s="112">
        <f>IF(N345="základní",J345,0)</f>
        <v>0</v>
      </c>
      <c r="BF345" s="112">
        <f>IF(N345="snížená",J345,0)</f>
        <v>0</v>
      </c>
      <c r="BG345" s="112">
        <f>IF(N345="zákl. přenesená",J345,0)</f>
        <v>0</v>
      </c>
      <c r="BH345" s="112">
        <f>IF(N345="sníž. přenesená",J345,0)</f>
        <v>0</v>
      </c>
      <c r="BI345" s="112">
        <f>IF(N345="nulová",J345,0)</f>
        <v>0</v>
      </c>
      <c r="BJ345" s="14" t="s">
        <v>81</v>
      </c>
      <c r="BK345" s="112">
        <f>ROUND(I345*H345,2)</f>
        <v>0</v>
      </c>
      <c r="BL345" s="14" t="s">
        <v>173</v>
      </c>
      <c r="BM345" s="219" t="s">
        <v>525</v>
      </c>
    </row>
    <row r="346" spans="1:65" s="2" customFormat="1" ht="11.25">
      <c r="A346" s="32"/>
      <c r="B346" s="33"/>
      <c r="C346" s="34"/>
      <c r="D346" s="220" t="s">
        <v>174</v>
      </c>
      <c r="E346" s="34"/>
      <c r="F346" s="221" t="s">
        <v>524</v>
      </c>
      <c r="G346" s="34"/>
      <c r="H346" s="34"/>
      <c r="I346" s="176"/>
      <c r="J346" s="34"/>
      <c r="K346" s="34"/>
      <c r="L346" s="35"/>
      <c r="M346" s="222"/>
      <c r="N346" s="223"/>
      <c r="O346" s="69"/>
      <c r="P346" s="69"/>
      <c r="Q346" s="69"/>
      <c r="R346" s="69"/>
      <c r="S346" s="69"/>
      <c r="T346" s="70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T346" s="14" t="s">
        <v>174</v>
      </c>
      <c r="AU346" s="14" t="s">
        <v>83</v>
      </c>
    </row>
    <row r="347" spans="1:65" s="2" customFormat="1" ht="24.2" customHeight="1">
      <c r="A347" s="32"/>
      <c r="B347" s="33"/>
      <c r="C347" s="207" t="s">
        <v>526</v>
      </c>
      <c r="D347" s="207" t="s">
        <v>169</v>
      </c>
      <c r="E347" s="208" t="s">
        <v>527</v>
      </c>
      <c r="F347" s="209" t="s">
        <v>528</v>
      </c>
      <c r="G347" s="210" t="s">
        <v>172</v>
      </c>
      <c r="H347" s="211">
        <v>6</v>
      </c>
      <c r="I347" s="212"/>
      <c r="J347" s="213">
        <f>ROUND(I347*H347,2)</f>
        <v>0</v>
      </c>
      <c r="K347" s="214"/>
      <c r="L347" s="35"/>
      <c r="M347" s="215" t="s">
        <v>1</v>
      </c>
      <c r="N347" s="216" t="s">
        <v>39</v>
      </c>
      <c r="O347" s="69"/>
      <c r="P347" s="217">
        <f>O347*H347</f>
        <v>0</v>
      </c>
      <c r="Q347" s="217">
        <v>0</v>
      </c>
      <c r="R347" s="217">
        <f>Q347*H347</f>
        <v>0</v>
      </c>
      <c r="S347" s="217">
        <v>0</v>
      </c>
      <c r="T347" s="218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219" t="s">
        <v>173</v>
      </c>
      <c r="AT347" s="219" t="s">
        <v>169</v>
      </c>
      <c r="AU347" s="219" t="s">
        <v>83</v>
      </c>
      <c r="AY347" s="14" t="s">
        <v>166</v>
      </c>
      <c r="BE347" s="112">
        <f>IF(N347="základní",J347,0)</f>
        <v>0</v>
      </c>
      <c r="BF347" s="112">
        <f>IF(N347="snížená",J347,0)</f>
        <v>0</v>
      </c>
      <c r="BG347" s="112">
        <f>IF(N347="zákl. přenesená",J347,0)</f>
        <v>0</v>
      </c>
      <c r="BH347" s="112">
        <f>IF(N347="sníž. přenesená",J347,0)</f>
        <v>0</v>
      </c>
      <c r="BI347" s="112">
        <f>IF(N347="nulová",J347,0)</f>
        <v>0</v>
      </c>
      <c r="BJ347" s="14" t="s">
        <v>81</v>
      </c>
      <c r="BK347" s="112">
        <f>ROUND(I347*H347,2)</f>
        <v>0</v>
      </c>
      <c r="BL347" s="14" t="s">
        <v>173</v>
      </c>
      <c r="BM347" s="219" t="s">
        <v>529</v>
      </c>
    </row>
    <row r="348" spans="1:65" s="2" customFormat="1" ht="11.25">
      <c r="A348" s="32"/>
      <c r="B348" s="33"/>
      <c r="C348" s="34"/>
      <c r="D348" s="220" t="s">
        <v>174</v>
      </c>
      <c r="E348" s="34"/>
      <c r="F348" s="221" t="s">
        <v>528</v>
      </c>
      <c r="G348" s="34"/>
      <c r="H348" s="34"/>
      <c r="I348" s="176"/>
      <c r="J348" s="34"/>
      <c r="K348" s="34"/>
      <c r="L348" s="35"/>
      <c r="M348" s="222"/>
      <c r="N348" s="223"/>
      <c r="O348" s="69"/>
      <c r="P348" s="69"/>
      <c r="Q348" s="69"/>
      <c r="R348" s="69"/>
      <c r="S348" s="69"/>
      <c r="T348" s="70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T348" s="14" t="s">
        <v>174</v>
      </c>
      <c r="AU348" s="14" t="s">
        <v>83</v>
      </c>
    </row>
    <row r="349" spans="1:65" s="12" customFormat="1" ht="22.9" customHeight="1">
      <c r="B349" s="191"/>
      <c r="C349" s="192"/>
      <c r="D349" s="193" t="s">
        <v>73</v>
      </c>
      <c r="E349" s="205" t="s">
        <v>530</v>
      </c>
      <c r="F349" s="205" t="s">
        <v>531</v>
      </c>
      <c r="G349" s="192"/>
      <c r="H349" s="192"/>
      <c r="I349" s="195"/>
      <c r="J349" s="206">
        <f>BK349</f>
        <v>0</v>
      </c>
      <c r="K349" s="192"/>
      <c r="L349" s="197"/>
      <c r="M349" s="198"/>
      <c r="N349" s="199"/>
      <c r="O349" s="199"/>
      <c r="P349" s="200">
        <f>SUM(P350:P367)</f>
        <v>0</v>
      </c>
      <c r="Q349" s="199"/>
      <c r="R349" s="200">
        <f>SUM(R350:R367)</f>
        <v>0</v>
      </c>
      <c r="S349" s="199"/>
      <c r="T349" s="201">
        <f>SUM(T350:T367)</f>
        <v>0</v>
      </c>
      <c r="AR349" s="202" t="s">
        <v>177</v>
      </c>
      <c r="AT349" s="203" t="s">
        <v>73</v>
      </c>
      <c r="AU349" s="203" t="s">
        <v>81</v>
      </c>
      <c r="AY349" s="202" t="s">
        <v>166</v>
      </c>
      <c r="BK349" s="204">
        <f>SUM(BK350:BK367)</f>
        <v>0</v>
      </c>
    </row>
    <row r="350" spans="1:65" s="2" customFormat="1" ht="24.2" customHeight="1">
      <c r="A350" s="32"/>
      <c r="B350" s="33"/>
      <c r="C350" s="207" t="s">
        <v>354</v>
      </c>
      <c r="D350" s="207" t="s">
        <v>169</v>
      </c>
      <c r="E350" s="208" t="s">
        <v>532</v>
      </c>
      <c r="F350" s="209" t="s">
        <v>533</v>
      </c>
      <c r="G350" s="210" t="s">
        <v>267</v>
      </c>
      <c r="H350" s="211">
        <v>1</v>
      </c>
      <c r="I350" s="212"/>
      <c r="J350" s="213">
        <f>ROUND(I350*H350,2)</f>
        <v>0</v>
      </c>
      <c r="K350" s="214"/>
      <c r="L350" s="35"/>
      <c r="M350" s="215" t="s">
        <v>1</v>
      </c>
      <c r="N350" s="216" t="s">
        <v>39</v>
      </c>
      <c r="O350" s="69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219" t="s">
        <v>534</v>
      </c>
      <c r="AT350" s="219" t="s">
        <v>169</v>
      </c>
      <c r="AU350" s="219" t="s">
        <v>83</v>
      </c>
      <c r="AY350" s="14" t="s">
        <v>166</v>
      </c>
      <c r="BE350" s="112">
        <f>IF(N350="základní",J350,0)</f>
        <v>0</v>
      </c>
      <c r="BF350" s="112">
        <f>IF(N350="snížená",J350,0)</f>
        <v>0</v>
      </c>
      <c r="BG350" s="112">
        <f>IF(N350="zákl. přenesená",J350,0)</f>
        <v>0</v>
      </c>
      <c r="BH350" s="112">
        <f>IF(N350="sníž. přenesená",J350,0)</f>
        <v>0</v>
      </c>
      <c r="BI350" s="112">
        <f>IF(N350="nulová",J350,0)</f>
        <v>0</v>
      </c>
      <c r="BJ350" s="14" t="s">
        <v>81</v>
      </c>
      <c r="BK350" s="112">
        <f>ROUND(I350*H350,2)</f>
        <v>0</v>
      </c>
      <c r="BL350" s="14" t="s">
        <v>534</v>
      </c>
      <c r="BM350" s="219" t="s">
        <v>535</v>
      </c>
    </row>
    <row r="351" spans="1:65" s="2" customFormat="1" ht="11.25">
      <c r="A351" s="32"/>
      <c r="B351" s="33"/>
      <c r="C351" s="34"/>
      <c r="D351" s="220" t="s">
        <v>174</v>
      </c>
      <c r="E351" s="34"/>
      <c r="F351" s="221" t="s">
        <v>533</v>
      </c>
      <c r="G351" s="34"/>
      <c r="H351" s="34"/>
      <c r="I351" s="176"/>
      <c r="J351" s="34"/>
      <c r="K351" s="34"/>
      <c r="L351" s="35"/>
      <c r="M351" s="222"/>
      <c r="N351" s="223"/>
      <c r="O351" s="69"/>
      <c r="P351" s="69"/>
      <c r="Q351" s="69"/>
      <c r="R351" s="69"/>
      <c r="S351" s="69"/>
      <c r="T351" s="70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T351" s="14" t="s">
        <v>174</v>
      </c>
      <c r="AU351" s="14" t="s">
        <v>83</v>
      </c>
    </row>
    <row r="352" spans="1:65" s="2" customFormat="1" ht="16.5" customHeight="1">
      <c r="A352" s="32"/>
      <c r="B352" s="33"/>
      <c r="C352" s="207" t="s">
        <v>536</v>
      </c>
      <c r="D352" s="207" t="s">
        <v>169</v>
      </c>
      <c r="E352" s="208" t="s">
        <v>537</v>
      </c>
      <c r="F352" s="209" t="s">
        <v>538</v>
      </c>
      <c r="G352" s="210" t="s">
        <v>267</v>
      </c>
      <c r="H352" s="211">
        <v>1</v>
      </c>
      <c r="I352" s="212"/>
      <c r="J352" s="213">
        <f>ROUND(I352*H352,2)</f>
        <v>0</v>
      </c>
      <c r="K352" s="214"/>
      <c r="L352" s="35"/>
      <c r="M352" s="215" t="s">
        <v>1</v>
      </c>
      <c r="N352" s="216" t="s">
        <v>39</v>
      </c>
      <c r="O352" s="69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219" t="s">
        <v>534</v>
      </c>
      <c r="AT352" s="219" t="s">
        <v>169</v>
      </c>
      <c r="AU352" s="219" t="s">
        <v>83</v>
      </c>
      <c r="AY352" s="14" t="s">
        <v>166</v>
      </c>
      <c r="BE352" s="112">
        <f>IF(N352="základní",J352,0)</f>
        <v>0</v>
      </c>
      <c r="BF352" s="112">
        <f>IF(N352="snížená",J352,0)</f>
        <v>0</v>
      </c>
      <c r="BG352" s="112">
        <f>IF(N352="zákl. přenesená",J352,0)</f>
        <v>0</v>
      </c>
      <c r="BH352" s="112">
        <f>IF(N352="sníž. přenesená",J352,0)</f>
        <v>0</v>
      </c>
      <c r="BI352" s="112">
        <f>IF(N352="nulová",J352,0)</f>
        <v>0</v>
      </c>
      <c r="BJ352" s="14" t="s">
        <v>81</v>
      </c>
      <c r="BK352" s="112">
        <f>ROUND(I352*H352,2)</f>
        <v>0</v>
      </c>
      <c r="BL352" s="14" t="s">
        <v>534</v>
      </c>
      <c r="BM352" s="219" t="s">
        <v>539</v>
      </c>
    </row>
    <row r="353" spans="1:65" s="2" customFormat="1" ht="11.25">
      <c r="A353" s="32"/>
      <c r="B353" s="33"/>
      <c r="C353" s="34"/>
      <c r="D353" s="220" t="s">
        <v>174</v>
      </c>
      <c r="E353" s="34"/>
      <c r="F353" s="221" t="s">
        <v>538</v>
      </c>
      <c r="G353" s="34"/>
      <c r="H353" s="34"/>
      <c r="I353" s="176"/>
      <c r="J353" s="34"/>
      <c r="K353" s="34"/>
      <c r="L353" s="35"/>
      <c r="M353" s="222"/>
      <c r="N353" s="223"/>
      <c r="O353" s="69"/>
      <c r="P353" s="69"/>
      <c r="Q353" s="69"/>
      <c r="R353" s="69"/>
      <c r="S353" s="69"/>
      <c r="T353" s="70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T353" s="14" t="s">
        <v>174</v>
      </c>
      <c r="AU353" s="14" t="s">
        <v>83</v>
      </c>
    </row>
    <row r="354" spans="1:65" s="2" customFormat="1" ht="21.75" customHeight="1">
      <c r="A354" s="32"/>
      <c r="B354" s="33"/>
      <c r="C354" s="207" t="s">
        <v>358</v>
      </c>
      <c r="D354" s="207" t="s">
        <v>169</v>
      </c>
      <c r="E354" s="208" t="s">
        <v>540</v>
      </c>
      <c r="F354" s="209" t="s">
        <v>541</v>
      </c>
      <c r="G354" s="210" t="s">
        <v>267</v>
      </c>
      <c r="H354" s="211">
        <v>1</v>
      </c>
      <c r="I354" s="212"/>
      <c r="J354" s="213">
        <f>ROUND(I354*H354,2)</f>
        <v>0</v>
      </c>
      <c r="K354" s="214"/>
      <c r="L354" s="35"/>
      <c r="M354" s="215" t="s">
        <v>1</v>
      </c>
      <c r="N354" s="216" t="s">
        <v>39</v>
      </c>
      <c r="O354" s="69"/>
      <c r="P354" s="217">
        <f>O354*H354</f>
        <v>0</v>
      </c>
      <c r="Q354" s="217">
        <v>0</v>
      </c>
      <c r="R354" s="217">
        <f>Q354*H354</f>
        <v>0</v>
      </c>
      <c r="S354" s="217">
        <v>0</v>
      </c>
      <c r="T354" s="218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219" t="s">
        <v>534</v>
      </c>
      <c r="AT354" s="219" t="s">
        <v>169</v>
      </c>
      <c r="AU354" s="219" t="s">
        <v>83</v>
      </c>
      <c r="AY354" s="14" t="s">
        <v>166</v>
      </c>
      <c r="BE354" s="112">
        <f>IF(N354="základní",J354,0)</f>
        <v>0</v>
      </c>
      <c r="BF354" s="112">
        <f>IF(N354="snížená",J354,0)</f>
        <v>0</v>
      </c>
      <c r="BG354" s="112">
        <f>IF(N354="zákl. přenesená",J354,0)</f>
        <v>0</v>
      </c>
      <c r="BH354" s="112">
        <f>IF(N354="sníž. přenesená",J354,0)</f>
        <v>0</v>
      </c>
      <c r="BI354" s="112">
        <f>IF(N354="nulová",J354,0)</f>
        <v>0</v>
      </c>
      <c r="BJ354" s="14" t="s">
        <v>81</v>
      </c>
      <c r="BK354" s="112">
        <f>ROUND(I354*H354,2)</f>
        <v>0</v>
      </c>
      <c r="BL354" s="14" t="s">
        <v>534</v>
      </c>
      <c r="BM354" s="219" t="s">
        <v>542</v>
      </c>
    </row>
    <row r="355" spans="1:65" s="2" customFormat="1" ht="11.25">
      <c r="A355" s="32"/>
      <c r="B355" s="33"/>
      <c r="C355" s="34"/>
      <c r="D355" s="220" t="s">
        <v>174</v>
      </c>
      <c r="E355" s="34"/>
      <c r="F355" s="221" t="s">
        <v>541</v>
      </c>
      <c r="G355" s="34"/>
      <c r="H355" s="34"/>
      <c r="I355" s="176"/>
      <c r="J355" s="34"/>
      <c r="K355" s="34"/>
      <c r="L355" s="35"/>
      <c r="M355" s="222"/>
      <c r="N355" s="223"/>
      <c r="O355" s="69"/>
      <c r="P355" s="69"/>
      <c r="Q355" s="69"/>
      <c r="R355" s="69"/>
      <c r="S355" s="69"/>
      <c r="T355" s="70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T355" s="14" t="s">
        <v>174</v>
      </c>
      <c r="AU355" s="14" t="s">
        <v>83</v>
      </c>
    </row>
    <row r="356" spans="1:65" s="2" customFormat="1" ht="16.5" customHeight="1">
      <c r="A356" s="32"/>
      <c r="B356" s="33"/>
      <c r="C356" s="207" t="s">
        <v>543</v>
      </c>
      <c r="D356" s="207" t="s">
        <v>169</v>
      </c>
      <c r="E356" s="208" t="s">
        <v>544</v>
      </c>
      <c r="F356" s="209" t="s">
        <v>545</v>
      </c>
      <c r="G356" s="210" t="s">
        <v>267</v>
      </c>
      <c r="H356" s="211">
        <v>1</v>
      </c>
      <c r="I356" s="212"/>
      <c r="J356" s="213">
        <f>ROUND(I356*H356,2)</f>
        <v>0</v>
      </c>
      <c r="K356" s="214"/>
      <c r="L356" s="35"/>
      <c r="M356" s="215" t="s">
        <v>1</v>
      </c>
      <c r="N356" s="216" t="s">
        <v>39</v>
      </c>
      <c r="O356" s="69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219" t="s">
        <v>534</v>
      </c>
      <c r="AT356" s="219" t="s">
        <v>169</v>
      </c>
      <c r="AU356" s="219" t="s">
        <v>83</v>
      </c>
      <c r="AY356" s="14" t="s">
        <v>166</v>
      </c>
      <c r="BE356" s="112">
        <f>IF(N356="základní",J356,0)</f>
        <v>0</v>
      </c>
      <c r="BF356" s="112">
        <f>IF(N356="snížená",J356,0)</f>
        <v>0</v>
      </c>
      <c r="BG356" s="112">
        <f>IF(N356="zákl. přenesená",J356,0)</f>
        <v>0</v>
      </c>
      <c r="BH356" s="112">
        <f>IF(N356="sníž. přenesená",J356,0)</f>
        <v>0</v>
      </c>
      <c r="BI356" s="112">
        <f>IF(N356="nulová",J356,0)</f>
        <v>0</v>
      </c>
      <c r="BJ356" s="14" t="s">
        <v>81</v>
      </c>
      <c r="BK356" s="112">
        <f>ROUND(I356*H356,2)</f>
        <v>0</v>
      </c>
      <c r="BL356" s="14" t="s">
        <v>534</v>
      </c>
      <c r="BM356" s="219" t="s">
        <v>546</v>
      </c>
    </row>
    <row r="357" spans="1:65" s="2" customFormat="1" ht="11.25">
      <c r="A357" s="32"/>
      <c r="B357" s="33"/>
      <c r="C357" s="34"/>
      <c r="D357" s="220" t="s">
        <v>174</v>
      </c>
      <c r="E357" s="34"/>
      <c r="F357" s="221" t="s">
        <v>545</v>
      </c>
      <c r="G357" s="34"/>
      <c r="H357" s="34"/>
      <c r="I357" s="176"/>
      <c r="J357" s="34"/>
      <c r="K357" s="34"/>
      <c r="L357" s="35"/>
      <c r="M357" s="222"/>
      <c r="N357" s="223"/>
      <c r="O357" s="69"/>
      <c r="P357" s="69"/>
      <c r="Q357" s="69"/>
      <c r="R357" s="69"/>
      <c r="S357" s="69"/>
      <c r="T357" s="70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T357" s="14" t="s">
        <v>174</v>
      </c>
      <c r="AU357" s="14" t="s">
        <v>83</v>
      </c>
    </row>
    <row r="358" spans="1:65" s="2" customFormat="1" ht="16.5" customHeight="1">
      <c r="A358" s="32"/>
      <c r="B358" s="33"/>
      <c r="C358" s="207" t="s">
        <v>361</v>
      </c>
      <c r="D358" s="207" t="s">
        <v>169</v>
      </c>
      <c r="E358" s="208" t="s">
        <v>547</v>
      </c>
      <c r="F358" s="209" t="s">
        <v>548</v>
      </c>
      <c r="G358" s="210" t="s">
        <v>267</v>
      </c>
      <c r="H358" s="211">
        <v>1</v>
      </c>
      <c r="I358" s="212"/>
      <c r="J358" s="213">
        <f>ROUND(I358*H358,2)</f>
        <v>0</v>
      </c>
      <c r="K358" s="214"/>
      <c r="L358" s="35"/>
      <c r="M358" s="215" t="s">
        <v>1</v>
      </c>
      <c r="N358" s="216" t="s">
        <v>39</v>
      </c>
      <c r="O358" s="69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219" t="s">
        <v>534</v>
      </c>
      <c r="AT358" s="219" t="s">
        <v>169</v>
      </c>
      <c r="AU358" s="219" t="s">
        <v>83</v>
      </c>
      <c r="AY358" s="14" t="s">
        <v>166</v>
      </c>
      <c r="BE358" s="112">
        <f>IF(N358="základní",J358,0)</f>
        <v>0</v>
      </c>
      <c r="BF358" s="112">
        <f>IF(N358="snížená",J358,0)</f>
        <v>0</v>
      </c>
      <c r="BG358" s="112">
        <f>IF(N358="zákl. přenesená",J358,0)</f>
        <v>0</v>
      </c>
      <c r="BH358" s="112">
        <f>IF(N358="sníž. přenesená",J358,0)</f>
        <v>0</v>
      </c>
      <c r="BI358" s="112">
        <f>IF(N358="nulová",J358,0)</f>
        <v>0</v>
      </c>
      <c r="BJ358" s="14" t="s">
        <v>81</v>
      </c>
      <c r="BK358" s="112">
        <f>ROUND(I358*H358,2)</f>
        <v>0</v>
      </c>
      <c r="BL358" s="14" t="s">
        <v>534</v>
      </c>
      <c r="BM358" s="219" t="s">
        <v>549</v>
      </c>
    </row>
    <row r="359" spans="1:65" s="2" customFormat="1" ht="11.25">
      <c r="A359" s="32"/>
      <c r="B359" s="33"/>
      <c r="C359" s="34"/>
      <c r="D359" s="220" t="s">
        <v>174</v>
      </c>
      <c r="E359" s="34"/>
      <c r="F359" s="221" t="s">
        <v>548</v>
      </c>
      <c r="G359" s="34"/>
      <c r="H359" s="34"/>
      <c r="I359" s="176"/>
      <c r="J359" s="34"/>
      <c r="K359" s="34"/>
      <c r="L359" s="35"/>
      <c r="M359" s="222"/>
      <c r="N359" s="223"/>
      <c r="O359" s="69"/>
      <c r="P359" s="69"/>
      <c r="Q359" s="69"/>
      <c r="R359" s="69"/>
      <c r="S359" s="69"/>
      <c r="T359" s="70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T359" s="14" t="s">
        <v>174</v>
      </c>
      <c r="AU359" s="14" t="s">
        <v>83</v>
      </c>
    </row>
    <row r="360" spans="1:65" s="2" customFormat="1" ht="21.75" customHeight="1">
      <c r="A360" s="32"/>
      <c r="B360" s="33"/>
      <c r="C360" s="207" t="s">
        <v>550</v>
      </c>
      <c r="D360" s="207" t="s">
        <v>169</v>
      </c>
      <c r="E360" s="208" t="s">
        <v>551</v>
      </c>
      <c r="F360" s="209" t="s">
        <v>552</v>
      </c>
      <c r="G360" s="210" t="s">
        <v>267</v>
      </c>
      <c r="H360" s="211">
        <v>1</v>
      </c>
      <c r="I360" s="212"/>
      <c r="J360" s="213">
        <f>ROUND(I360*H360,2)</f>
        <v>0</v>
      </c>
      <c r="K360" s="214"/>
      <c r="L360" s="35"/>
      <c r="M360" s="215" t="s">
        <v>1</v>
      </c>
      <c r="N360" s="216" t="s">
        <v>39</v>
      </c>
      <c r="O360" s="69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219" t="s">
        <v>534</v>
      </c>
      <c r="AT360" s="219" t="s">
        <v>169</v>
      </c>
      <c r="AU360" s="219" t="s">
        <v>83</v>
      </c>
      <c r="AY360" s="14" t="s">
        <v>166</v>
      </c>
      <c r="BE360" s="112">
        <f>IF(N360="základní",J360,0)</f>
        <v>0</v>
      </c>
      <c r="BF360" s="112">
        <f>IF(N360="snížená",J360,0)</f>
        <v>0</v>
      </c>
      <c r="BG360" s="112">
        <f>IF(N360="zákl. přenesená",J360,0)</f>
        <v>0</v>
      </c>
      <c r="BH360" s="112">
        <f>IF(N360="sníž. přenesená",J360,0)</f>
        <v>0</v>
      </c>
      <c r="BI360" s="112">
        <f>IF(N360="nulová",J360,0)</f>
        <v>0</v>
      </c>
      <c r="BJ360" s="14" t="s">
        <v>81</v>
      </c>
      <c r="BK360" s="112">
        <f>ROUND(I360*H360,2)</f>
        <v>0</v>
      </c>
      <c r="BL360" s="14" t="s">
        <v>534</v>
      </c>
      <c r="BM360" s="219" t="s">
        <v>553</v>
      </c>
    </row>
    <row r="361" spans="1:65" s="2" customFormat="1" ht="11.25">
      <c r="A361" s="32"/>
      <c r="B361" s="33"/>
      <c r="C361" s="34"/>
      <c r="D361" s="220" t="s">
        <v>174</v>
      </c>
      <c r="E361" s="34"/>
      <c r="F361" s="221" t="s">
        <v>552</v>
      </c>
      <c r="G361" s="34"/>
      <c r="H361" s="34"/>
      <c r="I361" s="176"/>
      <c r="J361" s="34"/>
      <c r="K361" s="34"/>
      <c r="L361" s="35"/>
      <c r="M361" s="222"/>
      <c r="N361" s="223"/>
      <c r="O361" s="69"/>
      <c r="P361" s="69"/>
      <c r="Q361" s="69"/>
      <c r="R361" s="69"/>
      <c r="S361" s="69"/>
      <c r="T361" s="70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T361" s="14" t="s">
        <v>174</v>
      </c>
      <c r="AU361" s="14" t="s">
        <v>83</v>
      </c>
    </row>
    <row r="362" spans="1:65" s="2" customFormat="1" ht="16.5" customHeight="1">
      <c r="A362" s="32"/>
      <c r="B362" s="33"/>
      <c r="C362" s="207" t="s">
        <v>365</v>
      </c>
      <c r="D362" s="207" t="s">
        <v>169</v>
      </c>
      <c r="E362" s="208" t="s">
        <v>554</v>
      </c>
      <c r="F362" s="209" t="s">
        <v>555</v>
      </c>
      <c r="G362" s="210" t="s">
        <v>267</v>
      </c>
      <c r="H362" s="211">
        <v>1</v>
      </c>
      <c r="I362" s="212"/>
      <c r="J362" s="213">
        <f>ROUND(I362*H362,2)</f>
        <v>0</v>
      </c>
      <c r="K362" s="214"/>
      <c r="L362" s="35"/>
      <c r="M362" s="215" t="s">
        <v>1</v>
      </c>
      <c r="N362" s="216" t="s">
        <v>39</v>
      </c>
      <c r="O362" s="69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219" t="s">
        <v>534</v>
      </c>
      <c r="AT362" s="219" t="s">
        <v>169</v>
      </c>
      <c r="AU362" s="219" t="s">
        <v>83</v>
      </c>
      <c r="AY362" s="14" t="s">
        <v>166</v>
      </c>
      <c r="BE362" s="112">
        <f>IF(N362="základní",J362,0)</f>
        <v>0</v>
      </c>
      <c r="BF362" s="112">
        <f>IF(N362="snížená",J362,0)</f>
        <v>0</v>
      </c>
      <c r="BG362" s="112">
        <f>IF(N362="zákl. přenesená",J362,0)</f>
        <v>0</v>
      </c>
      <c r="BH362" s="112">
        <f>IF(N362="sníž. přenesená",J362,0)</f>
        <v>0</v>
      </c>
      <c r="BI362" s="112">
        <f>IF(N362="nulová",J362,0)</f>
        <v>0</v>
      </c>
      <c r="BJ362" s="14" t="s">
        <v>81</v>
      </c>
      <c r="BK362" s="112">
        <f>ROUND(I362*H362,2)</f>
        <v>0</v>
      </c>
      <c r="BL362" s="14" t="s">
        <v>534</v>
      </c>
      <c r="BM362" s="219" t="s">
        <v>556</v>
      </c>
    </row>
    <row r="363" spans="1:65" s="2" customFormat="1" ht="11.25">
      <c r="A363" s="32"/>
      <c r="B363" s="33"/>
      <c r="C363" s="34"/>
      <c r="D363" s="220" t="s">
        <v>174</v>
      </c>
      <c r="E363" s="34"/>
      <c r="F363" s="221" t="s">
        <v>555</v>
      </c>
      <c r="G363" s="34"/>
      <c r="H363" s="34"/>
      <c r="I363" s="176"/>
      <c r="J363" s="34"/>
      <c r="K363" s="34"/>
      <c r="L363" s="35"/>
      <c r="M363" s="222"/>
      <c r="N363" s="223"/>
      <c r="O363" s="69"/>
      <c r="P363" s="69"/>
      <c r="Q363" s="69"/>
      <c r="R363" s="69"/>
      <c r="S363" s="69"/>
      <c r="T363" s="70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T363" s="14" t="s">
        <v>174</v>
      </c>
      <c r="AU363" s="14" t="s">
        <v>83</v>
      </c>
    </row>
    <row r="364" spans="1:65" s="2" customFormat="1" ht="16.5" customHeight="1">
      <c r="A364" s="32"/>
      <c r="B364" s="33"/>
      <c r="C364" s="207" t="s">
        <v>557</v>
      </c>
      <c r="D364" s="207" t="s">
        <v>169</v>
      </c>
      <c r="E364" s="208" t="s">
        <v>558</v>
      </c>
      <c r="F364" s="209" t="s">
        <v>559</v>
      </c>
      <c r="G364" s="210" t="s">
        <v>267</v>
      </c>
      <c r="H364" s="211">
        <v>1</v>
      </c>
      <c r="I364" s="212"/>
      <c r="J364" s="213">
        <f>ROUND(I364*H364,2)</f>
        <v>0</v>
      </c>
      <c r="K364" s="214"/>
      <c r="L364" s="35"/>
      <c r="M364" s="215" t="s">
        <v>1</v>
      </c>
      <c r="N364" s="216" t="s">
        <v>39</v>
      </c>
      <c r="O364" s="69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219" t="s">
        <v>534</v>
      </c>
      <c r="AT364" s="219" t="s">
        <v>169</v>
      </c>
      <c r="AU364" s="219" t="s">
        <v>83</v>
      </c>
      <c r="AY364" s="14" t="s">
        <v>166</v>
      </c>
      <c r="BE364" s="112">
        <f>IF(N364="základní",J364,0)</f>
        <v>0</v>
      </c>
      <c r="BF364" s="112">
        <f>IF(N364="snížená",J364,0)</f>
        <v>0</v>
      </c>
      <c r="BG364" s="112">
        <f>IF(N364="zákl. přenesená",J364,0)</f>
        <v>0</v>
      </c>
      <c r="BH364" s="112">
        <f>IF(N364="sníž. přenesená",J364,0)</f>
        <v>0</v>
      </c>
      <c r="BI364" s="112">
        <f>IF(N364="nulová",J364,0)</f>
        <v>0</v>
      </c>
      <c r="BJ364" s="14" t="s">
        <v>81</v>
      </c>
      <c r="BK364" s="112">
        <f>ROUND(I364*H364,2)</f>
        <v>0</v>
      </c>
      <c r="BL364" s="14" t="s">
        <v>534</v>
      </c>
      <c r="BM364" s="219" t="s">
        <v>560</v>
      </c>
    </row>
    <row r="365" spans="1:65" s="2" customFormat="1" ht="11.25">
      <c r="A365" s="32"/>
      <c r="B365" s="33"/>
      <c r="C365" s="34"/>
      <c r="D365" s="220" t="s">
        <v>174</v>
      </c>
      <c r="E365" s="34"/>
      <c r="F365" s="221" t="s">
        <v>559</v>
      </c>
      <c r="G365" s="34"/>
      <c r="H365" s="34"/>
      <c r="I365" s="176"/>
      <c r="J365" s="34"/>
      <c r="K365" s="34"/>
      <c r="L365" s="35"/>
      <c r="M365" s="222"/>
      <c r="N365" s="223"/>
      <c r="O365" s="69"/>
      <c r="P365" s="69"/>
      <c r="Q365" s="69"/>
      <c r="R365" s="69"/>
      <c r="S365" s="69"/>
      <c r="T365" s="70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T365" s="14" t="s">
        <v>174</v>
      </c>
      <c r="AU365" s="14" t="s">
        <v>83</v>
      </c>
    </row>
    <row r="366" spans="1:65" s="2" customFormat="1" ht="37.9" customHeight="1">
      <c r="A366" s="32"/>
      <c r="B366" s="33"/>
      <c r="C366" s="207" t="s">
        <v>368</v>
      </c>
      <c r="D366" s="207" t="s">
        <v>169</v>
      </c>
      <c r="E366" s="208" t="s">
        <v>561</v>
      </c>
      <c r="F366" s="209" t="s">
        <v>562</v>
      </c>
      <c r="G366" s="210" t="s">
        <v>267</v>
      </c>
      <c r="H366" s="211">
        <v>1</v>
      </c>
      <c r="I366" s="212"/>
      <c r="J366" s="213">
        <f>ROUND(I366*H366,2)</f>
        <v>0</v>
      </c>
      <c r="K366" s="214"/>
      <c r="L366" s="35"/>
      <c r="M366" s="215" t="s">
        <v>1</v>
      </c>
      <c r="N366" s="216" t="s">
        <v>39</v>
      </c>
      <c r="O366" s="69"/>
      <c r="P366" s="217">
        <f>O366*H366</f>
        <v>0</v>
      </c>
      <c r="Q366" s="217">
        <v>0</v>
      </c>
      <c r="R366" s="217">
        <f>Q366*H366</f>
        <v>0</v>
      </c>
      <c r="S366" s="217">
        <v>0</v>
      </c>
      <c r="T366" s="218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219" t="s">
        <v>534</v>
      </c>
      <c r="AT366" s="219" t="s">
        <v>169</v>
      </c>
      <c r="AU366" s="219" t="s">
        <v>83</v>
      </c>
      <c r="AY366" s="14" t="s">
        <v>166</v>
      </c>
      <c r="BE366" s="112">
        <f>IF(N366="základní",J366,0)</f>
        <v>0</v>
      </c>
      <c r="BF366" s="112">
        <f>IF(N366="snížená",J366,0)</f>
        <v>0</v>
      </c>
      <c r="BG366" s="112">
        <f>IF(N366="zákl. přenesená",J366,0)</f>
        <v>0</v>
      </c>
      <c r="BH366" s="112">
        <f>IF(N366="sníž. přenesená",J366,0)</f>
        <v>0</v>
      </c>
      <c r="BI366" s="112">
        <f>IF(N366="nulová",J366,0)</f>
        <v>0</v>
      </c>
      <c r="BJ366" s="14" t="s">
        <v>81</v>
      </c>
      <c r="BK366" s="112">
        <f>ROUND(I366*H366,2)</f>
        <v>0</v>
      </c>
      <c r="BL366" s="14" t="s">
        <v>534</v>
      </c>
      <c r="BM366" s="219" t="s">
        <v>563</v>
      </c>
    </row>
    <row r="367" spans="1:65" s="2" customFormat="1" ht="19.5">
      <c r="A367" s="32"/>
      <c r="B367" s="33"/>
      <c r="C367" s="34"/>
      <c r="D367" s="220" t="s">
        <v>174</v>
      </c>
      <c r="E367" s="34"/>
      <c r="F367" s="221" t="s">
        <v>562</v>
      </c>
      <c r="G367" s="34"/>
      <c r="H367" s="34"/>
      <c r="I367" s="176"/>
      <c r="J367" s="34"/>
      <c r="K367" s="34"/>
      <c r="L367" s="35"/>
      <c r="M367" s="222"/>
      <c r="N367" s="223"/>
      <c r="O367" s="69"/>
      <c r="P367" s="69"/>
      <c r="Q367" s="69"/>
      <c r="R367" s="69"/>
      <c r="S367" s="69"/>
      <c r="T367" s="70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T367" s="14" t="s">
        <v>174</v>
      </c>
      <c r="AU367" s="14" t="s">
        <v>83</v>
      </c>
    </row>
    <row r="368" spans="1:65" s="12" customFormat="1" ht="22.9" customHeight="1">
      <c r="B368" s="191"/>
      <c r="C368" s="192"/>
      <c r="D368" s="193" t="s">
        <v>73</v>
      </c>
      <c r="E368" s="205" t="s">
        <v>564</v>
      </c>
      <c r="F368" s="205" t="s">
        <v>565</v>
      </c>
      <c r="G368" s="192"/>
      <c r="H368" s="192"/>
      <c r="I368" s="195"/>
      <c r="J368" s="206">
        <f>BK368</f>
        <v>0</v>
      </c>
      <c r="K368" s="192"/>
      <c r="L368" s="197"/>
      <c r="M368" s="198"/>
      <c r="N368" s="199"/>
      <c r="O368" s="199"/>
      <c r="P368" s="200">
        <f>SUM(P369:P380)</f>
        <v>0</v>
      </c>
      <c r="Q368" s="199"/>
      <c r="R368" s="200">
        <f>SUM(R369:R380)</f>
        <v>0</v>
      </c>
      <c r="S368" s="199"/>
      <c r="T368" s="201">
        <f>SUM(T369:T380)</f>
        <v>0</v>
      </c>
      <c r="AR368" s="202" t="s">
        <v>81</v>
      </c>
      <c r="AT368" s="203" t="s">
        <v>73</v>
      </c>
      <c r="AU368" s="203" t="s">
        <v>81</v>
      </c>
      <c r="AY368" s="202" t="s">
        <v>166</v>
      </c>
      <c r="BK368" s="204">
        <f>SUM(BK369:BK380)</f>
        <v>0</v>
      </c>
    </row>
    <row r="369" spans="1:65" s="2" customFormat="1" ht="66.75" customHeight="1">
      <c r="A369" s="32"/>
      <c r="B369" s="33"/>
      <c r="C369" s="207" t="s">
        <v>379</v>
      </c>
      <c r="D369" s="207" t="s">
        <v>169</v>
      </c>
      <c r="E369" s="208" t="s">
        <v>81</v>
      </c>
      <c r="F369" s="209" t="s">
        <v>566</v>
      </c>
      <c r="G369" s="210" t="s">
        <v>1</v>
      </c>
      <c r="H369" s="211">
        <v>0</v>
      </c>
      <c r="I369" s="212"/>
      <c r="J369" s="213">
        <f>ROUND(I369*H369,2)</f>
        <v>0</v>
      </c>
      <c r="K369" s="214"/>
      <c r="L369" s="35"/>
      <c r="M369" s="215" t="s">
        <v>1</v>
      </c>
      <c r="N369" s="216" t="s">
        <v>39</v>
      </c>
      <c r="O369" s="69"/>
      <c r="P369" s="217">
        <f>O369*H369</f>
        <v>0</v>
      </c>
      <c r="Q369" s="217">
        <v>0</v>
      </c>
      <c r="R369" s="217">
        <f>Q369*H369</f>
        <v>0</v>
      </c>
      <c r="S369" s="217">
        <v>0</v>
      </c>
      <c r="T369" s="218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219" t="s">
        <v>177</v>
      </c>
      <c r="AT369" s="219" t="s">
        <v>169</v>
      </c>
      <c r="AU369" s="219" t="s">
        <v>83</v>
      </c>
      <c r="AY369" s="14" t="s">
        <v>166</v>
      </c>
      <c r="BE369" s="112">
        <f>IF(N369="základní",J369,0)</f>
        <v>0</v>
      </c>
      <c r="BF369" s="112">
        <f>IF(N369="snížená",J369,0)</f>
        <v>0</v>
      </c>
      <c r="BG369" s="112">
        <f>IF(N369="zákl. přenesená",J369,0)</f>
        <v>0</v>
      </c>
      <c r="BH369" s="112">
        <f>IF(N369="sníž. přenesená",J369,0)</f>
        <v>0</v>
      </c>
      <c r="BI369" s="112">
        <f>IF(N369="nulová",J369,0)</f>
        <v>0</v>
      </c>
      <c r="BJ369" s="14" t="s">
        <v>81</v>
      </c>
      <c r="BK369" s="112">
        <f>ROUND(I369*H369,2)</f>
        <v>0</v>
      </c>
      <c r="BL369" s="14" t="s">
        <v>177</v>
      </c>
      <c r="BM369" s="219" t="s">
        <v>567</v>
      </c>
    </row>
    <row r="370" spans="1:65" s="2" customFormat="1" ht="48.75">
      <c r="A370" s="32"/>
      <c r="B370" s="33"/>
      <c r="C370" s="34"/>
      <c r="D370" s="220" t="s">
        <v>174</v>
      </c>
      <c r="E370" s="34"/>
      <c r="F370" s="221" t="s">
        <v>566</v>
      </c>
      <c r="G370" s="34"/>
      <c r="H370" s="34"/>
      <c r="I370" s="176"/>
      <c r="J370" s="34"/>
      <c r="K370" s="34"/>
      <c r="L370" s="35"/>
      <c r="M370" s="222"/>
      <c r="N370" s="223"/>
      <c r="O370" s="69"/>
      <c r="P370" s="69"/>
      <c r="Q370" s="69"/>
      <c r="R370" s="69"/>
      <c r="S370" s="69"/>
      <c r="T370" s="70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T370" s="14" t="s">
        <v>174</v>
      </c>
      <c r="AU370" s="14" t="s">
        <v>83</v>
      </c>
    </row>
    <row r="371" spans="1:65" s="2" customFormat="1" ht="76.349999999999994" customHeight="1">
      <c r="A371" s="32"/>
      <c r="B371" s="33"/>
      <c r="C371" s="207" t="s">
        <v>568</v>
      </c>
      <c r="D371" s="207" t="s">
        <v>169</v>
      </c>
      <c r="E371" s="208" t="s">
        <v>83</v>
      </c>
      <c r="F371" s="209" t="s">
        <v>569</v>
      </c>
      <c r="G371" s="210" t="s">
        <v>1</v>
      </c>
      <c r="H371" s="211">
        <v>0</v>
      </c>
      <c r="I371" s="212"/>
      <c r="J371" s="213">
        <f>ROUND(I371*H371,2)</f>
        <v>0</v>
      </c>
      <c r="K371" s="214"/>
      <c r="L371" s="35"/>
      <c r="M371" s="215" t="s">
        <v>1</v>
      </c>
      <c r="N371" s="216" t="s">
        <v>39</v>
      </c>
      <c r="O371" s="69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219" t="s">
        <v>177</v>
      </c>
      <c r="AT371" s="219" t="s">
        <v>169</v>
      </c>
      <c r="AU371" s="219" t="s">
        <v>83</v>
      </c>
      <c r="AY371" s="14" t="s">
        <v>166</v>
      </c>
      <c r="BE371" s="112">
        <f>IF(N371="základní",J371,0)</f>
        <v>0</v>
      </c>
      <c r="BF371" s="112">
        <f>IF(N371="snížená",J371,0)</f>
        <v>0</v>
      </c>
      <c r="BG371" s="112">
        <f>IF(N371="zákl. přenesená",J371,0)</f>
        <v>0</v>
      </c>
      <c r="BH371" s="112">
        <f>IF(N371="sníž. přenesená",J371,0)</f>
        <v>0</v>
      </c>
      <c r="BI371" s="112">
        <f>IF(N371="nulová",J371,0)</f>
        <v>0</v>
      </c>
      <c r="BJ371" s="14" t="s">
        <v>81</v>
      </c>
      <c r="BK371" s="112">
        <f>ROUND(I371*H371,2)</f>
        <v>0</v>
      </c>
      <c r="BL371" s="14" t="s">
        <v>177</v>
      </c>
      <c r="BM371" s="219" t="s">
        <v>570</v>
      </c>
    </row>
    <row r="372" spans="1:65" s="2" customFormat="1" ht="39">
      <c r="A372" s="32"/>
      <c r="B372" s="33"/>
      <c r="C372" s="34"/>
      <c r="D372" s="220" t="s">
        <v>174</v>
      </c>
      <c r="E372" s="34"/>
      <c r="F372" s="221" t="s">
        <v>569</v>
      </c>
      <c r="G372" s="34"/>
      <c r="H372" s="34"/>
      <c r="I372" s="176"/>
      <c r="J372" s="34"/>
      <c r="K372" s="34"/>
      <c r="L372" s="35"/>
      <c r="M372" s="222"/>
      <c r="N372" s="223"/>
      <c r="O372" s="69"/>
      <c r="P372" s="69"/>
      <c r="Q372" s="69"/>
      <c r="R372" s="69"/>
      <c r="S372" s="69"/>
      <c r="T372" s="70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T372" s="14" t="s">
        <v>174</v>
      </c>
      <c r="AU372" s="14" t="s">
        <v>83</v>
      </c>
    </row>
    <row r="373" spans="1:65" s="2" customFormat="1" ht="55.5" customHeight="1">
      <c r="A373" s="32"/>
      <c r="B373" s="33"/>
      <c r="C373" s="207" t="s">
        <v>382</v>
      </c>
      <c r="D373" s="207" t="s">
        <v>169</v>
      </c>
      <c r="E373" s="208" t="s">
        <v>178</v>
      </c>
      <c r="F373" s="209" t="s">
        <v>571</v>
      </c>
      <c r="G373" s="210" t="s">
        <v>1</v>
      </c>
      <c r="H373" s="211">
        <v>0</v>
      </c>
      <c r="I373" s="212"/>
      <c r="J373" s="213">
        <f>ROUND(I373*H373,2)</f>
        <v>0</v>
      </c>
      <c r="K373" s="214"/>
      <c r="L373" s="35"/>
      <c r="M373" s="215" t="s">
        <v>1</v>
      </c>
      <c r="N373" s="216" t="s">
        <v>39</v>
      </c>
      <c r="O373" s="69"/>
      <c r="P373" s="217">
        <f>O373*H373</f>
        <v>0</v>
      </c>
      <c r="Q373" s="217">
        <v>0</v>
      </c>
      <c r="R373" s="217">
        <f>Q373*H373</f>
        <v>0</v>
      </c>
      <c r="S373" s="217">
        <v>0</v>
      </c>
      <c r="T373" s="218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219" t="s">
        <v>177</v>
      </c>
      <c r="AT373" s="219" t="s">
        <v>169</v>
      </c>
      <c r="AU373" s="219" t="s">
        <v>83</v>
      </c>
      <c r="AY373" s="14" t="s">
        <v>166</v>
      </c>
      <c r="BE373" s="112">
        <f>IF(N373="základní",J373,0)</f>
        <v>0</v>
      </c>
      <c r="BF373" s="112">
        <f>IF(N373="snížená",J373,0)</f>
        <v>0</v>
      </c>
      <c r="BG373" s="112">
        <f>IF(N373="zákl. přenesená",J373,0)</f>
        <v>0</v>
      </c>
      <c r="BH373" s="112">
        <f>IF(N373="sníž. přenesená",J373,0)</f>
        <v>0</v>
      </c>
      <c r="BI373" s="112">
        <f>IF(N373="nulová",J373,0)</f>
        <v>0</v>
      </c>
      <c r="BJ373" s="14" t="s">
        <v>81</v>
      </c>
      <c r="BK373" s="112">
        <f>ROUND(I373*H373,2)</f>
        <v>0</v>
      </c>
      <c r="BL373" s="14" t="s">
        <v>177</v>
      </c>
      <c r="BM373" s="219" t="s">
        <v>572</v>
      </c>
    </row>
    <row r="374" spans="1:65" s="2" customFormat="1" ht="29.25">
      <c r="A374" s="32"/>
      <c r="B374" s="33"/>
      <c r="C374" s="34"/>
      <c r="D374" s="220" t="s">
        <v>174</v>
      </c>
      <c r="E374" s="34"/>
      <c r="F374" s="221" t="s">
        <v>571</v>
      </c>
      <c r="G374" s="34"/>
      <c r="H374" s="34"/>
      <c r="I374" s="176"/>
      <c r="J374" s="34"/>
      <c r="K374" s="34"/>
      <c r="L374" s="35"/>
      <c r="M374" s="222"/>
      <c r="N374" s="223"/>
      <c r="O374" s="69"/>
      <c r="P374" s="69"/>
      <c r="Q374" s="69"/>
      <c r="R374" s="69"/>
      <c r="S374" s="69"/>
      <c r="T374" s="70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T374" s="14" t="s">
        <v>174</v>
      </c>
      <c r="AU374" s="14" t="s">
        <v>83</v>
      </c>
    </row>
    <row r="375" spans="1:65" s="2" customFormat="1" ht="55.5" customHeight="1">
      <c r="A375" s="32"/>
      <c r="B375" s="33"/>
      <c r="C375" s="207" t="s">
        <v>573</v>
      </c>
      <c r="D375" s="207" t="s">
        <v>169</v>
      </c>
      <c r="E375" s="208" t="s">
        <v>177</v>
      </c>
      <c r="F375" s="209" t="s">
        <v>574</v>
      </c>
      <c r="G375" s="210" t="s">
        <v>1</v>
      </c>
      <c r="H375" s="211">
        <v>0</v>
      </c>
      <c r="I375" s="212"/>
      <c r="J375" s="213">
        <f>ROUND(I375*H375,2)</f>
        <v>0</v>
      </c>
      <c r="K375" s="214"/>
      <c r="L375" s="35"/>
      <c r="M375" s="215" t="s">
        <v>1</v>
      </c>
      <c r="N375" s="216" t="s">
        <v>39</v>
      </c>
      <c r="O375" s="69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219" t="s">
        <v>177</v>
      </c>
      <c r="AT375" s="219" t="s">
        <v>169</v>
      </c>
      <c r="AU375" s="219" t="s">
        <v>83</v>
      </c>
      <c r="AY375" s="14" t="s">
        <v>166</v>
      </c>
      <c r="BE375" s="112">
        <f>IF(N375="základní",J375,0)</f>
        <v>0</v>
      </c>
      <c r="BF375" s="112">
        <f>IF(N375="snížená",J375,0)</f>
        <v>0</v>
      </c>
      <c r="BG375" s="112">
        <f>IF(N375="zákl. přenesená",J375,0)</f>
        <v>0</v>
      </c>
      <c r="BH375" s="112">
        <f>IF(N375="sníž. přenesená",J375,0)</f>
        <v>0</v>
      </c>
      <c r="BI375" s="112">
        <f>IF(N375="nulová",J375,0)</f>
        <v>0</v>
      </c>
      <c r="BJ375" s="14" t="s">
        <v>81</v>
      </c>
      <c r="BK375" s="112">
        <f>ROUND(I375*H375,2)</f>
        <v>0</v>
      </c>
      <c r="BL375" s="14" t="s">
        <v>177</v>
      </c>
      <c r="BM375" s="219" t="s">
        <v>575</v>
      </c>
    </row>
    <row r="376" spans="1:65" s="2" customFormat="1" ht="39">
      <c r="A376" s="32"/>
      <c r="B376" s="33"/>
      <c r="C376" s="34"/>
      <c r="D376" s="220" t="s">
        <v>174</v>
      </c>
      <c r="E376" s="34"/>
      <c r="F376" s="221" t="s">
        <v>574</v>
      </c>
      <c r="G376" s="34"/>
      <c r="H376" s="34"/>
      <c r="I376" s="176"/>
      <c r="J376" s="34"/>
      <c r="K376" s="34"/>
      <c r="L376" s="35"/>
      <c r="M376" s="222"/>
      <c r="N376" s="223"/>
      <c r="O376" s="69"/>
      <c r="P376" s="69"/>
      <c r="Q376" s="69"/>
      <c r="R376" s="69"/>
      <c r="S376" s="69"/>
      <c r="T376" s="70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T376" s="14" t="s">
        <v>174</v>
      </c>
      <c r="AU376" s="14" t="s">
        <v>83</v>
      </c>
    </row>
    <row r="377" spans="1:65" s="2" customFormat="1" ht="76.349999999999994" customHeight="1">
      <c r="A377" s="32"/>
      <c r="B377" s="33"/>
      <c r="C377" s="207" t="s">
        <v>386</v>
      </c>
      <c r="D377" s="207" t="s">
        <v>169</v>
      </c>
      <c r="E377" s="208" t="s">
        <v>187</v>
      </c>
      <c r="F377" s="209" t="s">
        <v>576</v>
      </c>
      <c r="G377" s="210" t="s">
        <v>1</v>
      </c>
      <c r="H377" s="211">
        <v>0</v>
      </c>
      <c r="I377" s="212"/>
      <c r="J377" s="213">
        <f>ROUND(I377*H377,2)</f>
        <v>0</v>
      </c>
      <c r="K377" s="214"/>
      <c r="L377" s="35"/>
      <c r="M377" s="215" t="s">
        <v>1</v>
      </c>
      <c r="N377" s="216" t="s">
        <v>39</v>
      </c>
      <c r="O377" s="69"/>
      <c r="P377" s="217">
        <f>O377*H377</f>
        <v>0</v>
      </c>
      <c r="Q377" s="217">
        <v>0</v>
      </c>
      <c r="R377" s="217">
        <f>Q377*H377</f>
        <v>0</v>
      </c>
      <c r="S377" s="217">
        <v>0</v>
      </c>
      <c r="T377" s="218">
        <f>S377*H377</f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219" t="s">
        <v>177</v>
      </c>
      <c r="AT377" s="219" t="s">
        <v>169</v>
      </c>
      <c r="AU377" s="219" t="s">
        <v>83</v>
      </c>
      <c r="AY377" s="14" t="s">
        <v>166</v>
      </c>
      <c r="BE377" s="112">
        <f>IF(N377="základní",J377,0)</f>
        <v>0</v>
      </c>
      <c r="BF377" s="112">
        <f>IF(N377="snížená",J377,0)</f>
        <v>0</v>
      </c>
      <c r="BG377" s="112">
        <f>IF(N377="zákl. přenesená",J377,0)</f>
        <v>0</v>
      </c>
      <c r="BH377" s="112">
        <f>IF(N377="sníž. přenesená",J377,0)</f>
        <v>0</v>
      </c>
      <c r="BI377" s="112">
        <f>IF(N377="nulová",J377,0)</f>
        <v>0</v>
      </c>
      <c r="BJ377" s="14" t="s">
        <v>81</v>
      </c>
      <c r="BK377" s="112">
        <f>ROUND(I377*H377,2)</f>
        <v>0</v>
      </c>
      <c r="BL377" s="14" t="s">
        <v>177</v>
      </c>
      <c r="BM377" s="219" t="s">
        <v>577</v>
      </c>
    </row>
    <row r="378" spans="1:65" s="2" customFormat="1" ht="39">
      <c r="A378" s="32"/>
      <c r="B378" s="33"/>
      <c r="C378" s="34"/>
      <c r="D378" s="220" t="s">
        <v>174</v>
      </c>
      <c r="E378" s="34"/>
      <c r="F378" s="221" t="s">
        <v>576</v>
      </c>
      <c r="G378" s="34"/>
      <c r="H378" s="34"/>
      <c r="I378" s="176"/>
      <c r="J378" s="34"/>
      <c r="K378" s="34"/>
      <c r="L378" s="35"/>
      <c r="M378" s="222"/>
      <c r="N378" s="223"/>
      <c r="O378" s="69"/>
      <c r="P378" s="69"/>
      <c r="Q378" s="69"/>
      <c r="R378" s="69"/>
      <c r="S378" s="69"/>
      <c r="T378" s="70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T378" s="14" t="s">
        <v>174</v>
      </c>
      <c r="AU378" s="14" t="s">
        <v>83</v>
      </c>
    </row>
    <row r="379" spans="1:65" s="2" customFormat="1" ht="24.2" customHeight="1">
      <c r="A379" s="32"/>
      <c r="B379" s="33"/>
      <c r="C379" s="207" t="s">
        <v>578</v>
      </c>
      <c r="D379" s="207" t="s">
        <v>169</v>
      </c>
      <c r="E379" s="208" t="s">
        <v>183</v>
      </c>
      <c r="F379" s="209" t="s">
        <v>579</v>
      </c>
      <c r="G379" s="210" t="s">
        <v>1</v>
      </c>
      <c r="H379" s="211">
        <v>0</v>
      </c>
      <c r="I379" s="212"/>
      <c r="J379" s="213">
        <f>ROUND(I379*H379,2)</f>
        <v>0</v>
      </c>
      <c r="K379" s="214"/>
      <c r="L379" s="35"/>
      <c r="M379" s="215" t="s">
        <v>1</v>
      </c>
      <c r="N379" s="216" t="s">
        <v>39</v>
      </c>
      <c r="O379" s="69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219" t="s">
        <v>177</v>
      </c>
      <c r="AT379" s="219" t="s">
        <v>169</v>
      </c>
      <c r="AU379" s="219" t="s">
        <v>83</v>
      </c>
      <c r="AY379" s="14" t="s">
        <v>166</v>
      </c>
      <c r="BE379" s="112">
        <f>IF(N379="základní",J379,0)</f>
        <v>0</v>
      </c>
      <c r="BF379" s="112">
        <f>IF(N379="snížená",J379,0)</f>
        <v>0</v>
      </c>
      <c r="BG379" s="112">
        <f>IF(N379="zákl. přenesená",J379,0)</f>
        <v>0</v>
      </c>
      <c r="BH379" s="112">
        <f>IF(N379="sníž. přenesená",J379,0)</f>
        <v>0</v>
      </c>
      <c r="BI379" s="112">
        <f>IF(N379="nulová",J379,0)</f>
        <v>0</v>
      </c>
      <c r="BJ379" s="14" t="s">
        <v>81</v>
      </c>
      <c r="BK379" s="112">
        <f>ROUND(I379*H379,2)</f>
        <v>0</v>
      </c>
      <c r="BL379" s="14" t="s">
        <v>177</v>
      </c>
      <c r="BM379" s="219" t="s">
        <v>580</v>
      </c>
    </row>
    <row r="380" spans="1:65" s="2" customFormat="1" ht="11.25">
      <c r="A380" s="32"/>
      <c r="B380" s="33"/>
      <c r="C380" s="34"/>
      <c r="D380" s="220" t="s">
        <v>174</v>
      </c>
      <c r="E380" s="34"/>
      <c r="F380" s="221" t="s">
        <v>579</v>
      </c>
      <c r="G380" s="34"/>
      <c r="H380" s="34"/>
      <c r="I380" s="176"/>
      <c r="J380" s="34"/>
      <c r="K380" s="34"/>
      <c r="L380" s="35"/>
      <c r="M380" s="235"/>
      <c r="N380" s="236"/>
      <c r="O380" s="237"/>
      <c r="P380" s="237"/>
      <c r="Q380" s="237"/>
      <c r="R380" s="237"/>
      <c r="S380" s="237"/>
      <c r="T380" s="238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T380" s="14" t="s">
        <v>174</v>
      </c>
      <c r="AU380" s="14" t="s">
        <v>83</v>
      </c>
    </row>
    <row r="381" spans="1:65" s="2" customFormat="1" ht="6.95" customHeight="1">
      <c r="A381" s="32"/>
      <c r="B381" s="52"/>
      <c r="C381" s="53"/>
      <c r="D381" s="53"/>
      <c r="E381" s="53"/>
      <c r="F381" s="53"/>
      <c r="G381" s="53"/>
      <c r="H381" s="53"/>
      <c r="I381" s="53"/>
      <c r="J381" s="53"/>
      <c r="K381" s="53"/>
      <c r="L381" s="35"/>
      <c r="M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</row>
  </sheetData>
  <sheetProtection algorithmName="SHA-512" hashValue="8kavi7n+q7rueQZmjbzaPNAeRgoNpmZ37F0sWEOWRbT11SiPwUj1lL4ZEYoDtehlcEtUGU3xREikP3IZJFWcjQ==" saltValue="LHiHs30NOeMBPsylebAjiosJbayfkKaDuVEaqnfyoIVx6TCl3spm10VCIFaib1VEMG+P9cfssAK3XTZaWxNPuQ==" spinCount="100000" sheet="1" objects="1" scenarios="1" formatColumns="0" formatRows="0" autoFilter="0"/>
  <autoFilter ref="C138:K380" xr:uid="{00000000-0009-0000-0000-000001000000}"/>
  <mergeCells count="14">
    <mergeCell ref="D117:F117"/>
    <mergeCell ref="E129:H129"/>
    <mergeCell ref="E131:H131"/>
    <mergeCell ref="L2:V2"/>
    <mergeCell ref="E87:H87"/>
    <mergeCell ref="D113:F113"/>
    <mergeCell ref="D114:F114"/>
    <mergeCell ref="D115:F115"/>
    <mergeCell ref="D116:F11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4" t="s">
        <v>86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120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Rozpočet - Snížení energetické náročnosti budov v areálu Slezské nemocnice Opava využitím OZE u vedlejších budov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121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9" t="s">
        <v>581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123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114</v>
      </c>
      <c r="E31" s="32"/>
      <c r="F31" s="32"/>
      <c r="G31" s="32"/>
      <c r="H31" s="32"/>
      <c r="I31" s="32"/>
      <c r="J31" s="130">
        <f>J107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ROUND((SUM(BE107:BE114) + SUM(BE134:BE284)),  2)</f>
        <v>0</v>
      </c>
      <c r="G35" s="32"/>
      <c r="H35" s="32"/>
      <c r="I35" s="137">
        <v>0.21</v>
      </c>
      <c r="J35" s="136">
        <f>ROUND(((SUM(BE107:BE114) + SUM(BE134:BE284))*I35),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ROUND((SUM(BF107:BF114) + SUM(BF134:BF284)),  2)</f>
        <v>0</v>
      </c>
      <c r="G36" s="32"/>
      <c r="H36" s="32"/>
      <c r="I36" s="137">
        <v>0.12</v>
      </c>
      <c r="J36" s="136">
        <f>ROUND(((SUM(BF107:BF114) + SUM(BF134:BF284))*I36),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ROUND((SUM(BG107:BG114) + SUM(BG134:BG284)),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ROUND((SUM(BH107:BH114) + SUM(BH134:BH284)),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ROUND((SUM(BI107:BI114) + SUM(BI134:BI284)),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124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Rozpočet - Snížení energetické náročnosti budov v areálu Slezské nemocnice Opava využitím OZE u vedlejších budov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121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4" t="str">
        <f>E9</f>
        <v>SO 01 D.1.4.2 - Elektroinstalace a MaR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125</v>
      </c>
      <c r="D94" s="117"/>
      <c r="E94" s="117"/>
      <c r="F94" s="117"/>
      <c r="G94" s="117"/>
      <c r="H94" s="117"/>
      <c r="I94" s="117"/>
      <c r="J94" s="157" t="s">
        <v>126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127</v>
      </c>
      <c r="D96" s="34"/>
      <c r="E96" s="34"/>
      <c r="F96" s="34"/>
      <c r="G96" s="34"/>
      <c r="H96" s="34"/>
      <c r="I96" s="34"/>
      <c r="J96" s="82">
        <f>J134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128</v>
      </c>
    </row>
    <row r="97" spans="1:65" s="9" customFormat="1" ht="24.95" customHeight="1">
      <c r="B97" s="159"/>
      <c r="C97" s="160"/>
      <c r="D97" s="161" t="s">
        <v>582</v>
      </c>
      <c r="E97" s="162"/>
      <c r="F97" s="162"/>
      <c r="G97" s="162"/>
      <c r="H97" s="162"/>
      <c r="I97" s="162"/>
      <c r="J97" s="163">
        <f>J135</f>
        <v>0</v>
      </c>
      <c r="K97" s="160"/>
      <c r="L97" s="164"/>
    </row>
    <row r="98" spans="1:65" s="9" customFormat="1" ht="24.95" customHeight="1">
      <c r="B98" s="159"/>
      <c r="C98" s="160"/>
      <c r="D98" s="161" t="s">
        <v>583</v>
      </c>
      <c r="E98" s="162"/>
      <c r="F98" s="162"/>
      <c r="G98" s="162"/>
      <c r="H98" s="162"/>
      <c r="I98" s="162"/>
      <c r="J98" s="163">
        <f>J170</f>
        <v>0</v>
      </c>
      <c r="K98" s="160"/>
      <c r="L98" s="164"/>
    </row>
    <row r="99" spans="1:65" s="9" customFormat="1" ht="24.95" customHeight="1">
      <c r="B99" s="159"/>
      <c r="C99" s="160"/>
      <c r="D99" s="161" t="s">
        <v>584</v>
      </c>
      <c r="E99" s="162"/>
      <c r="F99" s="162"/>
      <c r="G99" s="162"/>
      <c r="H99" s="162"/>
      <c r="I99" s="162"/>
      <c r="J99" s="163">
        <f>J173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585</v>
      </c>
      <c r="E100" s="162"/>
      <c r="F100" s="162"/>
      <c r="G100" s="162"/>
      <c r="H100" s="162"/>
      <c r="I100" s="162"/>
      <c r="J100" s="163">
        <f>J178</f>
        <v>0</v>
      </c>
      <c r="K100" s="160"/>
      <c r="L100" s="164"/>
    </row>
    <row r="101" spans="1:65" s="9" customFormat="1" ht="24.95" customHeight="1">
      <c r="B101" s="159"/>
      <c r="C101" s="160"/>
      <c r="D101" s="161" t="s">
        <v>586</v>
      </c>
      <c r="E101" s="162"/>
      <c r="F101" s="162"/>
      <c r="G101" s="162"/>
      <c r="H101" s="162"/>
      <c r="I101" s="162"/>
      <c r="J101" s="163">
        <f>J205</f>
        <v>0</v>
      </c>
      <c r="K101" s="160"/>
      <c r="L101" s="164"/>
    </row>
    <row r="102" spans="1:65" s="9" customFormat="1" ht="24.95" customHeight="1">
      <c r="B102" s="159"/>
      <c r="C102" s="160"/>
      <c r="D102" s="161" t="s">
        <v>587</v>
      </c>
      <c r="E102" s="162"/>
      <c r="F102" s="162"/>
      <c r="G102" s="162"/>
      <c r="H102" s="162"/>
      <c r="I102" s="162"/>
      <c r="J102" s="163">
        <f>J220</f>
        <v>0</v>
      </c>
      <c r="K102" s="160"/>
      <c r="L102" s="164"/>
    </row>
    <row r="103" spans="1:65" s="9" customFormat="1" ht="24.95" customHeight="1">
      <c r="B103" s="159"/>
      <c r="C103" s="160"/>
      <c r="D103" s="161" t="s">
        <v>588</v>
      </c>
      <c r="E103" s="162"/>
      <c r="F103" s="162"/>
      <c r="G103" s="162"/>
      <c r="H103" s="162"/>
      <c r="I103" s="162"/>
      <c r="J103" s="163">
        <f>J259</f>
        <v>0</v>
      </c>
      <c r="K103" s="160"/>
      <c r="L103" s="164"/>
    </row>
    <row r="104" spans="1:65" s="9" customFormat="1" ht="24.95" customHeight="1">
      <c r="B104" s="159"/>
      <c r="C104" s="160"/>
      <c r="D104" s="161" t="s">
        <v>589</v>
      </c>
      <c r="E104" s="162"/>
      <c r="F104" s="162"/>
      <c r="G104" s="162"/>
      <c r="H104" s="162"/>
      <c r="I104" s="162"/>
      <c r="J104" s="163">
        <f>J268</f>
        <v>0</v>
      </c>
      <c r="K104" s="160"/>
      <c r="L104" s="164"/>
    </row>
    <row r="105" spans="1:65" s="2" customFormat="1" ht="21.75" customHeight="1">
      <c r="A105" s="32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65" s="2" customFormat="1" ht="6.95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65" s="2" customFormat="1" ht="29.25" customHeight="1">
      <c r="A107" s="32"/>
      <c r="B107" s="33"/>
      <c r="C107" s="158" t="s">
        <v>142</v>
      </c>
      <c r="D107" s="34"/>
      <c r="E107" s="34"/>
      <c r="F107" s="34"/>
      <c r="G107" s="34"/>
      <c r="H107" s="34"/>
      <c r="I107" s="34"/>
      <c r="J107" s="171">
        <f>ROUND(J108 + J109 + J110 + J111 + J112 + J113,2)</f>
        <v>0</v>
      </c>
      <c r="K107" s="34"/>
      <c r="L107" s="49"/>
      <c r="N107" s="172" t="s">
        <v>38</v>
      </c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18" customHeight="1">
      <c r="A108" s="32"/>
      <c r="B108" s="33"/>
      <c r="C108" s="34"/>
      <c r="D108" s="247" t="s">
        <v>143</v>
      </c>
      <c r="E108" s="246"/>
      <c r="F108" s="246"/>
      <c r="G108" s="34"/>
      <c r="H108" s="34"/>
      <c r="I108" s="34"/>
      <c r="J108" s="108">
        <v>0</v>
      </c>
      <c r="K108" s="34"/>
      <c r="L108" s="173"/>
      <c r="M108" s="174"/>
      <c r="N108" s="175" t="s">
        <v>39</v>
      </c>
      <c r="O108" s="174"/>
      <c r="P108" s="174"/>
      <c r="Q108" s="174"/>
      <c r="R108" s="174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7" t="s">
        <v>144</v>
      </c>
      <c r="AZ108" s="174"/>
      <c r="BA108" s="174"/>
      <c r="BB108" s="174"/>
      <c r="BC108" s="174"/>
      <c r="BD108" s="174"/>
      <c r="BE108" s="178">
        <f t="shared" ref="BE108:BE113" si="0">IF(N108="základní",J108,0)</f>
        <v>0</v>
      </c>
      <c r="BF108" s="178">
        <f t="shared" ref="BF108:BF113" si="1">IF(N108="snížená",J108,0)</f>
        <v>0</v>
      </c>
      <c r="BG108" s="178">
        <f t="shared" ref="BG108:BG113" si="2">IF(N108="zákl. přenesená",J108,0)</f>
        <v>0</v>
      </c>
      <c r="BH108" s="178">
        <f t="shared" ref="BH108:BH113" si="3">IF(N108="sníž. přenesená",J108,0)</f>
        <v>0</v>
      </c>
      <c r="BI108" s="178">
        <f t="shared" ref="BI108:BI113" si="4">IF(N108="nulová",J108,0)</f>
        <v>0</v>
      </c>
      <c r="BJ108" s="177" t="s">
        <v>81</v>
      </c>
      <c r="BK108" s="174"/>
      <c r="BL108" s="174"/>
      <c r="BM108" s="174"/>
    </row>
    <row r="109" spans="1:65" s="2" customFormat="1" ht="18" customHeight="1">
      <c r="A109" s="32"/>
      <c r="B109" s="33"/>
      <c r="C109" s="34"/>
      <c r="D109" s="247" t="s">
        <v>145</v>
      </c>
      <c r="E109" s="246"/>
      <c r="F109" s="246"/>
      <c r="G109" s="34"/>
      <c r="H109" s="34"/>
      <c r="I109" s="34"/>
      <c r="J109" s="108">
        <v>0</v>
      </c>
      <c r="K109" s="34"/>
      <c r="L109" s="173"/>
      <c r="M109" s="174"/>
      <c r="N109" s="175" t="s">
        <v>39</v>
      </c>
      <c r="O109" s="174"/>
      <c r="P109" s="174"/>
      <c r="Q109" s="174"/>
      <c r="R109" s="174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7" t="s">
        <v>144</v>
      </c>
      <c r="AZ109" s="174"/>
      <c r="BA109" s="174"/>
      <c r="BB109" s="174"/>
      <c r="BC109" s="174"/>
      <c r="BD109" s="174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81</v>
      </c>
      <c r="BK109" s="174"/>
      <c r="BL109" s="174"/>
      <c r="BM109" s="174"/>
    </row>
    <row r="110" spans="1:65" s="2" customFormat="1" ht="18" customHeight="1">
      <c r="A110" s="32"/>
      <c r="B110" s="33"/>
      <c r="C110" s="34"/>
      <c r="D110" s="247" t="s">
        <v>146</v>
      </c>
      <c r="E110" s="246"/>
      <c r="F110" s="246"/>
      <c r="G110" s="34"/>
      <c r="H110" s="34"/>
      <c r="I110" s="34"/>
      <c r="J110" s="108">
        <v>0</v>
      </c>
      <c r="K110" s="34"/>
      <c r="L110" s="173"/>
      <c r="M110" s="174"/>
      <c r="N110" s="175" t="s">
        <v>39</v>
      </c>
      <c r="O110" s="174"/>
      <c r="P110" s="174"/>
      <c r="Q110" s="174"/>
      <c r="R110" s="174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7" t="s">
        <v>144</v>
      </c>
      <c r="AZ110" s="174"/>
      <c r="BA110" s="174"/>
      <c r="BB110" s="174"/>
      <c r="BC110" s="174"/>
      <c r="BD110" s="174"/>
      <c r="BE110" s="178">
        <f t="shared" si="0"/>
        <v>0</v>
      </c>
      <c r="BF110" s="178">
        <f t="shared" si="1"/>
        <v>0</v>
      </c>
      <c r="BG110" s="178">
        <f t="shared" si="2"/>
        <v>0</v>
      </c>
      <c r="BH110" s="178">
        <f t="shared" si="3"/>
        <v>0</v>
      </c>
      <c r="BI110" s="178">
        <f t="shared" si="4"/>
        <v>0</v>
      </c>
      <c r="BJ110" s="177" t="s">
        <v>81</v>
      </c>
      <c r="BK110" s="174"/>
      <c r="BL110" s="174"/>
      <c r="BM110" s="174"/>
    </row>
    <row r="111" spans="1:65" s="2" customFormat="1" ht="18" customHeight="1">
      <c r="A111" s="32"/>
      <c r="B111" s="33"/>
      <c r="C111" s="34"/>
      <c r="D111" s="247" t="s">
        <v>147</v>
      </c>
      <c r="E111" s="246"/>
      <c r="F111" s="246"/>
      <c r="G111" s="34"/>
      <c r="H111" s="34"/>
      <c r="I111" s="34"/>
      <c r="J111" s="108">
        <v>0</v>
      </c>
      <c r="K111" s="34"/>
      <c r="L111" s="173"/>
      <c r="M111" s="174"/>
      <c r="N111" s="175" t="s">
        <v>39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144</v>
      </c>
      <c r="AZ111" s="174"/>
      <c r="BA111" s="174"/>
      <c r="BB111" s="174"/>
      <c r="BC111" s="174"/>
      <c r="BD111" s="174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81</v>
      </c>
      <c r="BK111" s="174"/>
      <c r="BL111" s="174"/>
      <c r="BM111" s="174"/>
    </row>
    <row r="112" spans="1:65" s="2" customFormat="1" ht="18" customHeight="1">
      <c r="A112" s="32"/>
      <c r="B112" s="33"/>
      <c r="C112" s="34"/>
      <c r="D112" s="247" t="s">
        <v>148</v>
      </c>
      <c r="E112" s="246"/>
      <c r="F112" s="246"/>
      <c r="G112" s="34"/>
      <c r="H112" s="34"/>
      <c r="I112" s="34"/>
      <c r="J112" s="108">
        <v>0</v>
      </c>
      <c r="K112" s="34"/>
      <c r="L112" s="173"/>
      <c r="M112" s="174"/>
      <c r="N112" s="175" t="s">
        <v>39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144</v>
      </c>
      <c r="AZ112" s="174"/>
      <c r="BA112" s="174"/>
      <c r="BB112" s="174"/>
      <c r="BC112" s="174"/>
      <c r="BD112" s="174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81</v>
      </c>
      <c r="BK112" s="174"/>
      <c r="BL112" s="174"/>
      <c r="BM112" s="174"/>
    </row>
    <row r="113" spans="1:65" s="2" customFormat="1" ht="18" customHeight="1">
      <c r="A113" s="32"/>
      <c r="B113" s="33"/>
      <c r="C113" s="34"/>
      <c r="D113" s="107" t="s">
        <v>149</v>
      </c>
      <c r="E113" s="34"/>
      <c r="F113" s="34"/>
      <c r="G113" s="34"/>
      <c r="H113" s="34"/>
      <c r="I113" s="34"/>
      <c r="J113" s="108">
        <f>ROUND(J30*T113,2)</f>
        <v>0</v>
      </c>
      <c r="K113" s="34"/>
      <c r="L113" s="173"/>
      <c r="M113" s="174"/>
      <c r="N113" s="175" t="s">
        <v>39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150</v>
      </c>
      <c r="AZ113" s="174"/>
      <c r="BA113" s="174"/>
      <c r="BB113" s="174"/>
      <c r="BC113" s="174"/>
      <c r="BD113" s="174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81</v>
      </c>
      <c r="BK113" s="174"/>
      <c r="BL113" s="174"/>
      <c r="BM113" s="174"/>
    </row>
    <row r="114" spans="1:65" s="2" customFormat="1" ht="11.25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29.25" customHeight="1">
      <c r="A115" s="32"/>
      <c r="B115" s="33"/>
      <c r="C115" s="116" t="s">
        <v>119</v>
      </c>
      <c r="D115" s="117"/>
      <c r="E115" s="117"/>
      <c r="F115" s="117"/>
      <c r="G115" s="117"/>
      <c r="H115" s="117"/>
      <c r="I115" s="117"/>
      <c r="J115" s="118">
        <f>ROUND(J96+J107,2)</f>
        <v>0</v>
      </c>
      <c r="K115" s="117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20" spans="1:65" s="2" customFormat="1" ht="6.95" customHeight="1">
      <c r="A120" s="32"/>
      <c r="B120" s="54"/>
      <c r="C120" s="55"/>
      <c r="D120" s="55"/>
      <c r="E120" s="55"/>
      <c r="F120" s="55"/>
      <c r="G120" s="55"/>
      <c r="H120" s="55"/>
      <c r="I120" s="55"/>
      <c r="J120" s="55"/>
      <c r="K120" s="55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4.95" customHeight="1">
      <c r="A121" s="32"/>
      <c r="B121" s="33"/>
      <c r="C121" s="20" t="s">
        <v>151</v>
      </c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2" customHeight="1">
      <c r="A123" s="32"/>
      <c r="B123" s="33"/>
      <c r="C123" s="26" t="s">
        <v>16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26.25" customHeight="1">
      <c r="A124" s="32"/>
      <c r="B124" s="33"/>
      <c r="C124" s="34"/>
      <c r="D124" s="34"/>
      <c r="E124" s="294" t="str">
        <f>E7</f>
        <v>Rozpočet - Snížení energetické náročnosti budov v areálu Slezské nemocnice Opava využitím OZE u vedlejších budov</v>
      </c>
      <c r="F124" s="295"/>
      <c r="G124" s="295"/>
      <c r="H124" s="295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12" customHeight="1">
      <c r="A125" s="32"/>
      <c r="B125" s="33"/>
      <c r="C125" s="26" t="s">
        <v>121</v>
      </c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16.5" customHeight="1">
      <c r="A126" s="32"/>
      <c r="B126" s="33"/>
      <c r="C126" s="34"/>
      <c r="D126" s="34"/>
      <c r="E126" s="244" t="str">
        <f>E9</f>
        <v>SO 01 D.1.4.2 - Elektroinstalace a MaR</v>
      </c>
      <c r="F126" s="296"/>
      <c r="G126" s="296"/>
      <c r="H126" s="296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6.9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2" customHeight="1">
      <c r="A128" s="32"/>
      <c r="B128" s="33"/>
      <c r="C128" s="26" t="s">
        <v>20</v>
      </c>
      <c r="D128" s="34"/>
      <c r="E128" s="34"/>
      <c r="F128" s="24" t="str">
        <f>F12</f>
        <v xml:space="preserve"> </v>
      </c>
      <c r="G128" s="34"/>
      <c r="H128" s="34"/>
      <c r="I128" s="26" t="s">
        <v>22</v>
      </c>
      <c r="J128" s="64">
        <f>IF(J12="","",J12)</f>
        <v>45561</v>
      </c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2" customHeight="1">
      <c r="A130" s="32"/>
      <c r="B130" s="33"/>
      <c r="C130" s="26" t="s">
        <v>23</v>
      </c>
      <c r="D130" s="34"/>
      <c r="E130" s="34"/>
      <c r="F130" s="24" t="str">
        <f>E15</f>
        <v xml:space="preserve"> </v>
      </c>
      <c r="G130" s="34"/>
      <c r="H130" s="34"/>
      <c r="I130" s="26" t="s">
        <v>28</v>
      </c>
      <c r="J130" s="29" t="str">
        <f>E21</f>
        <v xml:space="preserve"> 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6" t="s">
        <v>26</v>
      </c>
      <c r="D131" s="34"/>
      <c r="E131" s="34"/>
      <c r="F131" s="24" t="str">
        <f>IF(E18="","",E18)</f>
        <v>Vyplň údaj</v>
      </c>
      <c r="G131" s="34"/>
      <c r="H131" s="34"/>
      <c r="I131" s="26" t="s">
        <v>30</v>
      </c>
      <c r="J131" s="29" t="str">
        <f>E24</f>
        <v xml:space="preserve"> 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0.35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11" customFormat="1" ht="29.25" customHeight="1">
      <c r="A133" s="179"/>
      <c r="B133" s="180"/>
      <c r="C133" s="181" t="s">
        <v>152</v>
      </c>
      <c r="D133" s="182" t="s">
        <v>59</v>
      </c>
      <c r="E133" s="182" t="s">
        <v>55</v>
      </c>
      <c r="F133" s="182" t="s">
        <v>56</v>
      </c>
      <c r="G133" s="182" t="s">
        <v>153</v>
      </c>
      <c r="H133" s="182" t="s">
        <v>154</v>
      </c>
      <c r="I133" s="182" t="s">
        <v>155</v>
      </c>
      <c r="J133" s="183" t="s">
        <v>126</v>
      </c>
      <c r="K133" s="184" t="s">
        <v>156</v>
      </c>
      <c r="L133" s="185"/>
      <c r="M133" s="73" t="s">
        <v>1</v>
      </c>
      <c r="N133" s="74" t="s">
        <v>38</v>
      </c>
      <c r="O133" s="74" t="s">
        <v>157</v>
      </c>
      <c r="P133" s="74" t="s">
        <v>158</v>
      </c>
      <c r="Q133" s="74" t="s">
        <v>159</v>
      </c>
      <c r="R133" s="74" t="s">
        <v>160</v>
      </c>
      <c r="S133" s="74" t="s">
        <v>161</v>
      </c>
      <c r="T133" s="75" t="s">
        <v>162</v>
      </c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</row>
    <row r="134" spans="1:65" s="2" customFormat="1" ht="22.9" customHeight="1">
      <c r="A134" s="32"/>
      <c r="B134" s="33"/>
      <c r="C134" s="80" t="s">
        <v>163</v>
      </c>
      <c r="D134" s="34"/>
      <c r="E134" s="34"/>
      <c r="F134" s="34"/>
      <c r="G134" s="34"/>
      <c r="H134" s="34"/>
      <c r="I134" s="34"/>
      <c r="J134" s="186">
        <f>BK134</f>
        <v>0</v>
      </c>
      <c r="K134" s="34"/>
      <c r="L134" s="35"/>
      <c r="M134" s="76"/>
      <c r="N134" s="187"/>
      <c r="O134" s="77"/>
      <c r="P134" s="188">
        <f>P135+P170+P173+P178+P205+P220+P259+P268</f>
        <v>0</v>
      </c>
      <c r="Q134" s="77"/>
      <c r="R134" s="188">
        <f>R135+R170+R173+R178+R205+R220+R259+R268</f>
        <v>0</v>
      </c>
      <c r="S134" s="77"/>
      <c r="T134" s="189">
        <f>T135+T170+T173+T178+T205+T220+T259+T268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4" t="s">
        <v>73</v>
      </c>
      <c r="AU134" s="14" t="s">
        <v>128</v>
      </c>
      <c r="BK134" s="190">
        <f>BK135+BK170+BK173+BK178+BK205+BK220+BK259+BK268</f>
        <v>0</v>
      </c>
    </row>
    <row r="135" spans="1:65" s="12" customFormat="1" ht="25.9" customHeight="1">
      <c r="B135" s="191"/>
      <c r="C135" s="192"/>
      <c r="D135" s="193" t="s">
        <v>73</v>
      </c>
      <c r="E135" s="194" t="s">
        <v>590</v>
      </c>
      <c r="F135" s="194" t="s">
        <v>591</v>
      </c>
      <c r="G135" s="192"/>
      <c r="H135" s="192"/>
      <c r="I135" s="195"/>
      <c r="J135" s="196">
        <f>BK135</f>
        <v>0</v>
      </c>
      <c r="K135" s="192"/>
      <c r="L135" s="197"/>
      <c r="M135" s="198"/>
      <c r="N135" s="199"/>
      <c r="O135" s="199"/>
      <c r="P135" s="200">
        <f>SUM(P136:P169)</f>
        <v>0</v>
      </c>
      <c r="Q135" s="199"/>
      <c r="R135" s="200">
        <f>SUM(R136:R169)</f>
        <v>0</v>
      </c>
      <c r="S135" s="199"/>
      <c r="T135" s="201">
        <f>SUM(T136:T169)</f>
        <v>0</v>
      </c>
      <c r="AR135" s="202" t="s">
        <v>81</v>
      </c>
      <c r="AT135" s="203" t="s">
        <v>73</v>
      </c>
      <c r="AU135" s="203" t="s">
        <v>74</v>
      </c>
      <c r="AY135" s="202" t="s">
        <v>166</v>
      </c>
      <c r="BK135" s="204">
        <f>SUM(BK136:BK169)</f>
        <v>0</v>
      </c>
    </row>
    <row r="136" spans="1:65" s="2" customFormat="1" ht="66.75" customHeight="1">
      <c r="A136" s="32"/>
      <c r="B136" s="33"/>
      <c r="C136" s="224" t="s">
        <v>81</v>
      </c>
      <c r="D136" s="224" t="s">
        <v>179</v>
      </c>
      <c r="E136" s="225" t="s">
        <v>592</v>
      </c>
      <c r="F136" s="226" t="s">
        <v>593</v>
      </c>
      <c r="G136" s="227" t="s">
        <v>213</v>
      </c>
      <c r="H136" s="228">
        <v>1</v>
      </c>
      <c r="I136" s="229"/>
      <c r="J136" s="230">
        <f>ROUND(I136*H136,2)</f>
        <v>0</v>
      </c>
      <c r="K136" s="231"/>
      <c r="L136" s="232"/>
      <c r="M136" s="233" t="s">
        <v>1</v>
      </c>
      <c r="N136" s="234" t="s">
        <v>39</v>
      </c>
      <c r="O136" s="69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9" t="s">
        <v>186</v>
      </c>
      <c r="AT136" s="219" t="s">
        <v>179</v>
      </c>
      <c r="AU136" s="219" t="s">
        <v>81</v>
      </c>
      <c r="AY136" s="14" t="s">
        <v>166</v>
      </c>
      <c r="BE136" s="112">
        <f>IF(N136="základní",J136,0)</f>
        <v>0</v>
      </c>
      <c r="BF136" s="112">
        <f>IF(N136="snížená",J136,0)</f>
        <v>0</v>
      </c>
      <c r="BG136" s="112">
        <f>IF(N136="zákl. přenesená",J136,0)</f>
        <v>0</v>
      </c>
      <c r="BH136" s="112">
        <f>IF(N136="sníž. přenesená",J136,0)</f>
        <v>0</v>
      </c>
      <c r="BI136" s="112">
        <f>IF(N136="nulová",J136,0)</f>
        <v>0</v>
      </c>
      <c r="BJ136" s="14" t="s">
        <v>81</v>
      </c>
      <c r="BK136" s="112">
        <f>ROUND(I136*H136,2)</f>
        <v>0</v>
      </c>
      <c r="BL136" s="14" t="s">
        <v>177</v>
      </c>
      <c r="BM136" s="219" t="s">
        <v>83</v>
      </c>
    </row>
    <row r="137" spans="1:65" s="2" customFormat="1" ht="39">
      <c r="A137" s="32"/>
      <c r="B137" s="33"/>
      <c r="C137" s="34"/>
      <c r="D137" s="220" t="s">
        <v>174</v>
      </c>
      <c r="E137" s="34"/>
      <c r="F137" s="221" t="s">
        <v>593</v>
      </c>
      <c r="G137" s="34"/>
      <c r="H137" s="34"/>
      <c r="I137" s="176"/>
      <c r="J137" s="34"/>
      <c r="K137" s="34"/>
      <c r="L137" s="35"/>
      <c r="M137" s="222"/>
      <c r="N137" s="223"/>
      <c r="O137" s="69"/>
      <c r="P137" s="69"/>
      <c r="Q137" s="69"/>
      <c r="R137" s="69"/>
      <c r="S137" s="69"/>
      <c r="T137" s="70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4" t="s">
        <v>174</v>
      </c>
      <c r="AU137" s="14" t="s">
        <v>81</v>
      </c>
    </row>
    <row r="138" spans="1:65" s="2" customFormat="1" ht="21.75" customHeight="1">
      <c r="A138" s="32"/>
      <c r="B138" s="33"/>
      <c r="C138" s="224" t="s">
        <v>83</v>
      </c>
      <c r="D138" s="224" t="s">
        <v>179</v>
      </c>
      <c r="E138" s="225" t="s">
        <v>594</v>
      </c>
      <c r="F138" s="226" t="s">
        <v>595</v>
      </c>
      <c r="G138" s="227" t="s">
        <v>213</v>
      </c>
      <c r="H138" s="228">
        <v>1</v>
      </c>
      <c r="I138" s="229"/>
      <c r="J138" s="230">
        <f>ROUND(I138*H138,2)</f>
        <v>0</v>
      </c>
      <c r="K138" s="231"/>
      <c r="L138" s="232"/>
      <c r="M138" s="233" t="s">
        <v>1</v>
      </c>
      <c r="N138" s="234" t="s">
        <v>39</v>
      </c>
      <c r="O138" s="69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9" t="s">
        <v>186</v>
      </c>
      <c r="AT138" s="219" t="s">
        <v>179</v>
      </c>
      <c r="AU138" s="219" t="s">
        <v>81</v>
      </c>
      <c r="AY138" s="14" t="s">
        <v>166</v>
      </c>
      <c r="BE138" s="112">
        <f>IF(N138="základní",J138,0)</f>
        <v>0</v>
      </c>
      <c r="BF138" s="112">
        <f>IF(N138="snížená",J138,0)</f>
        <v>0</v>
      </c>
      <c r="BG138" s="112">
        <f>IF(N138="zákl. přenesená",J138,0)</f>
        <v>0</v>
      </c>
      <c r="BH138" s="112">
        <f>IF(N138="sníž. přenesená",J138,0)</f>
        <v>0</v>
      </c>
      <c r="BI138" s="112">
        <f>IF(N138="nulová",J138,0)</f>
        <v>0</v>
      </c>
      <c r="BJ138" s="14" t="s">
        <v>81</v>
      </c>
      <c r="BK138" s="112">
        <f>ROUND(I138*H138,2)</f>
        <v>0</v>
      </c>
      <c r="BL138" s="14" t="s">
        <v>177</v>
      </c>
      <c r="BM138" s="219" t="s">
        <v>177</v>
      </c>
    </row>
    <row r="139" spans="1:65" s="2" customFormat="1" ht="11.25">
      <c r="A139" s="32"/>
      <c r="B139" s="33"/>
      <c r="C139" s="34"/>
      <c r="D139" s="220" t="s">
        <v>174</v>
      </c>
      <c r="E139" s="34"/>
      <c r="F139" s="221" t="s">
        <v>595</v>
      </c>
      <c r="G139" s="34"/>
      <c r="H139" s="34"/>
      <c r="I139" s="176"/>
      <c r="J139" s="34"/>
      <c r="K139" s="34"/>
      <c r="L139" s="35"/>
      <c r="M139" s="222"/>
      <c r="N139" s="223"/>
      <c r="O139" s="69"/>
      <c r="P139" s="69"/>
      <c r="Q139" s="69"/>
      <c r="R139" s="69"/>
      <c r="S139" s="69"/>
      <c r="T139" s="70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4" t="s">
        <v>174</v>
      </c>
      <c r="AU139" s="14" t="s">
        <v>81</v>
      </c>
    </row>
    <row r="140" spans="1:65" s="2" customFormat="1" ht="24.2" customHeight="1">
      <c r="A140" s="32"/>
      <c r="B140" s="33"/>
      <c r="C140" s="224" t="s">
        <v>178</v>
      </c>
      <c r="D140" s="224" t="s">
        <v>179</v>
      </c>
      <c r="E140" s="225" t="s">
        <v>596</v>
      </c>
      <c r="F140" s="226" t="s">
        <v>597</v>
      </c>
      <c r="G140" s="227" t="s">
        <v>213</v>
      </c>
      <c r="H140" s="228">
        <v>1</v>
      </c>
      <c r="I140" s="229"/>
      <c r="J140" s="230">
        <f>ROUND(I140*H140,2)</f>
        <v>0</v>
      </c>
      <c r="K140" s="231"/>
      <c r="L140" s="232"/>
      <c r="M140" s="233" t="s">
        <v>1</v>
      </c>
      <c r="N140" s="234" t="s">
        <v>39</v>
      </c>
      <c r="O140" s="69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9" t="s">
        <v>186</v>
      </c>
      <c r="AT140" s="219" t="s">
        <v>179</v>
      </c>
      <c r="AU140" s="219" t="s">
        <v>81</v>
      </c>
      <c r="AY140" s="14" t="s">
        <v>166</v>
      </c>
      <c r="BE140" s="112">
        <f>IF(N140="základní",J140,0)</f>
        <v>0</v>
      </c>
      <c r="BF140" s="112">
        <f>IF(N140="snížená",J140,0)</f>
        <v>0</v>
      </c>
      <c r="BG140" s="112">
        <f>IF(N140="zákl. přenesená",J140,0)</f>
        <v>0</v>
      </c>
      <c r="BH140" s="112">
        <f>IF(N140="sníž. přenesená",J140,0)</f>
        <v>0</v>
      </c>
      <c r="BI140" s="112">
        <f>IF(N140="nulová",J140,0)</f>
        <v>0</v>
      </c>
      <c r="BJ140" s="14" t="s">
        <v>81</v>
      </c>
      <c r="BK140" s="112">
        <f>ROUND(I140*H140,2)</f>
        <v>0</v>
      </c>
      <c r="BL140" s="14" t="s">
        <v>177</v>
      </c>
      <c r="BM140" s="219" t="s">
        <v>183</v>
      </c>
    </row>
    <row r="141" spans="1:65" s="2" customFormat="1" ht="11.25">
      <c r="A141" s="32"/>
      <c r="B141" s="33"/>
      <c r="C141" s="34"/>
      <c r="D141" s="220" t="s">
        <v>174</v>
      </c>
      <c r="E141" s="34"/>
      <c r="F141" s="221" t="s">
        <v>597</v>
      </c>
      <c r="G141" s="34"/>
      <c r="H141" s="34"/>
      <c r="I141" s="176"/>
      <c r="J141" s="34"/>
      <c r="K141" s="34"/>
      <c r="L141" s="35"/>
      <c r="M141" s="222"/>
      <c r="N141" s="223"/>
      <c r="O141" s="69"/>
      <c r="P141" s="69"/>
      <c r="Q141" s="69"/>
      <c r="R141" s="69"/>
      <c r="S141" s="69"/>
      <c r="T141" s="70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4" t="s">
        <v>174</v>
      </c>
      <c r="AU141" s="14" t="s">
        <v>81</v>
      </c>
    </row>
    <row r="142" spans="1:65" s="2" customFormat="1" ht="24.2" customHeight="1">
      <c r="A142" s="32"/>
      <c r="B142" s="33"/>
      <c r="C142" s="224" t="s">
        <v>177</v>
      </c>
      <c r="D142" s="224" t="s">
        <v>179</v>
      </c>
      <c r="E142" s="225" t="s">
        <v>598</v>
      </c>
      <c r="F142" s="226" t="s">
        <v>599</v>
      </c>
      <c r="G142" s="227" t="s">
        <v>213</v>
      </c>
      <c r="H142" s="228">
        <v>1</v>
      </c>
      <c r="I142" s="229"/>
      <c r="J142" s="230">
        <f>ROUND(I142*H142,2)</f>
        <v>0</v>
      </c>
      <c r="K142" s="231"/>
      <c r="L142" s="232"/>
      <c r="M142" s="233" t="s">
        <v>1</v>
      </c>
      <c r="N142" s="234" t="s">
        <v>39</v>
      </c>
      <c r="O142" s="69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9" t="s">
        <v>186</v>
      </c>
      <c r="AT142" s="219" t="s">
        <v>179</v>
      </c>
      <c r="AU142" s="219" t="s">
        <v>81</v>
      </c>
      <c r="AY142" s="14" t="s">
        <v>166</v>
      </c>
      <c r="BE142" s="112">
        <f>IF(N142="základní",J142,0)</f>
        <v>0</v>
      </c>
      <c r="BF142" s="112">
        <f>IF(N142="snížená",J142,0)</f>
        <v>0</v>
      </c>
      <c r="BG142" s="112">
        <f>IF(N142="zákl. přenesená",J142,0)</f>
        <v>0</v>
      </c>
      <c r="BH142" s="112">
        <f>IF(N142="sníž. přenesená",J142,0)</f>
        <v>0</v>
      </c>
      <c r="BI142" s="112">
        <f>IF(N142="nulová",J142,0)</f>
        <v>0</v>
      </c>
      <c r="BJ142" s="14" t="s">
        <v>81</v>
      </c>
      <c r="BK142" s="112">
        <f>ROUND(I142*H142,2)</f>
        <v>0</v>
      </c>
      <c r="BL142" s="14" t="s">
        <v>177</v>
      </c>
      <c r="BM142" s="219" t="s">
        <v>186</v>
      </c>
    </row>
    <row r="143" spans="1:65" s="2" customFormat="1" ht="19.5">
      <c r="A143" s="32"/>
      <c r="B143" s="33"/>
      <c r="C143" s="34"/>
      <c r="D143" s="220" t="s">
        <v>174</v>
      </c>
      <c r="E143" s="34"/>
      <c r="F143" s="221" t="s">
        <v>599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174</v>
      </c>
      <c r="AU143" s="14" t="s">
        <v>81</v>
      </c>
    </row>
    <row r="144" spans="1:65" s="2" customFormat="1" ht="16.5" customHeight="1">
      <c r="A144" s="32"/>
      <c r="B144" s="33"/>
      <c r="C144" s="224" t="s">
        <v>187</v>
      </c>
      <c r="D144" s="224" t="s">
        <v>179</v>
      </c>
      <c r="E144" s="225" t="s">
        <v>600</v>
      </c>
      <c r="F144" s="226" t="s">
        <v>601</v>
      </c>
      <c r="G144" s="227" t="s">
        <v>213</v>
      </c>
      <c r="H144" s="228">
        <v>1</v>
      </c>
      <c r="I144" s="229"/>
      <c r="J144" s="230">
        <f>ROUND(I144*H144,2)</f>
        <v>0</v>
      </c>
      <c r="K144" s="231"/>
      <c r="L144" s="232"/>
      <c r="M144" s="233" t="s">
        <v>1</v>
      </c>
      <c r="N144" s="234" t="s">
        <v>39</v>
      </c>
      <c r="O144" s="69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9" t="s">
        <v>186</v>
      </c>
      <c r="AT144" s="219" t="s">
        <v>179</v>
      </c>
      <c r="AU144" s="219" t="s">
        <v>81</v>
      </c>
      <c r="AY144" s="14" t="s">
        <v>166</v>
      </c>
      <c r="BE144" s="112">
        <f>IF(N144="základní",J144,0)</f>
        <v>0</v>
      </c>
      <c r="BF144" s="112">
        <f>IF(N144="snížená",J144,0)</f>
        <v>0</v>
      </c>
      <c r="BG144" s="112">
        <f>IF(N144="zákl. přenesená",J144,0)</f>
        <v>0</v>
      </c>
      <c r="BH144" s="112">
        <f>IF(N144="sníž. přenesená",J144,0)</f>
        <v>0</v>
      </c>
      <c r="BI144" s="112">
        <f>IF(N144="nulová",J144,0)</f>
        <v>0</v>
      </c>
      <c r="BJ144" s="14" t="s">
        <v>81</v>
      </c>
      <c r="BK144" s="112">
        <f>ROUND(I144*H144,2)</f>
        <v>0</v>
      </c>
      <c r="BL144" s="14" t="s">
        <v>177</v>
      </c>
      <c r="BM144" s="219" t="s">
        <v>190</v>
      </c>
    </row>
    <row r="145" spans="1:65" s="2" customFormat="1" ht="11.25">
      <c r="A145" s="32"/>
      <c r="B145" s="33"/>
      <c r="C145" s="34"/>
      <c r="D145" s="220" t="s">
        <v>174</v>
      </c>
      <c r="E145" s="34"/>
      <c r="F145" s="221" t="s">
        <v>601</v>
      </c>
      <c r="G145" s="34"/>
      <c r="H145" s="34"/>
      <c r="I145" s="176"/>
      <c r="J145" s="34"/>
      <c r="K145" s="34"/>
      <c r="L145" s="35"/>
      <c r="M145" s="222"/>
      <c r="N145" s="223"/>
      <c r="O145" s="69"/>
      <c r="P145" s="69"/>
      <c r="Q145" s="69"/>
      <c r="R145" s="69"/>
      <c r="S145" s="69"/>
      <c r="T145" s="70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4" t="s">
        <v>174</v>
      </c>
      <c r="AU145" s="14" t="s">
        <v>81</v>
      </c>
    </row>
    <row r="146" spans="1:65" s="2" customFormat="1" ht="21.75" customHeight="1">
      <c r="A146" s="32"/>
      <c r="B146" s="33"/>
      <c r="C146" s="224" t="s">
        <v>183</v>
      </c>
      <c r="D146" s="224" t="s">
        <v>179</v>
      </c>
      <c r="E146" s="225" t="s">
        <v>602</v>
      </c>
      <c r="F146" s="226" t="s">
        <v>603</v>
      </c>
      <c r="G146" s="227" t="s">
        <v>213</v>
      </c>
      <c r="H146" s="228">
        <v>1</v>
      </c>
      <c r="I146" s="229"/>
      <c r="J146" s="230">
        <f>ROUND(I146*H146,2)</f>
        <v>0</v>
      </c>
      <c r="K146" s="231"/>
      <c r="L146" s="232"/>
      <c r="M146" s="233" t="s">
        <v>1</v>
      </c>
      <c r="N146" s="234" t="s">
        <v>39</v>
      </c>
      <c r="O146" s="69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9" t="s">
        <v>186</v>
      </c>
      <c r="AT146" s="219" t="s">
        <v>179</v>
      </c>
      <c r="AU146" s="219" t="s">
        <v>81</v>
      </c>
      <c r="AY146" s="14" t="s">
        <v>166</v>
      </c>
      <c r="BE146" s="112">
        <f>IF(N146="základní",J146,0)</f>
        <v>0</v>
      </c>
      <c r="BF146" s="112">
        <f>IF(N146="snížená",J146,0)</f>
        <v>0</v>
      </c>
      <c r="BG146" s="112">
        <f>IF(N146="zákl. přenesená",J146,0)</f>
        <v>0</v>
      </c>
      <c r="BH146" s="112">
        <f>IF(N146="sníž. přenesená",J146,0)</f>
        <v>0</v>
      </c>
      <c r="BI146" s="112">
        <f>IF(N146="nulová",J146,0)</f>
        <v>0</v>
      </c>
      <c r="BJ146" s="14" t="s">
        <v>81</v>
      </c>
      <c r="BK146" s="112">
        <f>ROUND(I146*H146,2)</f>
        <v>0</v>
      </c>
      <c r="BL146" s="14" t="s">
        <v>177</v>
      </c>
      <c r="BM146" s="219" t="s">
        <v>8</v>
      </c>
    </row>
    <row r="147" spans="1:65" s="2" customFormat="1" ht="11.25">
      <c r="A147" s="32"/>
      <c r="B147" s="33"/>
      <c r="C147" s="34"/>
      <c r="D147" s="220" t="s">
        <v>174</v>
      </c>
      <c r="E147" s="34"/>
      <c r="F147" s="221" t="s">
        <v>603</v>
      </c>
      <c r="G147" s="34"/>
      <c r="H147" s="34"/>
      <c r="I147" s="176"/>
      <c r="J147" s="34"/>
      <c r="K147" s="34"/>
      <c r="L147" s="35"/>
      <c r="M147" s="222"/>
      <c r="N147" s="22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4" t="s">
        <v>174</v>
      </c>
      <c r="AU147" s="14" t="s">
        <v>81</v>
      </c>
    </row>
    <row r="148" spans="1:65" s="2" customFormat="1" ht="24.2" customHeight="1">
      <c r="A148" s="32"/>
      <c r="B148" s="33"/>
      <c r="C148" s="224" t="s">
        <v>193</v>
      </c>
      <c r="D148" s="224" t="s">
        <v>179</v>
      </c>
      <c r="E148" s="225" t="s">
        <v>604</v>
      </c>
      <c r="F148" s="226" t="s">
        <v>605</v>
      </c>
      <c r="G148" s="227" t="s">
        <v>213</v>
      </c>
      <c r="H148" s="228">
        <v>1</v>
      </c>
      <c r="I148" s="229"/>
      <c r="J148" s="230">
        <f>ROUND(I148*H148,2)</f>
        <v>0</v>
      </c>
      <c r="K148" s="231"/>
      <c r="L148" s="232"/>
      <c r="M148" s="233" t="s">
        <v>1</v>
      </c>
      <c r="N148" s="234" t="s">
        <v>39</v>
      </c>
      <c r="O148" s="69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9" t="s">
        <v>186</v>
      </c>
      <c r="AT148" s="219" t="s">
        <v>179</v>
      </c>
      <c r="AU148" s="219" t="s">
        <v>81</v>
      </c>
      <c r="AY148" s="14" t="s">
        <v>166</v>
      </c>
      <c r="BE148" s="112">
        <f>IF(N148="základní",J148,0)</f>
        <v>0</v>
      </c>
      <c r="BF148" s="112">
        <f>IF(N148="snížená",J148,0)</f>
        <v>0</v>
      </c>
      <c r="BG148" s="112">
        <f>IF(N148="zákl. přenesená",J148,0)</f>
        <v>0</v>
      </c>
      <c r="BH148" s="112">
        <f>IF(N148="sníž. přenesená",J148,0)</f>
        <v>0</v>
      </c>
      <c r="BI148" s="112">
        <f>IF(N148="nulová",J148,0)</f>
        <v>0</v>
      </c>
      <c r="BJ148" s="14" t="s">
        <v>81</v>
      </c>
      <c r="BK148" s="112">
        <f>ROUND(I148*H148,2)</f>
        <v>0</v>
      </c>
      <c r="BL148" s="14" t="s">
        <v>177</v>
      </c>
      <c r="BM148" s="219" t="s">
        <v>197</v>
      </c>
    </row>
    <row r="149" spans="1:65" s="2" customFormat="1" ht="19.5">
      <c r="A149" s="32"/>
      <c r="B149" s="33"/>
      <c r="C149" s="34"/>
      <c r="D149" s="220" t="s">
        <v>174</v>
      </c>
      <c r="E149" s="34"/>
      <c r="F149" s="221" t="s">
        <v>605</v>
      </c>
      <c r="G149" s="34"/>
      <c r="H149" s="34"/>
      <c r="I149" s="176"/>
      <c r="J149" s="34"/>
      <c r="K149" s="34"/>
      <c r="L149" s="35"/>
      <c r="M149" s="222"/>
      <c r="N149" s="223"/>
      <c r="O149" s="69"/>
      <c r="P149" s="69"/>
      <c r="Q149" s="69"/>
      <c r="R149" s="69"/>
      <c r="S149" s="69"/>
      <c r="T149" s="7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4" t="s">
        <v>174</v>
      </c>
      <c r="AU149" s="14" t="s">
        <v>81</v>
      </c>
    </row>
    <row r="150" spans="1:65" s="2" customFormat="1" ht="24.2" customHeight="1">
      <c r="A150" s="32"/>
      <c r="B150" s="33"/>
      <c r="C150" s="224" t="s">
        <v>186</v>
      </c>
      <c r="D150" s="224" t="s">
        <v>179</v>
      </c>
      <c r="E150" s="225" t="s">
        <v>606</v>
      </c>
      <c r="F150" s="226" t="s">
        <v>607</v>
      </c>
      <c r="G150" s="227" t="s">
        <v>213</v>
      </c>
      <c r="H150" s="228">
        <v>1</v>
      </c>
      <c r="I150" s="229"/>
      <c r="J150" s="230">
        <f>ROUND(I150*H150,2)</f>
        <v>0</v>
      </c>
      <c r="K150" s="231"/>
      <c r="L150" s="232"/>
      <c r="M150" s="233" t="s">
        <v>1</v>
      </c>
      <c r="N150" s="234" t="s">
        <v>39</v>
      </c>
      <c r="O150" s="69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9" t="s">
        <v>186</v>
      </c>
      <c r="AT150" s="219" t="s">
        <v>179</v>
      </c>
      <c r="AU150" s="219" t="s">
        <v>81</v>
      </c>
      <c r="AY150" s="14" t="s">
        <v>166</v>
      </c>
      <c r="BE150" s="112">
        <f>IF(N150="základní",J150,0)</f>
        <v>0</v>
      </c>
      <c r="BF150" s="112">
        <f>IF(N150="snížená",J150,0)</f>
        <v>0</v>
      </c>
      <c r="BG150" s="112">
        <f>IF(N150="zákl. přenesená",J150,0)</f>
        <v>0</v>
      </c>
      <c r="BH150" s="112">
        <f>IF(N150="sníž. přenesená",J150,0)</f>
        <v>0</v>
      </c>
      <c r="BI150" s="112">
        <f>IF(N150="nulová",J150,0)</f>
        <v>0</v>
      </c>
      <c r="BJ150" s="14" t="s">
        <v>81</v>
      </c>
      <c r="BK150" s="112">
        <f>ROUND(I150*H150,2)</f>
        <v>0</v>
      </c>
      <c r="BL150" s="14" t="s">
        <v>177</v>
      </c>
      <c r="BM150" s="219" t="s">
        <v>173</v>
      </c>
    </row>
    <row r="151" spans="1:65" s="2" customFormat="1" ht="19.5">
      <c r="A151" s="32"/>
      <c r="B151" s="33"/>
      <c r="C151" s="34"/>
      <c r="D151" s="220" t="s">
        <v>174</v>
      </c>
      <c r="E151" s="34"/>
      <c r="F151" s="221" t="s">
        <v>607</v>
      </c>
      <c r="G151" s="34"/>
      <c r="H151" s="34"/>
      <c r="I151" s="176"/>
      <c r="J151" s="34"/>
      <c r="K151" s="34"/>
      <c r="L151" s="35"/>
      <c r="M151" s="222"/>
      <c r="N151" s="223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4" t="s">
        <v>174</v>
      </c>
      <c r="AU151" s="14" t="s">
        <v>81</v>
      </c>
    </row>
    <row r="152" spans="1:65" s="2" customFormat="1" ht="16.5" customHeight="1">
      <c r="A152" s="32"/>
      <c r="B152" s="33"/>
      <c r="C152" s="224" t="s">
        <v>200</v>
      </c>
      <c r="D152" s="224" t="s">
        <v>179</v>
      </c>
      <c r="E152" s="225" t="s">
        <v>608</v>
      </c>
      <c r="F152" s="226" t="s">
        <v>609</v>
      </c>
      <c r="G152" s="227" t="s">
        <v>213</v>
      </c>
      <c r="H152" s="228">
        <v>1</v>
      </c>
      <c r="I152" s="229"/>
      <c r="J152" s="230">
        <f>ROUND(I152*H152,2)</f>
        <v>0</v>
      </c>
      <c r="K152" s="231"/>
      <c r="L152" s="232"/>
      <c r="M152" s="233" t="s">
        <v>1</v>
      </c>
      <c r="N152" s="234" t="s">
        <v>39</v>
      </c>
      <c r="O152" s="6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9" t="s">
        <v>186</v>
      </c>
      <c r="AT152" s="219" t="s">
        <v>179</v>
      </c>
      <c r="AU152" s="219" t="s">
        <v>81</v>
      </c>
      <c r="AY152" s="14" t="s">
        <v>166</v>
      </c>
      <c r="BE152" s="112">
        <f>IF(N152="základní",J152,0)</f>
        <v>0</v>
      </c>
      <c r="BF152" s="112">
        <f>IF(N152="snížená",J152,0)</f>
        <v>0</v>
      </c>
      <c r="BG152" s="112">
        <f>IF(N152="zákl. přenesená",J152,0)</f>
        <v>0</v>
      </c>
      <c r="BH152" s="112">
        <f>IF(N152="sníž. přenesená",J152,0)</f>
        <v>0</v>
      </c>
      <c r="BI152" s="112">
        <f>IF(N152="nulová",J152,0)</f>
        <v>0</v>
      </c>
      <c r="BJ152" s="14" t="s">
        <v>81</v>
      </c>
      <c r="BK152" s="112">
        <f>ROUND(I152*H152,2)</f>
        <v>0</v>
      </c>
      <c r="BL152" s="14" t="s">
        <v>177</v>
      </c>
      <c r="BM152" s="219" t="s">
        <v>203</v>
      </c>
    </row>
    <row r="153" spans="1:65" s="2" customFormat="1" ht="11.25">
      <c r="A153" s="32"/>
      <c r="B153" s="33"/>
      <c r="C153" s="34"/>
      <c r="D153" s="220" t="s">
        <v>174</v>
      </c>
      <c r="E153" s="34"/>
      <c r="F153" s="221" t="s">
        <v>609</v>
      </c>
      <c r="G153" s="34"/>
      <c r="H153" s="34"/>
      <c r="I153" s="176"/>
      <c r="J153" s="34"/>
      <c r="K153" s="34"/>
      <c r="L153" s="35"/>
      <c r="M153" s="222"/>
      <c r="N153" s="22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4" t="s">
        <v>174</v>
      </c>
      <c r="AU153" s="14" t="s">
        <v>81</v>
      </c>
    </row>
    <row r="154" spans="1:65" s="2" customFormat="1" ht="33" customHeight="1">
      <c r="A154" s="32"/>
      <c r="B154" s="33"/>
      <c r="C154" s="224" t="s">
        <v>190</v>
      </c>
      <c r="D154" s="224" t="s">
        <v>179</v>
      </c>
      <c r="E154" s="225" t="s">
        <v>610</v>
      </c>
      <c r="F154" s="226" t="s">
        <v>611</v>
      </c>
      <c r="G154" s="227" t="s">
        <v>213</v>
      </c>
      <c r="H154" s="228">
        <v>1</v>
      </c>
      <c r="I154" s="229"/>
      <c r="J154" s="230">
        <f>ROUND(I154*H154,2)</f>
        <v>0</v>
      </c>
      <c r="K154" s="231"/>
      <c r="L154" s="232"/>
      <c r="M154" s="233" t="s">
        <v>1</v>
      </c>
      <c r="N154" s="234" t="s">
        <v>39</v>
      </c>
      <c r="O154" s="6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9" t="s">
        <v>186</v>
      </c>
      <c r="AT154" s="219" t="s">
        <v>179</v>
      </c>
      <c r="AU154" s="219" t="s">
        <v>81</v>
      </c>
      <c r="AY154" s="14" t="s">
        <v>166</v>
      </c>
      <c r="BE154" s="112">
        <f>IF(N154="základní",J154,0)</f>
        <v>0</v>
      </c>
      <c r="BF154" s="112">
        <f>IF(N154="snížená",J154,0)</f>
        <v>0</v>
      </c>
      <c r="BG154" s="112">
        <f>IF(N154="zákl. přenesená",J154,0)</f>
        <v>0</v>
      </c>
      <c r="BH154" s="112">
        <f>IF(N154="sníž. přenesená",J154,0)</f>
        <v>0</v>
      </c>
      <c r="BI154" s="112">
        <f>IF(N154="nulová",J154,0)</f>
        <v>0</v>
      </c>
      <c r="BJ154" s="14" t="s">
        <v>81</v>
      </c>
      <c r="BK154" s="112">
        <f>ROUND(I154*H154,2)</f>
        <v>0</v>
      </c>
      <c r="BL154" s="14" t="s">
        <v>177</v>
      </c>
      <c r="BM154" s="219" t="s">
        <v>206</v>
      </c>
    </row>
    <row r="155" spans="1:65" s="2" customFormat="1" ht="19.5">
      <c r="A155" s="32"/>
      <c r="B155" s="33"/>
      <c r="C155" s="34"/>
      <c r="D155" s="220" t="s">
        <v>174</v>
      </c>
      <c r="E155" s="34"/>
      <c r="F155" s="221" t="s">
        <v>611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174</v>
      </c>
      <c r="AU155" s="14" t="s">
        <v>81</v>
      </c>
    </row>
    <row r="156" spans="1:65" s="2" customFormat="1" ht="16.5" customHeight="1">
      <c r="A156" s="32"/>
      <c r="B156" s="33"/>
      <c r="C156" s="224" t="s">
        <v>207</v>
      </c>
      <c r="D156" s="224" t="s">
        <v>179</v>
      </c>
      <c r="E156" s="225" t="s">
        <v>612</v>
      </c>
      <c r="F156" s="226" t="s">
        <v>613</v>
      </c>
      <c r="G156" s="227" t="s">
        <v>213</v>
      </c>
      <c r="H156" s="228">
        <v>8</v>
      </c>
      <c r="I156" s="229"/>
      <c r="J156" s="230">
        <f>ROUND(I156*H156,2)</f>
        <v>0</v>
      </c>
      <c r="K156" s="231"/>
      <c r="L156" s="232"/>
      <c r="M156" s="233" t="s">
        <v>1</v>
      </c>
      <c r="N156" s="234" t="s">
        <v>39</v>
      </c>
      <c r="O156" s="6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9" t="s">
        <v>186</v>
      </c>
      <c r="AT156" s="219" t="s">
        <v>179</v>
      </c>
      <c r="AU156" s="219" t="s">
        <v>81</v>
      </c>
      <c r="AY156" s="14" t="s">
        <v>166</v>
      </c>
      <c r="BE156" s="112">
        <f>IF(N156="základní",J156,0)</f>
        <v>0</v>
      </c>
      <c r="BF156" s="112">
        <f>IF(N156="snížená",J156,0)</f>
        <v>0</v>
      </c>
      <c r="BG156" s="112">
        <f>IF(N156="zákl. přenesená",J156,0)</f>
        <v>0</v>
      </c>
      <c r="BH156" s="112">
        <f>IF(N156="sníž. přenesená",J156,0)</f>
        <v>0</v>
      </c>
      <c r="BI156" s="112">
        <f>IF(N156="nulová",J156,0)</f>
        <v>0</v>
      </c>
      <c r="BJ156" s="14" t="s">
        <v>81</v>
      </c>
      <c r="BK156" s="112">
        <f>ROUND(I156*H156,2)</f>
        <v>0</v>
      </c>
      <c r="BL156" s="14" t="s">
        <v>177</v>
      </c>
      <c r="BM156" s="219" t="s">
        <v>210</v>
      </c>
    </row>
    <row r="157" spans="1:65" s="2" customFormat="1" ht="11.25">
      <c r="A157" s="32"/>
      <c r="B157" s="33"/>
      <c r="C157" s="34"/>
      <c r="D157" s="220" t="s">
        <v>174</v>
      </c>
      <c r="E157" s="34"/>
      <c r="F157" s="221" t="s">
        <v>613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174</v>
      </c>
      <c r="AU157" s="14" t="s">
        <v>81</v>
      </c>
    </row>
    <row r="158" spans="1:65" s="2" customFormat="1" ht="16.5" customHeight="1">
      <c r="A158" s="32"/>
      <c r="B158" s="33"/>
      <c r="C158" s="224" t="s">
        <v>8</v>
      </c>
      <c r="D158" s="224" t="s">
        <v>179</v>
      </c>
      <c r="E158" s="225" t="s">
        <v>614</v>
      </c>
      <c r="F158" s="226" t="s">
        <v>615</v>
      </c>
      <c r="G158" s="227" t="s">
        <v>213</v>
      </c>
      <c r="H158" s="228">
        <v>8</v>
      </c>
      <c r="I158" s="229"/>
      <c r="J158" s="230">
        <f>ROUND(I158*H158,2)</f>
        <v>0</v>
      </c>
      <c r="K158" s="231"/>
      <c r="L158" s="232"/>
      <c r="M158" s="233" t="s">
        <v>1</v>
      </c>
      <c r="N158" s="234" t="s">
        <v>39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186</v>
      </c>
      <c r="AT158" s="219" t="s">
        <v>179</v>
      </c>
      <c r="AU158" s="219" t="s">
        <v>81</v>
      </c>
      <c r="AY158" s="14" t="s">
        <v>166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81</v>
      </c>
      <c r="BK158" s="112">
        <f>ROUND(I158*H158,2)</f>
        <v>0</v>
      </c>
      <c r="BL158" s="14" t="s">
        <v>177</v>
      </c>
      <c r="BM158" s="219" t="s">
        <v>214</v>
      </c>
    </row>
    <row r="159" spans="1:65" s="2" customFormat="1" ht="11.25">
      <c r="A159" s="32"/>
      <c r="B159" s="33"/>
      <c r="C159" s="34"/>
      <c r="D159" s="220" t="s">
        <v>174</v>
      </c>
      <c r="E159" s="34"/>
      <c r="F159" s="221" t="s">
        <v>615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174</v>
      </c>
      <c r="AU159" s="14" t="s">
        <v>81</v>
      </c>
    </row>
    <row r="160" spans="1:65" s="2" customFormat="1" ht="16.5" customHeight="1">
      <c r="A160" s="32"/>
      <c r="B160" s="33"/>
      <c r="C160" s="224" t="s">
        <v>215</v>
      </c>
      <c r="D160" s="224" t="s">
        <v>179</v>
      </c>
      <c r="E160" s="225" t="s">
        <v>616</v>
      </c>
      <c r="F160" s="226" t="s">
        <v>617</v>
      </c>
      <c r="G160" s="227" t="s">
        <v>213</v>
      </c>
      <c r="H160" s="228">
        <v>8</v>
      </c>
      <c r="I160" s="229"/>
      <c r="J160" s="230">
        <f>ROUND(I160*H160,2)</f>
        <v>0</v>
      </c>
      <c r="K160" s="231"/>
      <c r="L160" s="232"/>
      <c r="M160" s="233" t="s">
        <v>1</v>
      </c>
      <c r="N160" s="234" t="s">
        <v>39</v>
      </c>
      <c r="O160" s="69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9" t="s">
        <v>186</v>
      </c>
      <c r="AT160" s="219" t="s">
        <v>179</v>
      </c>
      <c r="AU160" s="219" t="s">
        <v>81</v>
      </c>
      <c r="AY160" s="14" t="s">
        <v>166</v>
      </c>
      <c r="BE160" s="112">
        <f>IF(N160="základní",J160,0)</f>
        <v>0</v>
      </c>
      <c r="BF160" s="112">
        <f>IF(N160="snížená",J160,0)</f>
        <v>0</v>
      </c>
      <c r="BG160" s="112">
        <f>IF(N160="zákl. přenesená",J160,0)</f>
        <v>0</v>
      </c>
      <c r="BH160" s="112">
        <f>IF(N160="sníž. přenesená",J160,0)</f>
        <v>0</v>
      </c>
      <c r="BI160" s="112">
        <f>IF(N160="nulová",J160,0)</f>
        <v>0</v>
      </c>
      <c r="BJ160" s="14" t="s">
        <v>81</v>
      </c>
      <c r="BK160" s="112">
        <f>ROUND(I160*H160,2)</f>
        <v>0</v>
      </c>
      <c r="BL160" s="14" t="s">
        <v>177</v>
      </c>
      <c r="BM160" s="219" t="s">
        <v>219</v>
      </c>
    </row>
    <row r="161" spans="1:65" s="2" customFormat="1" ht="11.25">
      <c r="A161" s="32"/>
      <c r="B161" s="33"/>
      <c r="C161" s="34"/>
      <c r="D161" s="220" t="s">
        <v>174</v>
      </c>
      <c r="E161" s="34"/>
      <c r="F161" s="221" t="s">
        <v>617</v>
      </c>
      <c r="G161" s="34"/>
      <c r="H161" s="34"/>
      <c r="I161" s="176"/>
      <c r="J161" s="34"/>
      <c r="K161" s="34"/>
      <c r="L161" s="35"/>
      <c r="M161" s="222"/>
      <c r="N161" s="22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4" t="s">
        <v>174</v>
      </c>
      <c r="AU161" s="14" t="s">
        <v>81</v>
      </c>
    </row>
    <row r="162" spans="1:65" s="2" customFormat="1" ht="16.5" customHeight="1">
      <c r="A162" s="32"/>
      <c r="B162" s="33"/>
      <c r="C162" s="224" t="s">
        <v>197</v>
      </c>
      <c r="D162" s="224" t="s">
        <v>179</v>
      </c>
      <c r="E162" s="225" t="s">
        <v>618</v>
      </c>
      <c r="F162" s="226" t="s">
        <v>619</v>
      </c>
      <c r="G162" s="227" t="s">
        <v>213</v>
      </c>
      <c r="H162" s="228">
        <v>8</v>
      </c>
      <c r="I162" s="229"/>
      <c r="J162" s="230">
        <f>ROUND(I162*H162,2)</f>
        <v>0</v>
      </c>
      <c r="K162" s="231"/>
      <c r="L162" s="232"/>
      <c r="M162" s="233" t="s">
        <v>1</v>
      </c>
      <c r="N162" s="234" t="s">
        <v>39</v>
      </c>
      <c r="O162" s="69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9" t="s">
        <v>186</v>
      </c>
      <c r="AT162" s="219" t="s">
        <v>179</v>
      </c>
      <c r="AU162" s="219" t="s">
        <v>81</v>
      </c>
      <c r="AY162" s="14" t="s">
        <v>166</v>
      </c>
      <c r="BE162" s="112">
        <f>IF(N162="základní",J162,0)</f>
        <v>0</v>
      </c>
      <c r="BF162" s="112">
        <f>IF(N162="snížená",J162,0)</f>
        <v>0</v>
      </c>
      <c r="BG162" s="112">
        <f>IF(N162="zákl. přenesená",J162,0)</f>
        <v>0</v>
      </c>
      <c r="BH162" s="112">
        <f>IF(N162="sníž. přenesená",J162,0)</f>
        <v>0</v>
      </c>
      <c r="BI162" s="112">
        <f>IF(N162="nulová",J162,0)</f>
        <v>0</v>
      </c>
      <c r="BJ162" s="14" t="s">
        <v>81</v>
      </c>
      <c r="BK162" s="112">
        <f>ROUND(I162*H162,2)</f>
        <v>0</v>
      </c>
      <c r="BL162" s="14" t="s">
        <v>177</v>
      </c>
      <c r="BM162" s="219" t="s">
        <v>222</v>
      </c>
    </row>
    <row r="163" spans="1:65" s="2" customFormat="1" ht="11.25">
      <c r="A163" s="32"/>
      <c r="B163" s="33"/>
      <c r="C163" s="34"/>
      <c r="D163" s="220" t="s">
        <v>174</v>
      </c>
      <c r="E163" s="34"/>
      <c r="F163" s="221" t="s">
        <v>619</v>
      </c>
      <c r="G163" s="34"/>
      <c r="H163" s="34"/>
      <c r="I163" s="176"/>
      <c r="J163" s="34"/>
      <c r="K163" s="34"/>
      <c r="L163" s="35"/>
      <c r="M163" s="222"/>
      <c r="N163" s="223"/>
      <c r="O163" s="69"/>
      <c r="P163" s="69"/>
      <c r="Q163" s="69"/>
      <c r="R163" s="69"/>
      <c r="S163" s="69"/>
      <c r="T163" s="70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4" t="s">
        <v>174</v>
      </c>
      <c r="AU163" s="14" t="s">
        <v>81</v>
      </c>
    </row>
    <row r="164" spans="1:65" s="2" customFormat="1" ht="16.5" customHeight="1">
      <c r="A164" s="32"/>
      <c r="B164" s="33"/>
      <c r="C164" s="224" t="s">
        <v>223</v>
      </c>
      <c r="D164" s="224" t="s">
        <v>179</v>
      </c>
      <c r="E164" s="225" t="s">
        <v>620</v>
      </c>
      <c r="F164" s="226" t="s">
        <v>621</v>
      </c>
      <c r="G164" s="227" t="s">
        <v>213</v>
      </c>
      <c r="H164" s="228">
        <v>16</v>
      </c>
      <c r="I164" s="229"/>
      <c r="J164" s="230">
        <f>ROUND(I164*H164,2)</f>
        <v>0</v>
      </c>
      <c r="K164" s="231"/>
      <c r="L164" s="232"/>
      <c r="M164" s="233" t="s">
        <v>1</v>
      </c>
      <c r="N164" s="234" t="s">
        <v>39</v>
      </c>
      <c r="O164" s="69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9" t="s">
        <v>186</v>
      </c>
      <c r="AT164" s="219" t="s">
        <v>179</v>
      </c>
      <c r="AU164" s="219" t="s">
        <v>81</v>
      </c>
      <c r="AY164" s="14" t="s">
        <v>166</v>
      </c>
      <c r="BE164" s="112">
        <f>IF(N164="základní",J164,0)</f>
        <v>0</v>
      </c>
      <c r="BF164" s="112">
        <f>IF(N164="snížená",J164,0)</f>
        <v>0</v>
      </c>
      <c r="BG164" s="112">
        <f>IF(N164="zákl. přenesená",J164,0)</f>
        <v>0</v>
      </c>
      <c r="BH164" s="112">
        <f>IF(N164="sníž. přenesená",J164,0)</f>
        <v>0</v>
      </c>
      <c r="BI164" s="112">
        <f>IF(N164="nulová",J164,0)</f>
        <v>0</v>
      </c>
      <c r="BJ164" s="14" t="s">
        <v>81</v>
      </c>
      <c r="BK164" s="112">
        <f>ROUND(I164*H164,2)</f>
        <v>0</v>
      </c>
      <c r="BL164" s="14" t="s">
        <v>177</v>
      </c>
      <c r="BM164" s="219" t="s">
        <v>226</v>
      </c>
    </row>
    <row r="165" spans="1:65" s="2" customFormat="1" ht="11.25">
      <c r="A165" s="32"/>
      <c r="B165" s="33"/>
      <c r="C165" s="34"/>
      <c r="D165" s="220" t="s">
        <v>174</v>
      </c>
      <c r="E165" s="34"/>
      <c r="F165" s="221" t="s">
        <v>621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174</v>
      </c>
      <c r="AU165" s="14" t="s">
        <v>81</v>
      </c>
    </row>
    <row r="166" spans="1:65" s="2" customFormat="1" ht="16.5" customHeight="1">
      <c r="A166" s="32"/>
      <c r="B166" s="33"/>
      <c r="C166" s="224" t="s">
        <v>173</v>
      </c>
      <c r="D166" s="224" t="s">
        <v>179</v>
      </c>
      <c r="E166" s="225" t="s">
        <v>622</v>
      </c>
      <c r="F166" s="226" t="s">
        <v>623</v>
      </c>
      <c r="G166" s="227" t="s">
        <v>213</v>
      </c>
      <c r="H166" s="228">
        <v>8</v>
      </c>
      <c r="I166" s="229"/>
      <c r="J166" s="230">
        <f>ROUND(I166*H166,2)</f>
        <v>0</v>
      </c>
      <c r="K166" s="231"/>
      <c r="L166" s="232"/>
      <c r="M166" s="233" t="s">
        <v>1</v>
      </c>
      <c r="N166" s="234" t="s">
        <v>39</v>
      </c>
      <c r="O166" s="69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9" t="s">
        <v>186</v>
      </c>
      <c r="AT166" s="219" t="s">
        <v>179</v>
      </c>
      <c r="AU166" s="219" t="s">
        <v>81</v>
      </c>
      <c r="AY166" s="14" t="s">
        <v>166</v>
      </c>
      <c r="BE166" s="112">
        <f>IF(N166="základní",J166,0)</f>
        <v>0</v>
      </c>
      <c r="BF166" s="112">
        <f>IF(N166="snížená",J166,0)</f>
        <v>0</v>
      </c>
      <c r="BG166" s="112">
        <f>IF(N166="zákl. přenesená",J166,0)</f>
        <v>0</v>
      </c>
      <c r="BH166" s="112">
        <f>IF(N166="sníž. přenesená",J166,0)</f>
        <v>0</v>
      </c>
      <c r="BI166" s="112">
        <f>IF(N166="nulová",J166,0)</f>
        <v>0</v>
      </c>
      <c r="BJ166" s="14" t="s">
        <v>81</v>
      </c>
      <c r="BK166" s="112">
        <f>ROUND(I166*H166,2)</f>
        <v>0</v>
      </c>
      <c r="BL166" s="14" t="s">
        <v>177</v>
      </c>
      <c r="BM166" s="219" t="s">
        <v>182</v>
      </c>
    </row>
    <row r="167" spans="1:65" s="2" customFormat="1" ht="11.25">
      <c r="A167" s="32"/>
      <c r="B167" s="33"/>
      <c r="C167" s="34"/>
      <c r="D167" s="220" t="s">
        <v>174</v>
      </c>
      <c r="E167" s="34"/>
      <c r="F167" s="221" t="s">
        <v>623</v>
      </c>
      <c r="G167" s="34"/>
      <c r="H167" s="34"/>
      <c r="I167" s="176"/>
      <c r="J167" s="34"/>
      <c r="K167" s="34"/>
      <c r="L167" s="35"/>
      <c r="M167" s="222"/>
      <c r="N167" s="223"/>
      <c r="O167" s="69"/>
      <c r="P167" s="69"/>
      <c r="Q167" s="69"/>
      <c r="R167" s="69"/>
      <c r="S167" s="69"/>
      <c r="T167" s="70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4" t="s">
        <v>174</v>
      </c>
      <c r="AU167" s="14" t="s">
        <v>81</v>
      </c>
    </row>
    <row r="168" spans="1:65" s="2" customFormat="1" ht="24.2" customHeight="1">
      <c r="A168" s="32"/>
      <c r="B168" s="33"/>
      <c r="C168" s="224" t="s">
        <v>231</v>
      </c>
      <c r="D168" s="224" t="s">
        <v>179</v>
      </c>
      <c r="E168" s="225" t="s">
        <v>624</v>
      </c>
      <c r="F168" s="226" t="s">
        <v>625</v>
      </c>
      <c r="G168" s="227" t="s">
        <v>213</v>
      </c>
      <c r="H168" s="228">
        <v>1</v>
      </c>
      <c r="I168" s="229"/>
      <c r="J168" s="230">
        <f>ROUND(I168*H168,2)</f>
        <v>0</v>
      </c>
      <c r="K168" s="231"/>
      <c r="L168" s="232"/>
      <c r="M168" s="233" t="s">
        <v>1</v>
      </c>
      <c r="N168" s="234" t="s">
        <v>39</v>
      </c>
      <c r="O168" s="69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9" t="s">
        <v>186</v>
      </c>
      <c r="AT168" s="219" t="s">
        <v>179</v>
      </c>
      <c r="AU168" s="219" t="s">
        <v>81</v>
      </c>
      <c r="AY168" s="14" t="s">
        <v>166</v>
      </c>
      <c r="BE168" s="112">
        <f>IF(N168="základní",J168,0)</f>
        <v>0</v>
      </c>
      <c r="BF168" s="112">
        <f>IF(N168="snížená",J168,0)</f>
        <v>0</v>
      </c>
      <c r="BG168" s="112">
        <f>IF(N168="zákl. přenesená",J168,0)</f>
        <v>0</v>
      </c>
      <c r="BH168" s="112">
        <f>IF(N168="sníž. přenesená",J168,0)</f>
        <v>0</v>
      </c>
      <c r="BI168" s="112">
        <f>IF(N168="nulová",J168,0)</f>
        <v>0</v>
      </c>
      <c r="BJ168" s="14" t="s">
        <v>81</v>
      </c>
      <c r="BK168" s="112">
        <f>ROUND(I168*H168,2)</f>
        <v>0</v>
      </c>
      <c r="BL168" s="14" t="s">
        <v>177</v>
      </c>
      <c r="BM168" s="219" t="s">
        <v>234</v>
      </c>
    </row>
    <row r="169" spans="1:65" s="2" customFormat="1" ht="11.25">
      <c r="A169" s="32"/>
      <c r="B169" s="33"/>
      <c r="C169" s="34"/>
      <c r="D169" s="220" t="s">
        <v>174</v>
      </c>
      <c r="E169" s="34"/>
      <c r="F169" s="221" t="s">
        <v>625</v>
      </c>
      <c r="G169" s="34"/>
      <c r="H169" s="34"/>
      <c r="I169" s="176"/>
      <c r="J169" s="34"/>
      <c r="K169" s="34"/>
      <c r="L169" s="35"/>
      <c r="M169" s="222"/>
      <c r="N169" s="223"/>
      <c r="O169" s="69"/>
      <c r="P169" s="69"/>
      <c r="Q169" s="69"/>
      <c r="R169" s="69"/>
      <c r="S169" s="69"/>
      <c r="T169" s="70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4" t="s">
        <v>174</v>
      </c>
      <c r="AU169" s="14" t="s">
        <v>81</v>
      </c>
    </row>
    <row r="170" spans="1:65" s="12" customFormat="1" ht="25.9" customHeight="1">
      <c r="B170" s="191"/>
      <c r="C170" s="192"/>
      <c r="D170" s="193" t="s">
        <v>73</v>
      </c>
      <c r="E170" s="194" t="s">
        <v>626</v>
      </c>
      <c r="F170" s="194" t="s">
        <v>627</v>
      </c>
      <c r="G170" s="192"/>
      <c r="H170" s="192"/>
      <c r="I170" s="195"/>
      <c r="J170" s="196">
        <f>BK170</f>
        <v>0</v>
      </c>
      <c r="K170" s="192"/>
      <c r="L170" s="197"/>
      <c r="M170" s="198"/>
      <c r="N170" s="199"/>
      <c r="O170" s="199"/>
      <c r="P170" s="200">
        <f>SUM(P171:P172)</f>
        <v>0</v>
      </c>
      <c r="Q170" s="199"/>
      <c r="R170" s="200">
        <f>SUM(R171:R172)</f>
        <v>0</v>
      </c>
      <c r="S170" s="199"/>
      <c r="T170" s="201">
        <f>SUM(T171:T172)</f>
        <v>0</v>
      </c>
      <c r="AR170" s="202" t="s">
        <v>81</v>
      </c>
      <c r="AT170" s="203" t="s">
        <v>73</v>
      </c>
      <c r="AU170" s="203" t="s">
        <v>74</v>
      </c>
      <c r="AY170" s="202" t="s">
        <v>166</v>
      </c>
      <c r="BK170" s="204">
        <f>SUM(BK171:BK172)</f>
        <v>0</v>
      </c>
    </row>
    <row r="171" spans="1:65" s="2" customFormat="1" ht="16.5" customHeight="1">
      <c r="A171" s="32"/>
      <c r="B171" s="33"/>
      <c r="C171" s="207" t="s">
        <v>203</v>
      </c>
      <c r="D171" s="207" t="s">
        <v>169</v>
      </c>
      <c r="E171" s="208" t="s">
        <v>628</v>
      </c>
      <c r="F171" s="209" t="s">
        <v>629</v>
      </c>
      <c r="G171" s="210" t="s">
        <v>213</v>
      </c>
      <c r="H171" s="211">
        <v>1</v>
      </c>
      <c r="I171" s="212"/>
      <c r="J171" s="213">
        <f>ROUND(I171*H171,2)</f>
        <v>0</v>
      </c>
      <c r="K171" s="214"/>
      <c r="L171" s="35"/>
      <c r="M171" s="215" t="s">
        <v>1</v>
      </c>
      <c r="N171" s="216" t="s">
        <v>39</v>
      </c>
      <c r="O171" s="69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9" t="s">
        <v>177</v>
      </c>
      <c r="AT171" s="219" t="s">
        <v>169</v>
      </c>
      <c r="AU171" s="219" t="s">
        <v>81</v>
      </c>
      <c r="AY171" s="14" t="s">
        <v>166</v>
      </c>
      <c r="BE171" s="112">
        <f>IF(N171="základní",J171,0)</f>
        <v>0</v>
      </c>
      <c r="BF171" s="112">
        <f>IF(N171="snížená",J171,0)</f>
        <v>0</v>
      </c>
      <c r="BG171" s="112">
        <f>IF(N171="zákl. přenesená",J171,0)</f>
        <v>0</v>
      </c>
      <c r="BH171" s="112">
        <f>IF(N171="sníž. přenesená",J171,0)</f>
        <v>0</v>
      </c>
      <c r="BI171" s="112">
        <f>IF(N171="nulová",J171,0)</f>
        <v>0</v>
      </c>
      <c r="BJ171" s="14" t="s">
        <v>81</v>
      </c>
      <c r="BK171" s="112">
        <f>ROUND(I171*H171,2)</f>
        <v>0</v>
      </c>
      <c r="BL171" s="14" t="s">
        <v>177</v>
      </c>
      <c r="BM171" s="219" t="s">
        <v>237</v>
      </c>
    </row>
    <row r="172" spans="1:65" s="2" customFormat="1" ht="11.25">
      <c r="A172" s="32"/>
      <c r="B172" s="33"/>
      <c r="C172" s="34"/>
      <c r="D172" s="220" t="s">
        <v>174</v>
      </c>
      <c r="E172" s="34"/>
      <c r="F172" s="221" t="s">
        <v>629</v>
      </c>
      <c r="G172" s="34"/>
      <c r="H172" s="34"/>
      <c r="I172" s="176"/>
      <c r="J172" s="34"/>
      <c r="K172" s="34"/>
      <c r="L172" s="35"/>
      <c r="M172" s="222"/>
      <c r="N172" s="223"/>
      <c r="O172" s="69"/>
      <c r="P172" s="69"/>
      <c r="Q172" s="69"/>
      <c r="R172" s="69"/>
      <c r="S172" s="69"/>
      <c r="T172" s="70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4" t="s">
        <v>174</v>
      </c>
      <c r="AU172" s="14" t="s">
        <v>81</v>
      </c>
    </row>
    <row r="173" spans="1:65" s="12" customFormat="1" ht="25.9" customHeight="1">
      <c r="B173" s="191"/>
      <c r="C173" s="192"/>
      <c r="D173" s="193" t="s">
        <v>73</v>
      </c>
      <c r="E173" s="194" t="s">
        <v>630</v>
      </c>
      <c r="F173" s="194" t="s">
        <v>631</v>
      </c>
      <c r="G173" s="192"/>
      <c r="H173" s="192"/>
      <c r="I173" s="195"/>
      <c r="J173" s="196">
        <f>BK173</f>
        <v>0</v>
      </c>
      <c r="K173" s="192"/>
      <c r="L173" s="197"/>
      <c r="M173" s="198"/>
      <c r="N173" s="199"/>
      <c r="O173" s="199"/>
      <c r="P173" s="200">
        <f>SUM(P174:P177)</f>
        <v>0</v>
      </c>
      <c r="Q173" s="199"/>
      <c r="R173" s="200">
        <f>SUM(R174:R177)</f>
        <v>0</v>
      </c>
      <c r="S173" s="199"/>
      <c r="T173" s="201">
        <f>SUM(T174:T177)</f>
        <v>0</v>
      </c>
      <c r="AR173" s="202" t="s">
        <v>81</v>
      </c>
      <c r="AT173" s="203" t="s">
        <v>73</v>
      </c>
      <c r="AU173" s="203" t="s">
        <v>74</v>
      </c>
      <c r="AY173" s="202" t="s">
        <v>166</v>
      </c>
      <c r="BK173" s="204">
        <f>SUM(BK174:BK177)</f>
        <v>0</v>
      </c>
    </row>
    <row r="174" spans="1:65" s="2" customFormat="1" ht="24.2" customHeight="1">
      <c r="A174" s="32"/>
      <c r="B174" s="33"/>
      <c r="C174" s="224" t="s">
        <v>238</v>
      </c>
      <c r="D174" s="224" t="s">
        <v>179</v>
      </c>
      <c r="E174" s="225" t="s">
        <v>632</v>
      </c>
      <c r="F174" s="226" t="s">
        <v>633</v>
      </c>
      <c r="G174" s="227" t="s">
        <v>213</v>
      </c>
      <c r="H174" s="228">
        <v>1</v>
      </c>
      <c r="I174" s="229"/>
      <c r="J174" s="230">
        <f>ROUND(I174*H174,2)</f>
        <v>0</v>
      </c>
      <c r="K174" s="231"/>
      <c r="L174" s="232"/>
      <c r="M174" s="233" t="s">
        <v>1</v>
      </c>
      <c r="N174" s="234" t="s">
        <v>39</v>
      </c>
      <c r="O174" s="69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9" t="s">
        <v>186</v>
      </c>
      <c r="AT174" s="219" t="s">
        <v>179</v>
      </c>
      <c r="AU174" s="219" t="s">
        <v>81</v>
      </c>
      <c r="AY174" s="14" t="s">
        <v>166</v>
      </c>
      <c r="BE174" s="112">
        <f>IF(N174="základní",J174,0)</f>
        <v>0</v>
      </c>
      <c r="BF174" s="112">
        <f>IF(N174="snížená",J174,0)</f>
        <v>0</v>
      </c>
      <c r="BG174" s="112">
        <f>IF(N174="zákl. přenesená",J174,0)</f>
        <v>0</v>
      </c>
      <c r="BH174" s="112">
        <f>IF(N174="sníž. přenesená",J174,0)</f>
        <v>0</v>
      </c>
      <c r="BI174" s="112">
        <f>IF(N174="nulová",J174,0)</f>
        <v>0</v>
      </c>
      <c r="BJ174" s="14" t="s">
        <v>81</v>
      </c>
      <c r="BK174" s="112">
        <f>ROUND(I174*H174,2)</f>
        <v>0</v>
      </c>
      <c r="BL174" s="14" t="s">
        <v>177</v>
      </c>
      <c r="BM174" s="219" t="s">
        <v>241</v>
      </c>
    </row>
    <row r="175" spans="1:65" s="2" customFormat="1" ht="19.5">
      <c r="A175" s="32"/>
      <c r="B175" s="33"/>
      <c r="C175" s="34"/>
      <c r="D175" s="220" t="s">
        <v>174</v>
      </c>
      <c r="E175" s="34"/>
      <c r="F175" s="221" t="s">
        <v>633</v>
      </c>
      <c r="G175" s="34"/>
      <c r="H175" s="34"/>
      <c r="I175" s="176"/>
      <c r="J175" s="34"/>
      <c r="K175" s="34"/>
      <c r="L175" s="35"/>
      <c r="M175" s="222"/>
      <c r="N175" s="223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4" t="s">
        <v>174</v>
      </c>
      <c r="AU175" s="14" t="s">
        <v>81</v>
      </c>
    </row>
    <row r="176" spans="1:65" s="2" customFormat="1" ht="33" customHeight="1">
      <c r="A176" s="32"/>
      <c r="B176" s="33"/>
      <c r="C176" s="224" t="s">
        <v>206</v>
      </c>
      <c r="D176" s="224" t="s">
        <v>179</v>
      </c>
      <c r="E176" s="225" t="s">
        <v>634</v>
      </c>
      <c r="F176" s="226" t="s">
        <v>635</v>
      </c>
      <c r="G176" s="227" t="s">
        <v>213</v>
      </c>
      <c r="H176" s="228">
        <v>1</v>
      </c>
      <c r="I176" s="229"/>
      <c r="J176" s="230">
        <f>ROUND(I176*H176,2)</f>
        <v>0</v>
      </c>
      <c r="K176" s="231"/>
      <c r="L176" s="232"/>
      <c r="M176" s="233" t="s">
        <v>1</v>
      </c>
      <c r="N176" s="234" t="s">
        <v>39</v>
      </c>
      <c r="O176" s="69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9" t="s">
        <v>186</v>
      </c>
      <c r="AT176" s="219" t="s">
        <v>179</v>
      </c>
      <c r="AU176" s="219" t="s">
        <v>81</v>
      </c>
      <c r="AY176" s="14" t="s">
        <v>166</v>
      </c>
      <c r="BE176" s="112">
        <f>IF(N176="základní",J176,0)</f>
        <v>0</v>
      </c>
      <c r="BF176" s="112">
        <f>IF(N176="snížená",J176,0)</f>
        <v>0</v>
      </c>
      <c r="BG176" s="112">
        <f>IF(N176="zákl. přenesená",J176,0)</f>
        <v>0</v>
      </c>
      <c r="BH176" s="112">
        <f>IF(N176="sníž. přenesená",J176,0)</f>
        <v>0</v>
      </c>
      <c r="BI176" s="112">
        <f>IF(N176="nulová",J176,0)</f>
        <v>0</v>
      </c>
      <c r="BJ176" s="14" t="s">
        <v>81</v>
      </c>
      <c r="BK176" s="112">
        <f>ROUND(I176*H176,2)</f>
        <v>0</v>
      </c>
      <c r="BL176" s="14" t="s">
        <v>177</v>
      </c>
      <c r="BM176" s="219" t="s">
        <v>242</v>
      </c>
    </row>
    <row r="177" spans="1:65" s="2" customFormat="1" ht="19.5">
      <c r="A177" s="32"/>
      <c r="B177" s="33"/>
      <c r="C177" s="34"/>
      <c r="D177" s="220" t="s">
        <v>174</v>
      </c>
      <c r="E177" s="34"/>
      <c r="F177" s="221" t="s">
        <v>635</v>
      </c>
      <c r="G177" s="34"/>
      <c r="H177" s="34"/>
      <c r="I177" s="176"/>
      <c r="J177" s="34"/>
      <c r="K177" s="34"/>
      <c r="L177" s="35"/>
      <c r="M177" s="222"/>
      <c r="N177" s="223"/>
      <c r="O177" s="69"/>
      <c r="P177" s="69"/>
      <c r="Q177" s="69"/>
      <c r="R177" s="69"/>
      <c r="S177" s="69"/>
      <c r="T177" s="70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4" t="s">
        <v>174</v>
      </c>
      <c r="AU177" s="14" t="s">
        <v>81</v>
      </c>
    </row>
    <row r="178" spans="1:65" s="12" customFormat="1" ht="25.9" customHeight="1">
      <c r="B178" s="191"/>
      <c r="C178" s="192"/>
      <c r="D178" s="193" t="s">
        <v>73</v>
      </c>
      <c r="E178" s="194" t="s">
        <v>636</v>
      </c>
      <c r="F178" s="194" t="s">
        <v>637</v>
      </c>
      <c r="G178" s="192"/>
      <c r="H178" s="192"/>
      <c r="I178" s="195"/>
      <c r="J178" s="196">
        <f>BK178</f>
        <v>0</v>
      </c>
      <c r="K178" s="192"/>
      <c r="L178" s="197"/>
      <c r="M178" s="198"/>
      <c r="N178" s="199"/>
      <c r="O178" s="199"/>
      <c r="P178" s="200">
        <f>SUM(P179:P204)</f>
        <v>0</v>
      </c>
      <c r="Q178" s="199"/>
      <c r="R178" s="200">
        <f>SUM(R179:R204)</f>
        <v>0</v>
      </c>
      <c r="S178" s="199"/>
      <c r="T178" s="201">
        <f>SUM(T179:T204)</f>
        <v>0</v>
      </c>
      <c r="AR178" s="202" t="s">
        <v>81</v>
      </c>
      <c r="AT178" s="203" t="s">
        <v>73</v>
      </c>
      <c r="AU178" s="203" t="s">
        <v>74</v>
      </c>
      <c r="AY178" s="202" t="s">
        <v>166</v>
      </c>
      <c r="BK178" s="204">
        <f>SUM(BK179:BK204)</f>
        <v>0</v>
      </c>
    </row>
    <row r="179" spans="1:65" s="2" customFormat="1" ht="16.5" customHeight="1">
      <c r="A179" s="32"/>
      <c r="B179" s="33"/>
      <c r="C179" s="224" t="s">
        <v>7</v>
      </c>
      <c r="D179" s="224" t="s">
        <v>179</v>
      </c>
      <c r="E179" s="225" t="s">
        <v>638</v>
      </c>
      <c r="F179" s="226" t="s">
        <v>639</v>
      </c>
      <c r="G179" s="227" t="s">
        <v>172</v>
      </c>
      <c r="H179" s="228">
        <v>450</v>
      </c>
      <c r="I179" s="229"/>
      <c r="J179" s="230">
        <f>ROUND(I179*H179,2)</f>
        <v>0</v>
      </c>
      <c r="K179" s="231"/>
      <c r="L179" s="232"/>
      <c r="M179" s="233" t="s">
        <v>1</v>
      </c>
      <c r="N179" s="234" t="s">
        <v>39</v>
      </c>
      <c r="O179" s="69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9" t="s">
        <v>186</v>
      </c>
      <c r="AT179" s="219" t="s">
        <v>179</v>
      </c>
      <c r="AU179" s="219" t="s">
        <v>81</v>
      </c>
      <c r="AY179" s="14" t="s">
        <v>166</v>
      </c>
      <c r="BE179" s="112">
        <f>IF(N179="základní",J179,0)</f>
        <v>0</v>
      </c>
      <c r="BF179" s="112">
        <f>IF(N179="snížená",J179,0)</f>
        <v>0</v>
      </c>
      <c r="BG179" s="112">
        <f>IF(N179="zákl. přenesená",J179,0)</f>
        <v>0</v>
      </c>
      <c r="BH179" s="112">
        <f>IF(N179="sníž. přenesená",J179,0)</f>
        <v>0</v>
      </c>
      <c r="BI179" s="112">
        <f>IF(N179="nulová",J179,0)</f>
        <v>0</v>
      </c>
      <c r="BJ179" s="14" t="s">
        <v>81</v>
      </c>
      <c r="BK179" s="112">
        <f>ROUND(I179*H179,2)</f>
        <v>0</v>
      </c>
      <c r="BL179" s="14" t="s">
        <v>177</v>
      </c>
      <c r="BM179" s="219" t="s">
        <v>243</v>
      </c>
    </row>
    <row r="180" spans="1:65" s="2" customFormat="1" ht="11.25">
      <c r="A180" s="32"/>
      <c r="B180" s="33"/>
      <c r="C180" s="34"/>
      <c r="D180" s="220" t="s">
        <v>174</v>
      </c>
      <c r="E180" s="34"/>
      <c r="F180" s="221" t="s">
        <v>639</v>
      </c>
      <c r="G180" s="34"/>
      <c r="H180" s="34"/>
      <c r="I180" s="176"/>
      <c r="J180" s="34"/>
      <c r="K180" s="34"/>
      <c r="L180" s="35"/>
      <c r="M180" s="222"/>
      <c r="N180" s="223"/>
      <c r="O180" s="69"/>
      <c r="P180" s="69"/>
      <c r="Q180" s="69"/>
      <c r="R180" s="69"/>
      <c r="S180" s="69"/>
      <c r="T180" s="70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4" t="s">
        <v>174</v>
      </c>
      <c r="AU180" s="14" t="s">
        <v>81</v>
      </c>
    </row>
    <row r="181" spans="1:65" s="2" customFormat="1" ht="16.5" customHeight="1">
      <c r="A181" s="32"/>
      <c r="B181" s="33"/>
      <c r="C181" s="224" t="s">
        <v>210</v>
      </c>
      <c r="D181" s="224" t="s">
        <v>179</v>
      </c>
      <c r="E181" s="225" t="s">
        <v>640</v>
      </c>
      <c r="F181" s="226" t="s">
        <v>641</v>
      </c>
      <c r="G181" s="227" t="s">
        <v>172</v>
      </c>
      <c r="H181" s="228">
        <v>20</v>
      </c>
      <c r="I181" s="229"/>
      <c r="J181" s="230">
        <f>ROUND(I181*H181,2)</f>
        <v>0</v>
      </c>
      <c r="K181" s="231"/>
      <c r="L181" s="232"/>
      <c r="M181" s="233" t="s">
        <v>1</v>
      </c>
      <c r="N181" s="234" t="s">
        <v>39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186</v>
      </c>
      <c r="AT181" s="219" t="s">
        <v>179</v>
      </c>
      <c r="AU181" s="219" t="s">
        <v>81</v>
      </c>
      <c r="AY181" s="14" t="s">
        <v>166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81</v>
      </c>
      <c r="BK181" s="112">
        <f>ROUND(I181*H181,2)</f>
        <v>0</v>
      </c>
      <c r="BL181" s="14" t="s">
        <v>177</v>
      </c>
      <c r="BM181" s="219" t="s">
        <v>246</v>
      </c>
    </row>
    <row r="182" spans="1:65" s="2" customFormat="1" ht="11.25">
      <c r="A182" s="32"/>
      <c r="B182" s="33"/>
      <c r="C182" s="34"/>
      <c r="D182" s="220" t="s">
        <v>174</v>
      </c>
      <c r="E182" s="34"/>
      <c r="F182" s="221" t="s">
        <v>641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174</v>
      </c>
      <c r="AU182" s="14" t="s">
        <v>81</v>
      </c>
    </row>
    <row r="183" spans="1:65" s="2" customFormat="1" ht="16.5" customHeight="1">
      <c r="A183" s="32"/>
      <c r="B183" s="33"/>
      <c r="C183" s="224" t="s">
        <v>247</v>
      </c>
      <c r="D183" s="224" t="s">
        <v>179</v>
      </c>
      <c r="E183" s="225" t="s">
        <v>642</v>
      </c>
      <c r="F183" s="226" t="s">
        <v>643</v>
      </c>
      <c r="G183" s="227" t="s">
        <v>172</v>
      </c>
      <c r="H183" s="228">
        <v>390</v>
      </c>
      <c r="I183" s="229"/>
      <c r="J183" s="230">
        <f>ROUND(I183*H183,2)</f>
        <v>0</v>
      </c>
      <c r="K183" s="231"/>
      <c r="L183" s="232"/>
      <c r="M183" s="233" t="s">
        <v>1</v>
      </c>
      <c r="N183" s="234" t="s">
        <v>39</v>
      </c>
      <c r="O183" s="69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9" t="s">
        <v>186</v>
      </c>
      <c r="AT183" s="219" t="s">
        <v>179</v>
      </c>
      <c r="AU183" s="219" t="s">
        <v>81</v>
      </c>
      <c r="AY183" s="14" t="s">
        <v>166</v>
      </c>
      <c r="BE183" s="112">
        <f>IF(N183="základní",J183,0)</f>
        <v>0</v>
      </c>
      <c r="BF183" s="112">
        <f>IF(N183="snížená",J183,0)</f>
        <v>0</v>
      </c>
      <c r="BG183" s="112">
        <f>IF(N183="zákl. přenesená",J183,0)</f>
        <v>0</v>
      </c>
      <c r="BH183" s="112">
        <f>IF(N183="sníž. přenesená",J183,0)</f>
        <v>0</v>
      </c>
      <c r="BI183" s="112">
        <f>IF(N183="nulová",J183,0)</f>
        <v>0</v>
      </c>
      <c r="BJ183" s="14" t="s">
        <v>81</v>
      </c>
      <c r="BK183" s="112">
        <f>ROUND(I183*H183,2)</f>
        <v>0</v>
      </c>
      <c r="BL183" s="14" t="s">
        <v>177</v>
      </c>
      <c r="BM183" s="219" t="s">
        <v>250</v>
      </c>
    </row>
    <row r="184" spans="1:65" s="2" customFormat="1" ht="11.25">
      <c r="A184" s="32"/>
      <c r="B184" s="33"/>
      <c r="C184" s="34"/>
      <c r="D184" s="220" t="s">
        <v>174</v>
      </c>
      <c r="E184" s="34"/>
      <c r="F184" s="221" t="s">
        <v>643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174</v>
      </c>
      <c r="AU184" s="14" t="s">
        <v>81</v>
      </c>
    </row>
    <row r="185" spans="1:65" s="2" customFormat="1" ht="16.5" customHeight="1">
      <c r="A185" s="32"/>
      <c r="B185" s="33"/>
      <c r="C185" s="224" t="s">
        <v>214</v>
      </c>
      <c r="D185" s="224" t="s">
        <v>179</v>
      </c>
      <c r="E185" s="225" t="s">
        <v>644</v>
      </c>
      <c r="F185" s="226" t="s">
        <v>645</v>
      </c>
      <c r="G185" s="227" t="s">
        <v>172</v>
      </c>
      <c r="H185" s="228">
        <v>48</v>
      </c>
      <c r="I185" s="229"/>
      <c r="J185" s="230">
        <f>ROUND(I185*H185,2)</f>
        <v>0</v>
      </c>
      <c r="K185" s="231"/>
      <c r="L185" s="232"/>
      <c r="M185" s="233" t="s">
        <v>1</v>
      </c>
      <c r="N185" s="234" t="s">
        <v>39</v>
      </c>
      <c r="O185" s="69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9" t="s">
        <v>186</v>
      </c>
      <c r="AT185" s="219" t="s">
        <v>179</v>
      </c>
      <c r="AU185" s="219" t="s">
        <v>81</v>
      </c>
      <c r="AY185" s="14" t="s">
        <v>166</v>
      </c>
      <c r="BE185" s="112">
        <f>IF(N185="základní",J185,0)</f>
        <v>0</v>
      </c>
      <c r="BF185" s="112">
        <f>IF(N185="snížená",J185,0)</f>
        <v>0</v>
      </c>
      <c r="BG185" s="112">
        <f>IF(N185="zákl. přenesená",J185,0)</f>
        <v>0</v>
      </c>
      <c r="BH185" s="112">
        <f>IF(N185="sníž. přenesená",J185,0)</f>
        <v>0</v>
      </c>
      <c r="BI185" s="112">
        <f>IF(N185="nulová",J185,0)</f>
        <v>0</v>
      </c>
      <c r="BJ185" s="14" t="s">
        <v>81</v>
      </c>
      <c r="BK185" s="112">
        <f>ROUND(I185*H185,2)</f>
        <v>0</v>
      </c>
      <c r="BL185" s="14" t="s">
        <v>177</v>
      </c>
      <c r="BM185" s="219" t="s">
        <v>253</v>
      </c>
    </row>
    <row r="186" spans="1:65" s="2" customFormat="1" ht="11.25">
      <c r="A186" s="32"/>
      <c r="B186" s="33"/>
      <c r="C186" s="34"/>
      <c r="D186" s="220" t="s">
        <v>174</v>
      </c>
      <c r="E186" s="34"/>
      <c r="F186" s="221" t="s">
        <v>645</v>
      </c>
      <c r="G186" s="34"/>
      <c r="H186" s="34"/>
      <c r="I186" s="176"/>
      <c r="J186" s="34"/>
      <c r="K186" s="34"/>
      <c r="L186" s="35"/>
      <c r="M186" s="222"/>
      <c r="N186" s="223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4" t="s">
        <v>174</v>
      </c>
      <c r="AU186" s="14" t="s">
        <v>81</v>
      </c>
    </row>
    <row r="187" spans="1:65" s="2" customFormat="1" ht="16.5" customHeight="1">
      <c r="A187" s="32"/>
      <c r="B187" s="33"/>
      <c r="C187" s="224" t="s">
        <v>254</v>
      </c>
      <c r="D187" s="224" t="s">
        <v>179</v>
      </c>
      <c r="E187" s="225" t="s">
        <v>646</v>
      </c>
      <c r="F187" s="226" t="s">
        <v>647</v>
      </c>
      <c r="G187" s="227" t="s">
        <v>172</v>
      </c>
      <c r="H187" s="228">
        <v>680</v>
      </c>
      <c r="I187" s="229"/>
      <c r="J187" s="230">
        <f>ROUND(I187*H187,2)</f>
        <v>0</v>
      </c>
      <c r="K187" s="231"/>
      <c r="L187" s="232"/>
      <c r="M187" s="233" t="s">
        <v>1</v>
      </c>
      <c r="N187" s="234" t="s">
        <v>39</v>
      </c>
      <c r="O187" s="69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9" t="s">
        <v>186</v>
      </c>
      <c r="AT187" s="219" t="s">
        <v>179</v>
      </c>
      <c r="AU187" s="219" t="s">
        <v>81</v>
      </c>
      <c r="AY187" s="14" t="s">
        <v>166</v>
      </c>
      <c r="BE187" s="112">
        <f>IF(N187="základní",J187,0)</f>
        <v>0</v>
      </c>
      <c r="BF187" s="112">
        <f>IF(N187="snížená",J187,0)</f>
        <v>0</v>
      </c>
      <c r="BG187" s="112">
        <f>IF(N187="zákl. přenesená",J187,0)</f>
        <v>0</v>
      </c>
      <c r="BH187" s="112">
        <f>IF(N187="sníž. přenesená",J187,0)</f>
        <v>0</v>
      </c>
      <c r="BI187" s="112">
        <f>IF(N187="nulová",J187,0)</f>
        <v>0</v>
      </c>
      <c r="BJ187" s="14" t="s">
        <v>81</v>
      </c>
      <c r="BK187" s="112">
        <f>ROUND(I187*H187,2)</f>
        <v>0</v>
      </c>
      <c r="BL187" s="14" t="s">
        <v>177</v>
      </c>
      <c r="BM187" s="219" t="s">
        <v>257</v>
      </c>
    </row>
    <row r="188" spans="1:65" s="2" customFormat="1" ht="11.25">
      <c r="A188" s="32"/>
      <c r="B188" s="33"/>
      <c r="C188" s="34"/>
      <c r="D188" s="220" t="s">
        <v>174</v>
      </c>
      <c r="E188" s="34"/>
      <c r="F188" s="221" t="s">
        <v>647</v>
      </c>
      <c r="G188" s="34"/>
      <c r="H188" s="34"/>
      <c r="I188" s="176"/>
      <c r="J188" s="34"/>
      <c r="K188" s="34"/>
      <c r="L188" s="35"/>
      <c r="M188" s="222"/>
      <c r="N188" s="223"/>
      <c r="O188" s="69"/>
      <c r="P188" s="69"/>
      <c r="Q188" s="69"/>
      <c r="R188" s="69"/>
      <c r="S188" s="69"/>
      <c r="T188" s="70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4" t="s">
        <v>174</v>
      </c>
      <c r="AU188" s="14" t="s">
        <v>81</v>
      </c>
    </row>
    <row r="189" spans="1:65" s="2" customFormat="1" ht="16.5" customHeight="1">
      <c r="A189" s="32"/>
      <c r="B189" s="33"/>
      <c r="C189" s="224" t="s">
        <v>219</v>
      </c>
      <c r="D189" s="224" t="s">
        <v>179</v>
      </c>
      <c r="E189" s="225" t="s">
        <v>648</v>
      </c>
      <c r="F189" s="226" t="s">
        <v>649</v>
      </c>
      <c r="G189" s="227" t="s">
        <v>172</v>
      </c>
      <c r="H189" s="228">
        <v>250</v>
      </c>
      <c r="I189" s="229"/>
      <c r="J189" s="230">
        <f>ROUND(I189*H189,2)</f>
        <v>0</v>
      </c>
      <c r="K189" s="231"/>
      <c r="L189" s="232"/>
      <c r="M189" s="233" t="s">
        <v>1</v>
      </c>
      <c r="N189" s="234" t="s">
        <v>39</v>
      </c>
      <c r="O189" s="69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9" t="s">
        <v>186</v>
      </c>
      <c r="AT189" s="219" t="s">
        <v>179</v>
      </c>
      <c r="AU189" s="219" t="s">
        <v>81</v>
      </c>
      <c r="AY189" s="14" t="s">
        <v>166</v>
      </c>
      <c r="BE189" s="112">
        <f>IF(N189="základní",J189,0)</f>
        <v>0</v>
      </c>
      <c r="BF189" s="112">
        <f>IF(N189="snížená",J189,0)</f>
        <v>0</v>
      </c>
      <c r="BG189" s="112">
        <f>IF(N189="zákl. přenesená",J189,0)</f>
        <v>0</v>
      </c>
      <c r="BH189" s="112">
        <f>IF(N189="sníž. přenesená",J189,0)</f>
        <v>0</v>
      </c>
      <c r="BI189" s="112">
        <f>IF(N189="nulová",J189,0)</f>
        <v>0</v>
      </c>
      <c r="BJ189" s="14" t="s">
        <v>81</v>
      </c>
      <c r="BK189" s="112">
        <f>ROUND(I189*H189,2)</f>
        <v>0</v>
      </c>
      <c r="BL189" s="14" t="s">
        <v>177</v>
      </c>
      <c r="BM189" s="219" t="s">
        <v>260</v>
      </c>
    </row>
    <row r="190" spans="1:65" s="2" customFormat="1" ht="11.25">
      <c r="A190" s="32"/>
      <c r="B190" s="33"/>
      <c r="C190" s="34"/>
      <c r="D190" s="220" t="s">
        <v>174</v>
      </c>
      <c r="E190" s="34"/>
      <c r="F190" s="221" t="s">
        <v>649</v>
      </c>
      <c r="G190" s="34"/>
      <c r="H190" s="34"/>
      <c r="I190" s="176"/>
      <c r="J190" s="34"/>
      <c r="K190" s="34"/>
      <c r="L190" s="35"/>
      <c r="M190" s="222"/>
      <c r="N190" s="223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4" t="s">
        <v>174</v>
      </c>
      <c r="AU190" s="14" t="s">
        <v>81</v>
      </c>
    </row>
    <row r="191" spans="1:65" s="2" customFormat="1" ht="16.5" customHeight="1">
      <c r="A191" s="32"/>
      <c r="B191" s="33"/>
      <c r="C191" s="224" t="s">
        <v>261</v>
      </c>
      <c r="D191" s="224" t="s">
        <v>179</v>
      </c>
      <c r="E191" s="225" t="s">
        <v>650</v>
      </c>
      <c r="F191" s="226" t="s">
        <v>651</v>
      </c>
      <c r="G191" s="227" t="s">
        <v>172</v>
      </c>
      <c r="H191" s="228">
        <v>250</v>
      </c>
      <c r="I191" s="229"/>
      <c r="J191" s="230">
        <f>ROUND(I191*H191,2)</f>
        <v>0</v>
      </c>
      <c r="K191" s="231"/>
      <c r="L191" s="232"/>
      <c r="M191" s="233" t="s">
        <v>1</v>
      </c>
      <c r="N191" s="234" t="s">
        <v>39</v>
      </c>
      <c r="O191" s="69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9" t="s">
        <v>186</v>
      </c>
      <c r="AT191" s="219" t="s">
        <v>179</v>
      </c>
      <c r="AU191" s="219" t="s">
        <v>81</v>
      </c>
      <c r="AY191" s="14" t="s">
        <v>166</v>
      </c>
      <c r="BE191" s="112">
        <f>IF(N191="základní",J191,0)</f>
        <v>0</v>
      </c>
      <c r="BF191" s="112">
        <f>IF(N191="snížená",J191,0)</f>
        <v>0</v>
      </c>
      <c r="BG191" s="112">
        <f>IF(N191="zákl. přenesená",J191,0)</f>
        <v>0</v>
      </c>
      <c r="BH191" s="112">
        <f>IF(N191="sníž. přenesená",J191,0)</f>
        <v>0</v>
      </c>
      <c r="BI191" s="112">
        <f>IF(N191="nulová",J191,0)</f>
        <v>0</v>
      </c>
      <c r="BJ191" s="14" t="s">
        <v>81</v>
      </c>
      <c r="BK191" s="112">
        <f>ROUND(I191*H191,2)</f>
        <v>0</v>
      </c>
      <c r="BL191" s="14" t="s">
        <v>177</v>
      </c>
      <c r="BM191" s="219" t="s">
        <v>264</v>
      </c>
    </row>
    <row r="192" spans="1:65" s="2" customFormat="1" ht="11.25">
      <c r="A192" s="32"/>
      <c r="B192" s="33"/>
      <c r="C192" s="34"/>
      <c r="D192" s="220" t="s">
        <v>174</v>
      </c>
      <c r="E192" s="34"/>
      <c r="F192" s="221" t="s">
        <v>651</v>
      </c>
      <c r="G192" s="34"/>
      <c r="H192" s="34"/>
      <c r="I192" s="176"/>
      <c r="J192" s="34"/>
      <c r="K192" s="34"/>
      <c r="L192" s="35"/>
      <c r="M192" s="222"/>
      <c r="N192" s="223"/>
      <c r="O192" s="69"/>
      <c r="P192" s="69"/>
      <c r="Q192" s="69"/>
      <c r="R192" s="69"/>
      <c r="S192" s="69"/>
      <c r="T192" s="70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4" t="s">
        <v>174</v>
      </c>
      <c r="AU192" s="14" t="s">
        <v>81</v>
      </c>
    </row>
    <row r="193" spans="1:65" s="2" customFormat="1" ht="16.5" customHeight="1">
      <c r="A193" s="32"/>
      <c r="B193" s="33"/>
      <c r="C193" s="224" t="s">
        <v>222</v>
      </c>
      <c r="D193" s="224" t="s">
        <v>179</v>
      </c>
      <c r="E193" s="225" t="s">
        <v>652</v>
      </c>
      <c r="F193" s="226" t="s">
        <v>653</v>
      </c>
      <c r="G193" s="227" t="s">
        <v>172</v>
      </c>
      <c r="H193" s="228">
        <v>350</v>
      </c>
      <c r="I193" s="229"/>
      <c r="J193" s="230">
        <f>ROUND(I193*H193,2)</f>
        <v>0</v>
      </c>
      <c r="K193" s="231"/>
      <c r="L193" s="232"/>
      <c r="M193" s="233" t="s">
        <v>1</v>
      </c>
      <c r="N193" s="234" t="s">
        <v>39</v>
      </c>
      <c r="O193" s="69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9" t="s">
        <v>186</v>
      </c>
      <c r="AT193" s="219" t="s">
        <v>179</v>
      </c>
      <c r="AU193" s="219" t="s">
        <v>81</v>
      </c>
      <c r="AY193" s="14" t="s">
        <v>166</v>
      </c>
      <c r="BE193" s="112">
        <f>IF(N193="základní",J193,0)</f>
        <v>0</v>
      </c>
      <c r="BF193" s="112">
        <f>IF(N193="snížená",J193,0)</f>
        <v>0</v>
      </c>
      <c r="BG193" s="112">
        <f>IF(N193="zákl. přenesená",J193,0)</f>
        <v>0</v>
      </c>
      <c r="BH193" s="112">
        <f>IF(N193="sníž. přenesená",J193,0)</f>
        <v>0</v>
      </c>
      <c r="BI193" s="112">
        <f>IF(N193="nulová",J193,0)</f>
        <v>0</v>
      </c>
      <c r="BJ193" s="14" t="s">
        <v>81</v>
      </c>
      <c r="BK193" s="112">
        <f>ROUND(I193*H193,2)</f>
        <v>0</v>
      </c>
      <c r="BL193" s="14" t="s">
        <v>177</v>
      </c>
      <c r="BM193" s="219" t="s">
        <v>268</v>
      </c>
    </row>
    <row r="194" spans="1:65" s="2" customFormat="1" ht="11.25">
      <c r="A194" s="32"/>
      <c r="B194" s="33"/>
      <c r="C194" s="34"/>
      <c r="D194" s="220" t="s">
        <v>174</v>
      </c>
      <c r="E194" s="34"/>
      <c r="F194" s="221" t="s">
        <v>653</v>
      </c>
      <c r="G194" s="34"/>
      <c r="H194" s="34"/>
      <c r="I194" s="176"/>
      <c r="J194" s="34"/>
      <c r="K194" s="34"/>
      <c r="L194" s="35"/>
      <c r="M194" s="222"/>
      <c r="N194" s="223"/>
      <c r="O194" s="69"/>
      <c r="P194" s="69"/>
      <c r="Q194" s="69"/>
      <c r="R194" s="69"/>
      <c r="S194" s="69"/>
      <c r="T194" s="70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4" t="s">
        <v>174</v>
      </c>
      <c r="AU194" s="14" t="s">
        <v>81</v>
      </c>
    </row>
    <row r="195" spans="1:65" s="2" customFormat="1" ht="21.75" customHeight="1">
      <c r="A195" s="32"/>
      <c r="B195" s="33"/>
      <c r="C195" s="224" t="s">
        <v>269</v>
      </c>
      <c r="D195" s="224" t="s">
        <v>179</v>
      </c>
      <c r="E195" s="225" t="s">
        <v>654</v>
      </c>
      <c r="F195" s="226" t="s">
        <v>655</v>
      </c>
      <c r="G195" s="227" t="s">
        <v>172</v>
      </c>
      <c r="H195" s="228">
        <v>36</v>
      </c>
      <c r="I195" s="229"/>
      <c r="J195" s="230">
        <f>ROUND(I195*H195,2)</f>
        <v>0</v>
      </c>
      <c r="K195" s="231"/>
      <c r="L195" s="232"/>
      <c r="M195" s="233" t="s">
        <v>1</v>
      </c>
      <c r="N195" s="234" t="s">
        <v>39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186</v>
      </c>
      <c r="AT195" s="219" t="s">
        <v>179</v>
      </c>
      <c r="AU195" s="219" t="s">
        <v>81</v>
      </c>
      <c r="AY195" s="14" t="s">
        <v>166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81</v>
      </c>
      <c r="BK195" s="112">
        <f>ROUND(I195*H195,2)</f>
        <v>0</v>
      </c>
      <c r="BL195" s="14" t="s">
        <v>177</v>
      </c>
      <c r="BM195" s="219" t="s">
        <v>272</v>
      </c>
    </row>
    <row r="196" spans="1:65" s="2" customFormat="1" ht="11.25">
      <c r="A196" s="32"/>
      <c r="B196" s="33"/>
      <c r="C196" s="34"/>
      <c r="D196" s="220" t="s">
        <v>174</v>
      </c>
      <c r="E196" s="34"/>
      <c r="F196" s="221" t="s">
        <v>655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174</v>
      </c>
      <c r="AU196" s="14" t="s">
        <v>81</v>
      </c>
    </row>
    <row r="197" spans="1:65" s="2" customFormat="1" ht="16.5" customHeight="1">
      <c r="A197" s="32"/>
      <c r="B197" s="33"/>
      <c r="C197" s="224" t="s">
        <v>226</v>
      </c>
      <c r="D197" s="224" t="s">
        <v>179</v>
      </c>
      <c r="E197" s="225" t="s">
        <v>656</v>
      </c>
      <c r="F197" s="226" t="s">
        <v>657</v>
      </c>
      <c r="G197" s="227" t="s">
        <v>172</v>
      </c>
      <c r="H197" s="228">
        <v>340</v>
      </c>
      <c r="I197" s="229"/>
      <c r="J197" s="230">
        <f>ROUND(I197*H197,2)</f>
        <v>0</v>
      </c>
      <c r="K197" s="231"/>
      <c r="L197" s="232"/>
      <c r="M197" s="233" t="s">
        <v>1</v>
      </c>
      <c r="N197" s="234" t="s">
        <v>39</v>
      </c>
      <c r="O197" s="69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9" t="s">
        <v>186</v>
      </c>
      <c r="AT197" s="219" t="s">
        <v>179</v>
      </c>
      <c r="AU197" s="219" t="s">
        <v>81</v>
      </c>
      <c r="AY197" s="14" t="s">
        <v>166</v>
      </c>
      <c r="BE197" s="112">
        <f>IF(N197="základní",J197,0)</f>
        <v>0</v>
      </c>
      <c r="BF197" s="112">
        <f>IF(N197="snížená",J197,0)</f>
        <v>0</v>
      </c>
      <c r="BG197" s="112">
        <f>IF(N197="zákl. přenesená",J197,0)</f>
        <v>0</v>
      </c>
      <c r="BH197" s="112">
        <f>IF(N197="sníž. přenesená",J197,0)</f>
        <v>0</v>
      </c>
      <c r="BI197" s="112">
        <f>IF(N197="nulová",J197,0)</f>
        <v>0</v>
      </c>
      <c r="BJ197" s="14" t="s">
        <v>81</v>
      </c>
      <c r="BK197" s="112">
        <f>ROUND(I197*H197,2)</f>
        <v>0</v>
      </c>
      <c r="BL197" s="14" t="s">
        <v>177</v>
      </c>
      <c r="BM197" s="219" t="s">
        <v>275</v>
      </c>
    </row>
    <row r="198" spans="1:65" s="2" customFormat="1" ht="11.25">
      <c r="A198" s="32"/>
      <c r="B198" s="33"/>
      <c r="C198" s="34"/>
      <c r="D198" s="220" t="s">
        <v>174</v>
      </c>
      <c r="E198" s="34"/>
      <c r="F198" s="221" t="s">
        <v>657</v>
      </c>
      <c r="G198" s="34"/>
      <c r="H198" s="34"/>
      <c r="I198" s="176"/>
      <c r="J198" s="34"/>
      <c r="K198" s="34"/>
      <c r="L198" s="35"/>
      <c r="M198" s="222"/>
      <c r="N198" s="223"/>
      <c r="O198" s="69"/>
      <c r="P198" s="69"/>
      <c r="Q198" s="69"/>
      <c r="R198" s="69"/>
      <c r="S198" s="69"/>
      <c r="T198" s="70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4" t="s">
        <v>174</v>
      </c>
      <c r="AU198" s="14" t="s">
        <v>81</v>
      </c>
    </row>
    <row r="199" spans="1:65" s="2" customFormat="1" ht="16.5" customHeight="1">
      <c r="A199" s="32"/>
      <c r="B199" s="33"/>
      <c r="C199" s="224" t="s">
        <v>276</v>
      </c>
      <c r="D199" s="224" t="s">
        <v>179</v>
      </c>
      <c r="E199" s="225" t="s">
        <v>658</v>
      </c>
      <c r="F199" s="226" t="s">
        <v>659</v>
      </c>
      <c r="G199" s="227" t="s">
        <v>172</v>
      </c>
      <c r="H199" s="228">
        <v>150</v>
      </c>
      <c r="I199" s="229"/>
      <c r="J199" s="230">
        <f>ROUND(I199*H199,2)</f>
        <v>0</v>
      </c>
      <c r="K199" s="231"/>
      <c r="L199" s="232"/>
      <c r="M199" s="233" t="s">
        <v>1</v>
      </c>
      <c r="N199" s="234" t="s">
        <v>39</v>
      </c>
      <c r="O199" s="69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9" t="s">
        <v>186</v>
      </c>
      <c r="AT199" s="219" t="s">
        <v>179</v>
      </c>
      <c r="AU199" s="219" t="s">
        <v>81</v>
      </c>
      <c r="AY199" s="14" t="s">
        <v>166</v>
      </c>
      <c r="BE199" s="112">
        <f>IF(N199="základní",J199,0)</f>
        <v>0</v>
      </c>
      <c r="BF199" s="112">
        <f>IF(N199="snížená",J199,0)</f>
        <v>0</v>
      </c>
      <c r="BG199" s="112">
        <f>IF(N199="zákl. přenesená",J199,0)</f>
        <v>0</v>
      </c>
      <c r="BH199" s="112">
        <f>IF(N199="sníž. přenesená",J199,0)</f>
        <v>0</v>
      </c>
      <c r="BI199" s="112">
        <f>IF(N199="nulová",J199,0)</f>
        <v>0</v>
      </c>
      <c r="BJ199" s="14" t="s">
        <v>81</v>
      </c>
      <c r="BK199" s="112">
        <f>ROUND(I199*H199,2)</f>
        <v>0</v>
      </c>
      <c r="BL199" s="14" t="s">
        <v>177</v>
      </c>
      <c r="BM199" s="219" t="s">
        <v>279</v>
      </c>
    </row>
    <row r="200" spans="1:65" s="2" customFormat="1" ht="11.25">
      <c r="A200" s="32"/>
      <c r="B200" s="33"/>
      <c r="C200" s="34"/>
      <c r="D200" s="220" t="s">
        <v>174</v>
      </c>
      <c r="E200" s="34"/>
      <c r="F200" s="221" t="s">
        <v>659</v>
      </c>
      <c r="G200" s="34"/>
      <c r="H200" s="34"/>
      <c r="I200" s="176"/>
      <c r="J200" s="34"/>
      <c r="K200" s="34"/>
      <c r="L200" s="35"/>
      <c r="M200" s="222"/>
      <c r="N200" s="223"/>
      <c r="O200" s="69"/>
      <c r="P200" s="69"/>
      <c r="Q200" s="69"/>
      <c r="R200" s="69"/>
      <c r="S200" s="69"/>
      <c r="T200" s="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4" t="s">
        <v>174</v>
      </c>
      <c r="AU200" s="14" t="s">
        <v>81</v>
      </c>
    </row>
    <row r="201" spans="1:65" s="2" customFormat="1" ht="24.2" customHeight="1">
      <c r="A201" s="32"/>
      <c r="B201" s="33"/>
      <c r="C201" s="224" t="s">
        <v>182</v>
      </c>
      <c r="D201" s="224" t="s">
        <v>179</v>
      </c>
      <c r="E201" s="225" t="s">
        <v>660</v>
      </c>
      <c r="F201" s="226" t="s">
        <v>661</v>
      </c>
      <c r="G201" s="227" t="s">
        <v>213</v>
      </c>
      <c r="H201" s="228">
        <v>390</v>
      </c>
      <c r="I201" s="229"/>
      <c r="J201" s="230">
        <f>ROUND(I201*H201,2)</f>
        <v>0</v>
      </c>
      <c r="K201" s="231"/>
      <c r="L201" s="232"/>
      <c r="M201" s="233" t="s">
        <v>1</v>
      </c>
      <c r="N201" s="234" t="s">
        <v>39</v>
      </c>
      <c r="O201" s="69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9" t="s">
        <v>186</v>
      </c>
      <c r="AT201" s="219" t="s">
        <v>179</v>
      </c>
      <c r="AU201" s="219" t="s">
        <v>81</v>
      </c>
      <c r="AY201" s="14" t="s">
        <v>166</v>
      </c>
      <c r="BE201" s="112">
        <f>IF(N201="základní",J201,0)</f>
        <v>0</v>
      </c>
      <c r="BF201" s="112">
        <f>IF(N201="snížená",J201,0)</f>
        <v>0</v>
      </c>
      <c r="BG201" s="112">
        <f>IF(N201="zákl. přenesená",J201,0)</f>
        <v>0</v>
      </c>
      <c r="BH201" s="112">
        <f>IF(N201="sníž. přenesená",J201,0)</f>
        <v>0</v>
      </c>
      <c r="BI201" s="112">
        <f>IF(N201="nulová",J201,0)</f>
        <v>0</v>
      </c>
      <c r="BJ201" s="14" t="s">
        <v>81</v>
      </c>
      <c r="BK201" s="112">
        <f>ROUND(I201*H201,2)</f>
        <v>0</v>
      </c>
      <c r="BL201" s="14" t="s">
        <v>177</v>
      </c>
      <c r="BM201" s="219" t="s">
        <v>282</v>
      </c>
    </row>
    <row r="202" spans="1:65" s="2" customFormat="1" ht="11.25">
      <c r="A202" s="32"/>
      <c r="B202" s="33"/>
      <c r="C202" s="34"/>
      <c r="D202" s="220" t="s">
        <v>174</v>
      </c>
      <c r="E202" s="34"/>
      <c r="F202" s="221" t="s">
        <v>661</v>
      </c>
      <c r="G202" s="34"/>
      <c r="H202" s="34"/>
      <c r="I202" s="176"/>
      <c r="J202" s="34"/>
      <c r="K202" s="34"/>
      <c r="L202" s="35"/>
      <c r="M202" s="222"/>
      <c r="N202" s="223"/>
      <c r="O202" s="69"/>
      <c r="P202" s="69"/>
      <c r="Q202" s="69"/>
      <c r="R202" s="69"/>
      <c r="S202" s="69"/>
      <c r="T202" s="70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4" t="s">
        <v>174</v>
      </c>
      <c r="AU202" s="14" t="s">
        <v>81</v>
      </c>
    </row>
    <row r="203" spans="1:65" s="2" customFormat="1" ht="24.2" customHeight="1">
      <c r="A203" s="32"/>
      <c r="B203" s="33"/>
      <c r="C203" s="224" t="s">
        <v>285</v>
      </c>
      <c r="D203" s="224" t="s">
        <v>179</v>
      </c>
      <c r="E203" s="225" t="s">
        <v>662</v>
      </c>
      <c r="F203" s="226" t="s">
        <v>663</v>
      </c>
      <c r="G203" s="227" t="s">
        <v>213</v>
      </c>
      <c r="H203" s="228">
        <v>10</v>
      </c>
      <c r="I203" s="229"/>
      <c r="J203" s="230">
        <f>ROUND(I203*H203,2)</f>
        <v>0</v>
      </c>
      <c r="K203" s="231"/>
      <c r="L203" s="232"/>
      <c r="M203" s="233" t="s">
        <v>1</v>
      </c>
      <c r="N203" s="234" t="s">
        <v>39</v>
      </c>
      <c r="O203" s="69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9" t="s">
        <v>186</v>
      </c>
      <c r="AT203" s="219" t="s">
        <v>179</v>
      </c>
      <c r="AU203" s="219" t="s">
        <v>81</v>
      </c>
      <c r="AY203" s="14" t="s">
        <v>166</v>
      </c>
      <c r="BE203" s="112">
        <f>IF(N203="základní",J203,0)</f>
        <v>0</v>
      </c>
      <c r="BF203" s="112">
        <f>IF(N203="snížená",J203,0)</f>
        <v>0</v>
      </c>
      <c r="BG203" s="112">
        <f>IF(N203="zákl. přenesená",J203,0)</f>
        <v>0</v>
      </c>
      <c r="BH203" s="112">
        <f>IF(N203="sníž. přenesená",J203,0)</f>
        <v>0</v>
      </c>
      <c r="BI203" s="112">
        <f>IF(N203="nulová",J203,0)</f>
        <v>0</v>
      </c>
      <c r="BJ203" s="14" t="s">
        <v>81</v>
      </c>
      <c r="BK203" s="112">
        <f>ROUND(I203*H203,2)</f>
        <v>0</v>
      </c>
      <c r="BL203" s="14" t="s">
        <v>177</v>
      </c>
      <c r="BM203" s="219" t="s">
        <v>288</v>
      </c>
    </row>
    <row r="204" spans="1:65" s="2" customFormat="1" ht="11.25">
      <c r="A204" s="32"/>
      <c r="B204" s="33"/>
      <c r="C204" s="34"/>
      <c r="D204" s="220" t="s">
        <v>174</v>
      </c>
      <c r="E204" s="34"/>
      <c r="F204" s="221" t="s">
        <v>663</v>
      </c>
      <c r="G204" s="34"/>
      <c r="H204" s="34"/>
      <c r="I204" s="176"/>
      <c r="J204" s="34"/>
      <c r="K204" s="34"/>
      <c r="L204" s="35"/>
      <c r="M204" s="222"/>
      <c r="N204" s="223"/>
      <c r="O204" s="69"/>
      <c r="P204" s="69"/>
      <c r="Q204" s="69"/>
      <c r="R204" s="69"/>
      <c r="S204" s="69"/>
      <c r="T204" s="70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4" t="s">
        <v>174</v>
      </c>
      <c r="AU204" s="14" t="s">
        <v>81</v>
      </c>
    </row>
    <row r="205" spans="1:65" s="12" customFormat="1" ht="25.9" customHeight="1">
      <c r="B205" s="191"/>
      <c r="C205" s="192"/>
      <c r="D205" s="193" t="s">
        <v>73</v>
      </c>
      <c r="E205" s="194" t="s">
        <v>664</v>
      </c>
      <c r="F205" s="194" t="s">
        <v>665</v>
      </c>
      <c r="G205" s="192"/>
      <c r="H205" s="192"/>
      <c r="I205" s="195"/>
      <c r="J205" s="196">
        <f>BK205</f>
        <v>0</v>
      </c>
      <c r="K205" s="192"/>
      <c r="L205" s="197"/>
      <c r="M205" s="198"/>
      <c r="N205" s="199"/>
      <c r="O205" s="199"/>
      <c r="P205" s="200">
        <f>SUM(P206:P219)</f>
        <v>0</v>
      </c>
      <c r="Q205" s="199"/>
      <c r="R205" s="200">
        <f>SUM(R206:R219)</f>
        <v>0</v>
      </c>
      <c r="S205" s="199"/>
      <c r="T205" s="201">
        <f>SUM(T206:T219)</f>
        <v>0</v>
      </c>
      <c r="AR205" s="202" t="s">
        <v>81</v>
      </c>
      <c r="AT205" s="203" t="s">
        <v>73</v>
      </c>
      <c r="AU205" s="203" t="s">
        <v>74</v>
      </c>
      <c r="AY205" s="202" t="s">
        <v>166</v>
      </c>
      <c r="BK205" s="204">
        <f>SUM(BK206:BK219)</f>
        <v>0</v>
      </c>
    </row>
    <row r="206" spans="1:65" s="2" customFormat="1" ht="37.9" customHeight="1">
      <c r="A206" s="32"/>
      <c r="B206" s="33"/>
      <c r="C206" s="224" t="s">
        <v>234</v>
      </c>
      <c r="D206" s="224" t="s">
        <v>179</v>
      </c>
      <c r="E206" s="225" t="s">
        <v>666</v>
      </c>
      <c r="F206" s="226" t="s">
        <v>667</v>
      </c>
      <c r="G206" s="227" t="s">
        <v>172</v>
      </c>
      <c r="H206" s="228">
        <v>15</v>
      </c>
      <c r="I206" s="229"/>
      <c r="J206" s="230">
        <f>ROUND(I206*H206,2)</f>
        <v>0</v>
      </c>
      <c r="K206" s="231"/>
      <c r="L206" s="232"/>
      <c r="M206" s="233" t="s">
        <v>1</v>
      </c>
      <c r="N206" s="234" t="s">
        <v>39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186</v>
      </c>
      <c r="AT206" s="219" t="s">
        <v>179</v>
      </c>
      <c r="AU206" s="219" t="s">
        <v>81</v>
      </c>
      <c r="AY206" s="14" t="s">
        <v>166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81</v>
      </c>
      <c r="BK206" s="112">
        <f>ROUND(I206*H206,2)</f>
        <v>0</v>
      </c>
      <c r="BL206" s="14" t="s">
        <v>177</v>
      </c>
      <c r="BM206" s="219" t="s">
        <v>291</v>
      </c>
    </row>
    <row r="207" spans="1:65" s="2" customFormat="1" ht="19.5">
      <c r="A207" s="32"/>
      <c r="B207" s="33"/>
      <c r="C207" s="34"/>
      <c r="D207" s="220" t="s">
        <v>174</v>
      </c>
      <c r="E207" s="34"/>
      <c r="F207" s="221" t="s">
        <v>667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174</v>
      </c>
      <c r="AU207" s="14" t="s">
        <v>81</v>
      </c>
    </row>
    <row r="208" spans="1:65" s="2" customFormat="1" ht="37.9" customHeight="1">
      <c r="A208" s="32"/>
      <c r="B208" s="33"/>
      <c r="C208" s="224" t="s">
        <v>292</v>
      </c>
      <c r="D208" s="224" t="s">
        <v>179</v>
      </c>
      <c r="E208" s="225" t="s">
        <v>668</v>
      </c>
      <c r="F208" s="226" t="s">
        <v>669</v>
      </c>
      <c r="G208" s="227" t="s">
        <v>172</v>
      </c>
      <c r="H208" s="228">
        <v>8</v>
      </c>
      <c r="I208" s="229"/>
      <c r="J208" s="230">
        <f>ROUND(I208*H208,2)</f>
        <v>0</v>
      </c>
      <c r="K208" s="231"/>
      <c r="L208" s="232"/>
      <c r="M208" s="233" t="s">
        <v>1</v>
      </c>
      <c r="N208" s="234" t="s">
        <v>39</v>
      </c>
      <c r="O208" s="69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9" t="s">
        <v>186</v>
      </c>
      <c r="AT208" s="219" t="s">
        <v>179</v>
      </c>
      <c r="AU208" s="219" t="s">
        <v>81</v>
      </c>
      <c r="AY208" s="14" t="s">
        <v>166</v>
      </c>
      <c r="BE208" s="112">
        <f>IF(N208="základní",J208,0)</f>
        <v>0</v>
      </c>
      <c r="BF208" s="112">
        <f>IF(N208="snížená",J208,0)</f>
        <v>0</v>
      </c>
      <c r="BG208" s="112">
        <f>IF(N208="zákl. přenesená",J208,0)</f>
        <v>0</v>
      </c>
      <c r="BH208" s="112">
        <f>IF(N208="sníž. přenesená",J208,0)</f>
        <v>0</v>
      </c>
      <c r="BI208" s="112">
        <f>IF(N208="nulová",J208,0)</f>
        <v>0</v>
      </c>
      <c r="BJ208" s="14" t="s">
        <v>81</v>
      </c>
      <c r="BK208" s="112">
        <f>ROUND(I208*H208,2)</f>
        <v>0</v>
      </c>
      <c r="BL208" s="14" t="s">
        <v>177</v>
      </c>
      <c r="BM208" s="219" t="s">
        <v>295</v>
      </c>
    </row>
    <row r="209" spans="1:65" s="2" customFormat="1" ht="19.5">
      <c r="A209" s="32"/>
      <c r="B209" s="33"/>
      <c r="C209" s="34"/>
      <c r="D209" s="220" t="s">
        <v>174</v>
      </c>
      <c r="E209" s="34"/>
      <c r="F209" s="221" t="s">
        <v>669</v>
      </c>
      <c r="G209" s="34"/>
      <c r="H209" s="34"/>
      <c r="I209" s="176"/>
      <c r="J209" s="34"/>
      <c r="K209" s="34"/>
      <c r="L209" s="35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4" t="s">
        <v>174</v>
      </c>
      <c r="AU209" s="14" t="s">
        <v>81</v>
      </c>
    </row>
    <row r="210" spans="1:65" s="2" customFormat="1" ht="37.9" customHeight="1">
      <c r="A210" s="32"/>
      <c r="B210" s="33"/>
      <c r="C210" s="224" t="s">
        <v>237</v>
      </c>
      <c r="D210" s="224" t="s">
        <v>179</v>
      </c>
      <c r="E210" s="225" t="s">
        <v>670</v>
      </c>
      <c r="F210" s="226" t="s">
        <v>671</v>
      </c>
      <c r="G210" s="227" t="s">
        <v>172</v>
      </c>
      <c r="H210" s="228">
        <v>150</v>
      </c>
      <c r="I210" s="229"/>
      <c r="J210" s="230">
        <f>ROUND(I210*H210,2)</f>
        <v>0</v>
      </c>
      <c r="K210" s="231"/>
      <c r="L210" s="232"/>
      <c r="M210" s="233" t="s">
        <v>1</v>
      </c>
      <c r="N210" s="234" t="s">
        <v>39</v>
      </c>
      <c r="O210" s="69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9" t="s">
        <v>186</v>
      </c>
      <c r="AT210" s="219" t="s">
        <v>179</v>
      </c>
      <c r="AU210" s="219" t="s">
        <v>81</v>
      </c>
      <c r="AY210" s="14" t="s">
        <v>166</v>
      </c>
      <c r="BE210" s="112">
        <f>IF(N210="základní",J210,0)</f>
        <v>0</v>
      </c>
      <c r="BF210" s="112">
        <f>IF(N210="snížená",J210,0)</f>
        <v>0</v>
      </c>
      <c r="BG210" s="112">
        <f>IF(N210="zákl. přenesená",J210,0)</f>
        <v>0</v>
      </c>
      <c r="BH210" s="112">
        <f>IF(N210="sníž. přenesená",J210,0)</f>
        <v>0</v>
      </c>
      <c r="BI210" s="112">
        <f>IF(N210="nulová",J210,0)</f>
        <v>0</v>
      </c>
      <c r="BJ210" s="14" t="s">
        <v>81</v>
      </c>
      <c r="BK210" s="112">
        <f>ROUND(I210*H210,2)</f>
        <v>0</v>
      </c>
      <c r="BL210" s="14" t="s">
        <v>177</v>
      </c>
      <c r="BM210" s="219" t="s">
        <v>298</v>
      </c>
    </row>
    <row r="211" spans="1:65" s="2" customFormat="1" ht="19.5">
      <c r="A211" s="32"/>
      <c r="B211" s="33"/>
      <c r="C211" s="34"/>
      <c r="D211" s="220" t="s">
        <v>174</v>
      </c>
      <c r="E211" s="34"/>
      <c r="F211" s="221" t="s">
        <v>671</v>
      </c>
      <c r="G211" s="34"/>
      <c r="H211" s="34"/>
      <c r="I211" s="176"/>
      <c r="J211" s="34"/>
      <c r="K211" s="34"/>
      <c r="L211" s="35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4" t="s">
        <v>174</v>
      </c>
      <c r="AU211" s="14" t="s">
        <v>81</v>
      </c>
    </row>
    <row r="212" spans="1:65" s="2" customFormat="1" ht="37.9" customHeight="1">
      <c r="A212" s="32"/>
      <c r="B212" s="33"/>
      <c r="C212" s="224" t="s">
        <v>299</v>
      </c>
      <c r="D212" s="224" t="s">
        <v>179</v>
      </c>
      <c r="E212" s="225" t="s">
        <v>672</v>
      </c>
      <c r="F212" s="226" t="s">
        <v>673</v>
      </c>
      <c r="G212" s="227" t="s">
        <v>172</v>
      </c>
      <c r="H212" s="228">
        <v>300</v>
      </c>
      <c r="I212" s="229"/>
      <c r="J212" s="230">
        <f>ROUND(I212*H212,2)</f>
        <v>0</v>
      </c>
      <c r="K212" s="231"/>
      <c r="L212" s="232"/>
      <c r="M212" s="233" t="s">
        <v>1</v>
      </c>
      <c r="N212" s="234" t="s">
        <v>39</v>
      </c>
      <c r="O212" s="69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9" t="s">
        <v>186</v>
      </c>
      <c r="AT212" s="219" t="s">
        <v>179</v>
      </c>
      <c r="AU212" s="219" t="s">
        <v>81</v>
      </c>
      <c r="AY212" s="14" t="s">
        <v>166</v>
      </c>
      <c r="BE212" s="112">
        <f>IF(N212="základní",J212,0)</f>
        <v>0</v>
      </c>
      <c r="BF212" s="112">
        <f>IF(N212="snížená",J212,0)</f>
        <v>0</v>
      </c>
      <c r="BG212" s="112">
        <f>IF(N212="zákl. přenesená",J212,0)</f>
        <v>0</v>
      </c>
      <c r="BH212" s="112">
        <f>IF(N212="sníž. přenesená",J212,0)</f>
        <v>0</v>
      </c>
      <c r="BI212" s="112">
        <f>IF(N212="nulová",J212,0)</f>
        <v>0</v>
      </c>
      <c r="BJ212" s="14" t="s">
        <v>81</v>
      </c>
      <c r="BK212" s="112">
        <f>ROUND(I212*H212,2)</f>
        <v>0</v>
      </c>
      <c r="BL212" s="14" t="s">
        <v>177</v>
      </c>
      <c r="BM212" s="219" t="s">
        <v>302</v>
      </c>
    </row>
    <row r="213" spans="1:65" s="2" customFormat="1" ht="19.5">
      <c r="A213" s="32"/>
      <c r="B213" s="33"/>
      <c r="C213" s="34"/>
      <c r="D213" s="220" t="s">
        <v>174</v>
      </c>
      <c r="E213" s="34"/>
      <c r="F213" s="221" t="s">
        <v>673</v>
      </c>
      <c r="G213" s="34"/>
      <c r="H213" s="34"/>
      <c r="I213" s="176"/>
      <c r="J213" s="34"/>
      <c r="K213" s="34"/>
      <c r="L213" s="35"/>
      <c r="M213" s="222"/>
      <c r="N213" s="223"/>
      <c r="O213" s="69"/>
      <c r="P213" s="69"/>
      <c r="Q213" s="69"/>
      <c r="R213" s="69"/>
      <c r="S213" s="69"/>
      <c r="T213" s="70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4" t="s">
        <v>174</v>
      </c>
      <c r="AU213" s="14" t="s">
        <v>81</v>
      </c>
    </row>
    <row r="214" spans="1:65" s="2" customFormat="1" ht="62.65" customHeight="1">
      <c r="A214" s="32"/>
      <c r="B214" s="33"/>
      <c r="C214" s="224" t="s">
        <v>241</v>
      </c>
      <c r="D214" s="224" t="s">
        <v>179</v>
      </c>
      <c r="E214" s="225" t="s">
        <v>674</v>
      </c>
      <c r="F214" s="226" t="s">
        <v>675</v>
      </c>
      <c r="G214" s="227" t="s">
        <v>213</v>
      </c>
      <c r="H214" s="228">
        <v>20</v>
      </c>
      <c r="I214" s="229"/>
      <c r="J214" s="230">
        <f>ROUND(I214*H214,2)</f>
        <v>0</v>
      </c>
      <c r="K214" s="231"/>
      <c r="L214" s="232"/>
      <c r="M214" s="233" t="s">
        <v>1</v>
      </c>
      <c r="N214" s="234" t="s">
        <v>39</v>
      </c>
      <c r="O214" s="69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9" t="s">
        <v>186</v>
      </c>
      <c r="AT214" s="219" t="s">
        <v>179</v>
      </c>
      <c r="AU214" s="219" t="s">
        <v>81</v>
      </c>
      <c r="AY214" s="14" t="s">
        <v>166</v>
      </c>
      <c r="BE214" s="112">
        <f>IF(N214="základní",J214,0)</f>
        <v>0</v>
      </c>
      <c r="BF214" s="112">
        <f>IF(N214="snížená",J214,0)</f>
        <v>0</v>
      </c>
      <c r="BG214" s="112">
        <f>IF(N214="zákl. přenesená",J214,0)</f>
        <v>0</v>
      </c>
      <c r="BH214" s="112">
        <f>IF(N214="sníž. přenesená",J214,0)</f>
        <v>0</v>
      </c>
      <c r="BI214" s="112">
        <f>IF(N214="nulová",J214,0)</f>
        <v>0</v>
      </c>
      <c r="BJ214" s="14" t="s">
        <v>81</v>
      </c>
      <c r="BK214" s="112">
        <f>ROUND(I214*H214,2)</f>
        <v>0</v>
      </c>
      <c r="BL214" s="14" t="s">
        <v>177</v>
      </c>
      <c r="BM214" s="219" t="s">
        <v>305</v>
      </c>
    </row>
    <row r="215" spans="1:65" s="2" customFormat="1" ht="39">
      <c r="A215" s="32"/>
      <c r="B215" s="33"/>
      <c r="C215" s="34"/>
      <c r="D215" s="220" t="s">
        <v>174</v>
      </c>
      <c r="E215" s="34"/>
      <c r="F215" s="221" t="s">
        <v>675</v>
      </c>
      <c r="G215" s="34"/>
      <c r="H215" s="34"/>
      <c r="I215" s="176"/>
      <c r="J215" s="34"/>
      <c r="K215" s="34"/>
      <c r="L215" s="35"/>
      <c r="M215" s="222"/>
      <c r="N215" s="223"/>
      <c r="O215" s="69"/>
      <c r="P215" s="69"/>
      <c r="Q215" s="69"/>
      <c r="R215" s="69"/>
      <c r="S215" s="69"/>
      <c r="T215" s="70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4" t="s">
        <v>174</v>
      </c>
      <c r="AU215" s="14" t="s">
        <v>81</v>
      </c>
    </row>
    <row r="216" spans="1:65" s="2" customFormat="1" ht="37.9" customHeight="1">
      <c r="A216" s="32"/>
      <c r="B216" s="33"/>
      <c r="C216" s="224" t="s">
        <v>308</v>
      </c>
      <c r="D216" s="224" t="s">
        <v>179</v>
      </c>
      <c r="E216" s="225" t="s">
        <v>676</v>
      </c>
      <c r="F216" s="226" t="s">
        <v>677</v>
      </c>
      <c r="G216" s="227" t="s">
        <v>213</v>
      </c>
      <c r="H216" s="228">
        <v>1</v>
      </c>
      <c r="I216" s="229"/>
      <c r="J216" s="230">
        <f>ROUND(I216*H216,2)</f>
        <v>0</v>
      </c>
      <c r="K216" s="231"/>
      <c r="L216" s="232"/>
      <c r="M216" s="233" t="s">
        <v>1</v>
      </c>
      <c r="N216" s="234" t="s">
        <v>39</v>
      </c>
      <c r="O216" s="69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9" t="s">
        <v>186</v>
      </c>
      <c r="AT216" s="219" t="s">
        <v>179</v>
      </c>
      <c r="AU216" s="219" t="s">
        <v>81</v>
      </c>
      <c r="AY216" s="14" t="s">
        <v>166</v>
      </c>
      <c r="BE216" s="112">
        <f>IF(N216="základní",J216,0)</f>
        <v>0</v>
      </c>
      <c r="BF216" s="112">
        <f>IF(N216="snížená",J216,0)</f>
        <v>0</v>
      </c>
      <c r="BG216" s="112">
        <f>IF(N216="zákl. přenesená",J216,0)</f>
        <v>0</v>
      </c>
      <c r="BH216" s="112">
        <f>IF(N216="sníž. přenesená",J216,0)</f>
        <v>0</v>
      </c>
      <c r="BI216" s="112">
        <f>IF(N216="nulová",J216,0)</f>
        <v>0</v>
      </c>
      <c r="BJ216" s="14" t="s">
        <v>81</v>
      </c>
      <c r="BK216" s="112">
        <f>ROUND(I216*H216,2)</f>
        <v>0</v>
      </c>
      <c r="BL216" s="14" t="s">
        <v>177</v>
      </c>
      <c r="BM216" s="219" t="s">
        <v>311</v>
      </c>
    </row>
    <row r="217" spans="1:65" s="2" customFormat="1" ht="19.5">
      <c r="A217" s="32"/>
      <c r="B217" s="33"/>
      <c r="C217" s="34"/>
      <c r="D217" s="220" t="s">
        <v>174</v>
      </c>
      <c r="E217" s="34"/>
      <c r="F217" s="221" t="s">
        <v>677</v>
      </c>
      <c r="G217" s="34"/>
      <c r="H217" s="34"/>
      <c r="I217" s="176"/>
      <c r="J217" s="34"/>
      <c r="K217" s="34"/>
      <c r="L217" s="35"/>
      <c r="M217" s="222"/>
      <c r="N217" s="223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4" t="s">
        <v>174</v>
      </c>
      <c r="AU217" s="14" t="s">
        <v>81</v>
      </c>
    </row>
    <row r="218" spans="1:65" s="2" customFormat="1" ht="24.2" customHeight="1">
      <c r="A218" s="32"/>
      <c r="B218" s="33"/>
      <c r="C218" s="224" t="s">
        <v>242</v>
      </c>
      <c r="D218" s="224" t="s">
        <v>179</v>
      </c>
      <c r="E218" s="225" t="s">
        <v>678</v>
      </c>
      <c r="F218" s="226" t="s">
        <v>679</v>
      </c>
      <c r="G218" s="227" t="s">
        <v>213</v>
      </c>
      <c r="H218" s="228">
        <v>1</v>
      </c>
      <c r="I218" s="229"/>
      <c r="J218" s="230">
        <f>ROUND(I218*H218,2)</f>
        <v>0</v>
      </c>
      <c r="K218" s="231"/>
      <c r="L218" s="232"/>
      <c r="M218" s="233" t="s">
        <v>1</v>
      </c>
      <c r="N218" s="234" t="s">
        <v>39</v>
      </c>
      <c r="O218" s="69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9" t="s">
        <v>186</v>
      </c>
      <c r="AT218" s="219" t="s">
        <v>179</v>
      </c>
      <c r="AU218" s="219" t="s">
        <v>81</v>
      </c>
      <c r="AY218" s="14" t="s">
        <v>166</v>
      </c>
      <c r="BE218" s="112">
        <f>IF(N218="základní",J218,0)</f>
        <v>0</v>
      </c>
      <c r="BF218" s="112">
        <f>IF(N218="snížená",J218,0)</f>
        <v>0</v>
      </c>
      <c r="BG218" s="112">
        <f>IF(N218="zákl. přenesená",J218,0)</f>
        <v>0</v>
      </c>
      <c r="BH218" s="112">
        <f>IF(N218="sníž. přenesená",J218,0)</f>
        <v>0</v>
      </c>
      <c r="BI218" s="112">
        <f>IF(N218="nulová",J218,0)</f>
        <v>0</v>
      </c>
      <c r="BJ218" s="14" t="s">
        <v>81</v>
      </c>
      <c r="BK218" s="112">
        <f>ROUND(I218*H218,2)</f>
        <v>0</v>
      </c>
      <c r="BL218" s="14" t="s">
        <v>177</v>
      </c>
      <c r="BM218" s="219" t="s">
        <v>314</v>
      </c>
    </row>
    <row r="219" spans="1:65" s="2" customFormat="1" ht="11.25">
      <c r="A219" s="32"/>
      <c r="B219" s="33"/>
      <c r="C219" s="34"/>
      <c r="D219" s="220" t="s">
        <v>174</v>
      </c>
      <c r="E219" s="34"/>
      <c r="F219" s="221" t="s">
        <v>679</v>
      </c>
      <c r="G219" s="34"/>
      <c r="H219" s="34"/>
      <c r="I219" s="176"/>
      <c r="J219" s="34"/>
      <c r="K219" s="34"/>
      <c r="L219" s="35"/>
      <c r="M219" s="222"/>
      <c r="N219" s="223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4" t="s">
        <v>174</v>
      </c>
      <c r="AU219" s="14" t="s">
        <v>81</v>
      </c>
    </row>
    <row r="220" spans="1:65" s="12" customFormat="1" ht="25.9" customHeight="1">
      <c r="B220" s="191"/>
      <c r="C220" s="192"/>
      <c r="D220" s="193" t="s">
        <v>73</v>
      </c>
      <c r="E220" s="194" t="s">
        <v>680</v>
      </c>
      <c r="F220" s="194" t="s">
        <v>681</v>
      </c>
      <c r="G220" s="192"/>
      <c r="H220" s="192"/>
      <c r="I220" s="195"/>
      <c r="J220" s="196">
        <f>BK220</f>
        <v>0</v>
      </c>
      <c r="K220" s="192"/>
      <c r="L220" s="197"/>
      <c r="M220" s="198"/>
      <c r="N220" s="199"/>
      <c r="O220" s="199"/>
      <c r="P220" s="200">
        <f>SUM(P221:P258)</f>
        <v>0</v>
      </c>
      <c r="Q220" s="199"/>
      <c r="R220" s="200">
        <f>SUM(R221:R258)</f>
        <v>0</v>
      </c>
      <c r="S220" s="199"/>
      <c r="T220" s="201">
        <f>SUM(T221:T258)</f>
        <v>0</v>
      </c>
      <c r="AR220" s="202" t="s">
        <v>81</v>
      </c>
      <c r="AT220" s="203" t="s">
        <v>73</v>
      </c>
      <c r="AU220" s="203" t="s">
        <v>74</v>
      </c>
      <c r="AY220" s="202" t="s">
        <v>166</v>
      </c>
      <c r="BK220" s="204">
        <f>SUM(BK221:BK258)</f>
        <v>0</v>
      </c>
    </row>
    <row r="221" spans="1:65" s="2" customFormat="1" ht="33" customHeight="1">
      <c r="A221" s="32"/>
      <c r="B221" s="33"/>
      <c r="C221" s="224" t="s">
        <v>315</v>
      </c>
      <c r="D221" s="224" t="s">
        <v>179</v>
      </c>
      <c r="E221" s="225" t="s">
        <v>682</v>
      </c>
      <c r="F221" s="226" t="s">
        <v>683</v>
      </c>
      <c r="G221" s="227" t="s">
        <v>213</v>
      </c>
      <c r="H221" s="228">
        <v>1</v>
      </c>
      <c r="I221" s="229"/>
      <c r="J221" s="230">
        <f>ROUND(I221*H221,2)</f>
        <v>0</v>
      </c>
      <c r="K221" s="231"/>
      <c r="L221" s="232"/>
      <c r="M221" s="233" t="s">
        <v>1</v>
      </c>
      <c r="N221" s="234" t="s">
        <v>39</v>
      </c>
      <c r="O221" s="69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9" t="s">
        <v>186</v>
      </c>
      <c r="AT221" s="219" t="s">
        <v>179</v>
      </c>
      <c r="AU221" s="219" t="s">
        <v>81</v>
      </c>
      <c r="AY221" s="14" t="s">
        <v>166</v>
      </c>
      <c r="BE221" s="112">
        <f>IF(N221="základní",J221,0)</f>
        <v>0</v>
      </c>
      <c r="BF221" s="112">
        <f>IF(N221="snížená",J221,0)</f>
        <v>0</v>
      </c>
      <c r="BG221" s="112">
        <f>IF(N221="zákl. přenesená",J221,0)</f>
        <v>0</v>
      </c>
      <c r="BH221" s="112">
        <f>IF(N221="sníž. přenesená",J221,0)</f>
        <v>0</v>
      </c>
      <c r="BI221" s="112">
        <f>IF(N221="nulová",J221,0)</f>
        <v>0</v>
      </c>
      <c r="BJ221" s="14" t="s">
        <v>81</v>
      </c>
      <c r="BK221" s="112">
        <f>ROUND(I221*H221,2)</f>
        <v>0</v>
      </c>
      <c r="BL221" s="14" t="s">
        <v>177</v>
      </c>
      <c r="BM221" s="219" t="s">
        <v>318</v>
      </c>
    </row>
    <row r="222" spans="1:65" s="2" customFormat="1" ht="19.5">
      <c r="A222" s="32"/>
      <c r="B222" s="33"/>
      <c r="C222" s="34"/>
      <c r="D222" s="220" t="s">
        <v>174</v>
      </c>
      <c r="E222" s="34"/>
      <c r="F222" s="221" t="s">
        <v>683</v>
      </c>
      <c r="G222" s="34"/>
      <c r="H222" s="34"/>
      <c r="I222" s="176"/>
      <c r="J222" s="34"/>
      <c r="K222" s="34"/>
      <c r="L222" s="35"/>
      <c r="M222" s="222"/>
      <c r="N222" s="223"/>
      <c r="O222" s="69"/>
      <c r="P222" s="69"/>
      <c r="Q222" s="69"/>
      <c r="R222" s="69"/>
      <c r="S222" s="69"/>
      <c r="T222" s="70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4" t="s">
        <v>174</v>
      </c>
      <c r="AU222" s="14" t="s">
        <v>81</v>
      </c>
    </row>
    <row r="223" spans="1:65" s="2" customFormat="1" ht="33" customHeight="1">
      <c r="A223" s="32"/>
      <c r="B223" s="33"/>
      <c r="C223" s="224" t="s">
        <v>243</v>
      </c>
      <c r="D223" s="224" t="s">
        <v>179</v>
      </c>
      <c r="E223" s="225" t="s">
        <v>684</v>
      </c>
      <c r="F223" s="226" t="s">
        <v>685</v>
      </c>
      <c r="G223" s="227" t="s">
        <v>213</v>
      </c>
      <c r="H223" s="228">
        <v>1</v>
      </c>
      <c r="I223" s="229"/>
      <c r="J223" s="230">
        <f>ROUND(I223*H223,2)</f>
        <v>0</v>
      </c>
      <c r="K223" s="231"/>
      <c r="L223" s="232"/>
      <c r="M223" s="233" t="s">
        <v>1</v>
      </c>
      <c r="N223" s="234" t="s">
        <v>39</v>
      </c>
      <c r="O223" s="69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9" t="s">
        <v>186</v>
      </c>
      <c r="AT223" s="219" t="s">
        <v>179</v>
      </c>
      <c r="AU223" s="219" t="s">
        <v>81</v>
      </c>
      <c r="AY223" s="14" t="s">
        <v>166</v>
      </c>
      <c r="BE223" s="112">
        <f>IF(N223="základní",J223,0)</f>
        <v>0</v>
      </c>
      <c r="BF223" s="112">
        <f>IF(N223="snížená",J223,0)</f>
        <v>0</v>
      </c>
      <c r="BG223" s="112">
        <f>IF(N223="zákl. přenesená",J223,0)</f>
        <v>0</v>
      </c>
      <c r="BH223" s="112">
        <f>IF(N223="sníž. přenesená",J223,0)</f>
        <v>0</v>
      </c>
      <c r="BI223" s="112">
        <f>IF(N223="nulová",J223,0)</f>
        <v>0</v>
      </c>
      <c r="BJ223" s="14" t="s">
        <v>81</v>
      </c>
      <c r="BK223" s="112">
        <f>ROUND(I223*H223,2)</f>
        <v>0</v>
      </c>
      <c r="BL223" s="14" t="s">
        <v>177</v>
      </c>
      <c r="BM223" s="219" t="s">
        <v>321</v>
      </c>
    </row>
    <row r="224" spans="1:65" s="2" customFormat="1" ht="19.5">
      <c r="A224" s="32"/>
      <c r="B224" s="33"/>
      <c r="C224" s="34"/>
      <c r="D224" s="220" t="s">
        <v>174</v>
      </c>
      <c r="E224" s="34"/>
      <c r="F224" s="221" t="s">
        <v>685</v>
      </c>
      <c r="G224" s="34"/>
      <c r="H224" s="34"/>
      <c r="I224" s="176"/>
      <c r="J224" s="34"/>
      <c r="K224" s="34"/>
      <c r="L224" s="35"/>
      <c r="M224" s="222"/>
      <c r="N224" s="223"/>
      <c r="O224" s="69"/>
      <c r="P224" s="69"/>
      <c r="Q224" s="69"/>
      <c r="R224" s="69"/>
      <c r="S224" s="69"/>
      <c r="T224" s="70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4" t="s">
        <v>174</v>
      </c>
      <c r="AU224" s="14" t="s">
        <v>81</v>
      </c>
    </row>
    <row r="225" spans="1:65" s="2" customFormat="1" ht="37.9" customHeight="1">
      <c r="A225" s="32"/>
      <c r="B225" s="33"/>
      <c r="C225" s="224" t="s">
        <v>322</v>
      </c>
      <c r="D225" s="224" t="s">
        <v>179</v>
      </c>
      <c r="E225" s="225" t="s">
        <v>686</v>
      </c>
      <c r="F225" s="226" t="s">
        <v>687</v>
      </c>
      <c r="G225" s="227" t="s">
        <v>213</v>
      </c>
      <c r="H225" s="228">
        <v>7</v>
      </c>
      <c r="I225" s="229"/>
      <c r="J225" s="230">
        <f>ROUND(I225*H225,2)</f>
        <v>0</v>
      </c>
      <c r="K225" s="231"/>
      <c r="L225" s="232"/>
      <c r="M225" s="233" t="s">
        <v>1</v>
      </c>
      <c r="N225" s="234" t="s">
        <v>39</v>
      </c>
      <c r="O225" s="69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9" t="s">
        <v>186</v>
      </c>
      <c r="AT225" s="219" t="s">
        <v>179</v>
      </c>
      <c r="AU225" s="219" t="s">
        <v>81</v>
      </c>
      <c r="AY225" s="14" t="s">
        <v>166</v>
      </c>
      <c r="BE225" s="112">
        <f>IF(N225="základní",J225,0)</f>
        <v>0</v>
      </c>
      <c r="BF225" s="112">
        <f>IF(N225="snížená",J225,0)</f>
        <v>0</v>
      </c>
      <c r="BG225" s="112">
        <f>IF(N225="zákl. přenesená",J225,0)</f>
        <v>0</v>
      </c>
      <c r="BH225" s="112">
        <f>IF(N225="sníž. přenesená",J225,0)</f>
        <v>0</v>
      </c>
      <c r="BI225" s="112">
        <f>IF(N225="nulová",J225,0)</f>
        <v>0</v>
      </c>
      <c r="BJ225" s="14" t="s">
        <v>81</v>
      </c>
      <c r="BK225" s="112">
        <f>ROUND(I225*H225,2)</f>
        <v>0</v>
      </c>
      <c r="BL225" s="14" t="s">
        <v>177</v>
      </c>
      <c r="BM225" s="219" t="s">
        <v>325</v>
      </c>
    </row>
    <row r="226" spans="1:65" s="2" customFormat="1" ht="19.5">
      <c r="A226" s="32"/>
      <c r="B226" s="33"/>
      <c r="C226" s="34"/>
      <c r="D226" s="220" t="s">
        <v>174</v>
      </c>
      <c r="E226" s="34"/>
      <c r="F226" s="221" t="s">
        <v>687</v>
      </c>
      <c r="G226" s="34"/>
      <c r="H226" s="34"/>
      <c r="I226" s="176"/>
      <c r="J226" s="34"/>
      <c r="K226" s="34"/>
      <c r="L226" s="35"/>
      <c r="M226" s="222"/>
      <c r="N226" s="223"/>
      <c r="O226" s="69"/>
      <c r="P226" s="69"/>
      <c r="Q226" s="69"/>
      <c r="R226" s="69"/>
      <c r="S226" s="69"/>
      <c r="T226" s="70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4" t="s">
        <v>174</v>
      </c>
      <c r="AU226" s="14" t="s">
        <v>81</v>
      </c>
    </row>
    <row r="227" spans="1:65" s="2" customFormat="1" ht="44.25" customHeight="1">
      <c r="A227" s="32"/>
      <c r="B227" s="33"/>
      <c r="C227" s="224" t="s">
        <v>246</v>
      </c>
      <c r="D227" s="224" t="s">
        <v>179</v>
      </c>
      <c r="E227" s="225" t="s">
        <v>688</v>
      </c>
      <c r="F227" s="226" t="s">
        <v>689</v>
      </c>
      <c r="G227" s="227" t="s">
        <v>213</v>
      </c>
      <c r="H227" s="228">
        <v>2</v>
      </c>
      <c r="I227" s="229"/>
      <c r="J227" s="230">
        <f>ROUND(I227*H227,2)</f>
        <v>0</v>
      </c>
      <c r="K227" s="231"/>
      <c r="L227" s="232"/>
      <c r="M227" s="233" t="s">
        <v>1</v>
      </c>
      <c r="N227" s="234" t="s">
        <v>39</v>
      </c>
      <c r="O227" s="69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9" t="s">
        <v>186</v>
      </c>
      <c r="AT227" s="219" t="s">
        <v>179</v>
      </c>
      <c r="AU227" s="219" t="s">
        <v>81</v>
      </c>
      <c r="AY227" s="14" t="s">
        <v>166</v>
      </c>
      <c r="BE227" s="112">
        <f>IF(N227="základní",J227,0)</f>
        <v>0</v>
      </c>
      <c r="BF227" s="112">
        <f>IF(N227="snížená",J227,0)</f>
        <v>0</v>
      </c>
      <c r="BG227" s="112">
        <f>IF(N227="zákl. přenesená",J227,0)</f>
        <v>0</v>
      </c>
      <c r="BH227" s="112">
        <f>IF(N227="sníž. přenesená",J227,0)</f>
        <v>0</v>
      </c>
      <c r="BI227" s="112">
        <f>IF(N227="nulová",J227,0)</f>
        <v>0</v>
      </c>
      <c r="BJ227" s="14" t="s">
        <v>81</v>
      </c>
      <c r="BK227" s="112">
        <f>ROUND(I227*H227,2)</f>
        <v>0</v>
      </c>
      <c r="BL227" s="14" t="s">
        <v>177</v>
      </c>
      <c r="BM227" s="219" t="s">
        <v>330</v>
      </c>
    </row>
    <row r="228" spans="1:65" s="2" customFormat="1" ht="29.25">
      <c r="A228" s="32"/>
      <c r="B228" s="33"/>
      <c r="C228" s="34"/>
      <c r="D228" s="220" t="s">
        <v>174</v>
      </c>
      <c r="E228" s="34"/>
      <c r="F228" s="221" t="s">
        <v>689</v>
      </c>
      <c r="G228" s="34"/>
      <c r="H228" s="34"/>
      <c r="I228" s="176"/>
      <c r="J228" s="34"/>
      <c r="K228" s="34"/>
      <c r="L228" s="35"/>
      <c r="M228" s="222"/>
      <c r="N228" s="223"/>
      <c r="O228" s="69"/>
      <c r="P228" s="69"/>
      <c r="Q228" s="69"/>
      <c r="R228" s="69"/>
      <c r="S228" s="69"/>
      <c r="T228" s="70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4" t="s">
        <v>174</v>
      </c>
      <c r="AU228" s="14" t="s">
        <v>81</v>
      </c>
    </row>
    <row r="229" spans="1:65" s="2" customFormat="1" ht="44.25" customHeight="1">
      <c r="A229" s="32"/>
      <c r="B229" s="33"/>
      <c r="C229" s="224" t="s">
        <v>331</v>
      </c>
      <c r="D229" s="224" t="s">
        <v>179</v>
      </c>
      <c r="E229" s="225" t="s">
        <v>690</v>
      </c>
      <c r="F229" s="226" t="s">
        <v>691</v>
      </c>
      <c r="G229" s="227" t="s">
        <v>213</v>
      </c>
      <c r="H229" s="228">
        <v>1</v>
      </c>
      <c r="I229" s="229"/>
      <c r="J229" s="230">
        <f>ROUND(I229*H229,2)</f>
        <v>0</v>
      </c>
      <c r="K229" s="231"/>
      <c r="L229" s="232"/>
      <c r="M229" s="233" t="s">
        <v>1</v>
      </c>
      <c r="N229" s="234" t="s">
        <v>39</v>
      </c>
      <c r="O229" s="69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9" t="s">
        <v>186</v>
      </c>
      <c r="AT229" s="219" t="s">
        <v>179</v>
      </c>
      <c r="AU229" s="219" t="s">
        <v>81</v>
      </c>
      <c r="AY229" s="14" t="s">
        <v>166</v>
      </c>
      <c r="BE229" s="112">
        <f>IF(N229="základní",J229,0)</f>
        <v>0</v>
      </c>
      <c r="BF229" s="112">
        <f>IF(N229="snížená",J229,0)</f>
        <v>0</v>
      </c>
      <c r="BG229" s="112">
        <f>IF(N229="zákl. přenesená",J229,0)</f>
        <v>0</v>
      </c>
      <c r="BH229" s="112">
        <f>IF(N229="sníž. přenesená",J229,0)</f>
        <v>0</v>
      </c>
      <c r="BI229" s="112">
        <f>IF(N229="nulová",J229,0)</f>
        <v>0</v>
      </c>
      <c r="BJ229" s="14" t="s">
        <v>81</v>
      </c>
      <c r="BK229" s="112">
        <f>ROUND(I229*H229,2)</f>
        <v>0</v>
      </c>
      <c r="BL229" s="14" t="s">
        <v>177</v>
      </c>
      <c r="BM229" s="219" t="s">
        <v>334</v>
      </c>
    </row>
    <row r="230" spans="1:65" s="2" customFormat="1" ht="19.5">
      <c r="A230" s="32"/>
      <c r="B230" s="33"/>
      <c r="C230" s="34"/>
      <c r="D230" s="220" t="s">
        <v>174</v>
      </c>
      <c r="E230" s="34"/>
      <c r="F230" s="221" t="s">
        <v>691</v>
      </c>
      <c r="G230" s="34"/>
      <c r="H230" s="34"/>
      <c r="I230" s="176"/>
      <c r="J230" s="34"/>
      <c r="K230" s="34"/>
      <c r="L230" s="35"/>
      <c r="M230" s="222"/>
      <c r="N230" s="223"/>
      <c r="O230" s="69"/>
      <c r="P230" s="69"/>
      <c r="Q230" s="69"/>
      <c r="R230" s="69"/>
      <c r="S230" s="69"/>
      <c r="T230" s="70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4" t="s">
        <v>174</v>
      </c>
      <c r="AU230" s="14" t="s">
        <v>81</v>
      </c>
    </row>
    <row r="231" spans="1:65" s="2" customFormat="1" ht="78" customHeight="1">
      <c r="A231" s="32"/>
      <c r="B231" s="33"/>
      <c r="C231" s="224" t="s">
        <v>250</v>
      </c>
      <c r="D231" s="224" t="s">
        <v>179</v>
      </c>
      <c r="E231" s="225" t="s">
        <v>692</v>
      </c>
      <c r="F231" s="226" t="s">
        <v>693</v>
      </c>
      <c r="G231" s="227" t="s">
        <v>213</v>
      </c>
      <c r="H231" s="228">
        <v>3</v>
      </c>
      <c r="I231" s="229"/>
      <c r="J231" s="230">
        <f>ROUND(I231*H231,2)</f>
        <v>0</v>
      </c>
      <c r="K231" s="231"/>
      <c r="L231" s="232"/>
      <c r="M231" s="233" t="s">
        <v>1</v>
      </c>
      <c r="N231" s="234" t="s">
        <v>39</v>
      </c>
      <c r="O231" s="69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9" t="s">
        <v>186</v>
      </c>
      <c r="AT231" s="219" t="s">
        <v>179</v>
      </c>
      <c r="AU231" s="219" t="s">
        <v>81</v>
      </c>
      <c r="AY231" s="14" t="s">
        <v>166</v>
      </c>
      <c r="BE231" s="112">
        <f>IF(N231="základní",J231,0)</f>
        <v>0</v>
      </c>
      <c r="BF231" s="112">
        <f>IF(N231="snížená",J231,0)</f>
        <v>0</v>
      </c>
      <c r="BG231" s="112">
        <f>IF(N231="zákl. přenesená",J231,0)</f>
        <v>0</v>
      </c>
      <c r="BH231" s="112">
        <f>IF(N231="sníž. přenesená",J231,0)</f>
        <v>0</v>
      </c>
      <c r="BI231" s="112">
        <f>IF(N231="nulová",J231,0)</f>
        <v>0</v>
      </c>
      <c r="BJ231" s="14" t="s">
        <v>81</v>
      </c>
      <c r="BK231" s="112">
        <f>ROUND(I231*H231,2)</f>
        <v>0</v>
      </c>
      <c r="BL231" s="14" t="s">
        <v>177</v>
      </c>
      <c r="BM231" s="219" t="s">
        <v>340</v>
      </c>
    </row>
    <row r="232" spans="1:65" s="2" customFormat="1" ht="39">
      <c r="A232" s="32"/>
      <c r="B232" s="33"/>
      <c r="C232" s="34"/>
      <c r="D232" s="220" t="s">
        <v>174</v>
      </c>
      <c r="E232" s="34"/>
      <c r="F232" s="221" t="s">
        <v>693</v>
      </c>
      <c r="G232" s="34"/>
      <c r="H232" s="34"/>
      <c r="I232" s="176"/>
      <c r="J232" s="34"/>
      <c r="K232" s="34"/>
      <c r="L232" s="35"/>
      <c r="M232" s="222"/>
      <c r="N232" s="223"/>
      <c r="O232" s="69"/>
      <c r="P232" s="69"/>
      <c r="Q232" s="69"/>
      <c r="R232" s="69"/>
      <c r="S232" s="69"/>
      <c r="T232" s="70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4" t="s">
        <v>174</v>
      </c>
      <c r="AU232" s="14" t="s">
        <v>81</v>
      </c>
    </row>
    <row r="233" spans="1:65" s="2" customFormat="1" ht="37.9" customHeight="1">
      <c r="A233" s="32"/>
      <c r="B233" s="33"/>
      <c r="C233" s="224" t="s">
        <v>341</v>
      </c>
      <c r="D233" s="224" t="s">
        <v>179</v>
      </c>
      <c r="E233" s="225" t="s">
        <v>694</v>
      </c>
      <c r="F233" s="226" t="s">
        <v>695</v>
      </c>
      <c r="G233" s="227" t="s">
        <v>213</v>
      </c>
      <c r="H233" s="228">
        <v>1</v>
      </c>
      <c r="I233" s="229"/>
      <c r="J233" s="230">
        <f>ROUND(I233*H233,2)</f>
        <v>0</v>
      </c>
      <c r="K233" s="231"/>
      <c r="L233" s="232"/>
      <c r="M233" s="233" t="s">
        <v>1</v>
      </c>
      <c r="N233" s="234" t="s">
        <v>39</v>
      </c>
      <c r="O233" s="69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9" t="s">
        <v>186</v>
      </c>
      <c r="AT233" s="219" t="s">
        <v>179</v>
      </c>
      <c r="AU233" s="219" t="s">
        <v>81</v>
      </c>
      <c r="AY233" s="14" t="s">
        <v>166</v>
      </c>
      <c r="BE233" s="112">
        <f>IF(N233="základní",J233,0)</f>
        <v>0</v>
      </c>
      <c r="BF233" s="112">
        <f>IF(N233="snížená",J233,0)</f>
        <v>0</v>
      </c>
      <c r="BG233" s="112">
        <f>IF(N233="zákl. přenesená",J233,0)</f>
        <v>0</v>
      </c>
      <c r="BH233" s="112">
        <f>IF(N233="sníž. přenesená",J233,0)</f>
        <v>0</v>
      </c>
      <c r="BI233" s="112">
        <f>IF(N233="nulová",J233,0)</f>
        <v>0</v>
      </c>
      <c r="BJ233" s="14" t="s">
        <v>81</v>
      </c>
      <c r="BK233" s="112">
        <f>ROUND(I233*H233,2)</f>
        <v>0</v>
      </c>
      <c r="BL233" s="14" t="s">
        <v>177</v>
      </c>
      <c r="BM233" s="219" t="s">
        <v>344</v>
      </c>
    </row>
    <row r="234" spans="1:65" s="2" customFormat="1" ht="19.5">
      <c r="A234" s="32"/>
      <c r="B234" s="33"/>
      <c r="C234" s="34"/>
      <c r="D234" s="220" t="s">
        <v>174</v>
      </c>
      <c r="E234" s="34"/>
      <c r="F234" s="221" t="s">
        <v>695</v>
      </c>
      <c r="G234" s="34"/>
      <c r="H234" s="34"/>
      <c r="I234" s="176"/>
      <c r="J234" s="34"/>
      <c r="K234" s="34"/>
      <c r="L234" s="35"/>
      <c r="M234" s="222"/>
      <c r="N234" s="223"/>
      <c r="O234" s="69"/>
      <c r="P234" s="69"/>
      <c r="Q234" s="69"/>
      <c r="R234" s="69"/>
      <c r="S234" s="69"/>
      <c r="T234" s="70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4" t="s">
        <v>174</v>
      </c>
      <c r="AU234" s="14" t="s">
        <v>81</v>
      </c>
    </row>
    <row r="235" spans="1:65" s="2" customFormat="1" ht="55.5" customHeight="1">
      <c r="A235" s="32"/>
      <c r="B235" s="33"/>
      <c r="C235" s="224" t="s">
        <v>253</v>
      </c>
      <c r="D235" s="224" t="s">
        <v>179</v>
      </c>
      <c r="E235" s="225" t="s">
        <v>696</v>
      </c>
      <c r="F235" s="226" t="s">
        <v>697</v>
      </c>
      <c r="G235" s="227" t="s">
        <v>213</v>
      </c>
      <c r="H235" s="228">
        <v>1</v>
      </c>
      <c r="I235" s="229"/>
      <c r="J235" s="230">
        <f>ROUND(I235*H235,2)</f>
        <v>0</v>
      </c>
      <c r="K235" s="231"/>
      <c r="L235" s="232"/>
      <c r="M235" s="233" t="s">
        <v>1</v>
      </c>
      <c r="N235" s="234" t="s">
        <v>39</v>
      </c>
      <c r="O235" s="69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9" t="s">
        <v>186</v>
      </c>
      <c r="AT235" s="219" t="s">
        <v>179</v>
      </c>
      <c r="AU235" s="219" t="s">
        <v>81</v>
      </c>
      <c r="AY235" s="14" t="s">
        <v>166</v>
      </c>
      <c r="BE235" s="112">
        <f>IF(N235="základní",J235,0)</f>
        <v>0</v>
      </c>
      <c r="BF235" s="112">
        <f>IF(N235="snížená",J235,0)</f>
        <v>0</v>
      </c>
      <c r="BG235" s="112">
        <f>IF(N235="zákl. přenesená",J235,0)</f>
        <v>0</v>
      </c>
      <c r="BH235" s="112">
        <f>IF(N235="sníž. přenesená",J235,0)</f>
        <v>0</v>
      </c>
      <c r="BI235" s="112">
        <f>IF(N235="nulová",J235,0)</f>
        <v>0</v>
      </c>
      <c r="BJ235" s="14" t="s">
        <v>81</v>
      </c>
      <c r="BK235" s="112">
        <f>ROUND(I235*H235,2)</f>
        <v>0</v>
      </c>
      <c r="BL235" s="14" t="s">
        <v>177</v>
      </c>
      <c r="BM235" s="219" t="s">
        <v>347</v>
      </c>
    </row>
    <row r="236" spans="1:65" s="2" customFormat="1" ht="29.25">
      <c r="A236" s="32"/>
      <c r="B236" s="33"/>
      <c r="C236" s="34"/>
      <c r="D236" s="220" t="s">
        <v>174</v>
      </c>
      <c r="E236" s="34"/>
      <c r="F236" s="221" t="s">
        <v>697</v>
      </c>
      <c r="G236" s="34"/>
      <c r="H236" s="34"/>
      <c r="I236" s="176"/>
      <c r="J236" s="34"/>
      <c r="K236" s="34"/>
      <c r="L236" s="35"/>
      <c r="M236" s="222"/>
      <c r="N236" s="223"/>
      <c r="O236" s="69"/>
      <c r="P236" s="69"/>
      <c r="Q236" s="69"/>
      <c r="R236" s="69"/>
      <c r="S236" s="69"/>
      <c r="T236" s="70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4" t="s">
        <v>174</v>
      </c>
      <c r="AU236" s="14" t="s">
        <v>81</v>
      </c>
    </row>
    <row r="237" spans="1:65" s="2" customFormat="1" ht="37.9" customHeight="1">
      <c r="A237" s="32"/>
      <c r="B237" s="33"/>
      <c r="C237" s="224" t="s">
        <v>348</v>
      </c>
      <c r="D237" s="224" t="s">
        <v>179</v>
      </c>
      <c r="E237" s="225" t="s">
        <v>698</v>
      </c>
      <c r="F237" s="226" t="s">
        <v>699</v>
      </c>
      <c r="G237" s="227" t="s">
        <v>213</v>
      </c>
      <c r="H237" s="228">
        <v>1</v>
      </c>
      <c r="I237" s="229"/>
      <c r="J237" s="230">
        <f>ROUND(I237*H237,2)</f>
        <v>0</v>
      </c>
      <c r="K237" s="231"/>
      <c r="L237" s="232"/>
      <c r="M237" s="233" t="s">
        <v>1</v>
      </c>
      <c r="N237" s="234" t="s">
        <v>39</v>
      </c>
      <c r="O237" s="69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9" t="s">
        <v>186</v>
      </c>
      <c r="AT237" s="219" t="s">
        <v>179</v>
      </c>
      <c r="AU237" s="219" t="s">
        <v>81</v>
      </c>
      <c r="AY237" s="14" t="s">
        <v>166</v>
      </c>
      <c r="BE237" s="112">
        <f>IF(N237="základní",J237,0)</f>
        <v>0</v>
      </c>
      <c r="BF237" s="112">
        <f>IF(N237="snížená",J237,0)</f>
        <v>0</v>
      </c>
      <c r="BG237" s="112">
        <f>IF(N237="zákl. přenesená",J237,0)</f>
        <v>0</v>
      </c>
      <c r="BH237" s="112">
        <f>IF(N237="sníž. přenesená",J237,0)</f>
        <v>0</v>
      </c>
      <c r="BI237" s="112">
        <f>IF(N237="nulová",J237,0)</f>
        <v>0</v>
      </c>
      <c r="BJ237" s="14" t="s">
        <v>81</v>
      </c>
      <c r="BK237" s="112">
        <f>ROUND(I237*H237,2)</f>
        <v>0</v>
      </c>
      <c r="BL237" s="14" t="s">
        <v>177</v>
      </c>
      <c r="BM237" s="219" t="s">
        <v>351</v>
      </c>
    </row>
    <row r="238" spans="1:65" s="2" customFormat="1" ht="29.25">
      <c r="A238" s="32"/>
      <c r="B238" s="33"/>
      <c r="C238" s="34"/>
      <c r="D238" s="220" t="s">
        <v>174</v>
      </c>
      <c r="E238" s="34"/>
      <c r="F238" s="221" t="s">
        <v>699</v>
      </c>
      <c r="G238" s="34"/>
      <c r="H238" s="34"/>
      <c r="I238" s="176"/>
      <c r="J238" s="34"/>
      <c r="K238" s="34"/>
      <c r="L238" s="35"/>
      <c r="M238" s="222"/>
      <c r="N238" s="223"/>
      <c r="O238" s="69"/>
      <c r="P238" s="69"/>
      <c r="Q238" s="69"/>
      <c r="R238" s="69"/>
      <c r="S238" s="69"/>
      <c r="T238" s="70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4" t="s">
        <v>174</v>
      </c>
      <c r="AU238" s="14" t="s">
        <v>81</v>
      </c>
    </row>
    <row r="239" spans="1:65" s="2" customFormat="1" ht="44.25" customHeight="1">
      <c r="A239" s="32"/>
      <c r="B239" s="33"/>
      <c r="C239" s="224" t="s">
        <v>257</v>
      </c>
      <c r="D239" s="224" t="s">
        <v>179</v>
      </c>
      <c r="E239" s="225" t="s">
        <v>700</v>
      </c>
      <c r="F239" s="226" t="s">
        <v>701</v>
      </c>
      <c r="G239" s="227" t="s">
        <v>213</v>
      </c>
      <c r="H239" s="228">
        <v>1</v>
      </c>
      <c r="I239" s="229"/>
      <c r="J239" s="230">
        <f>ROUND(I239*H239,2)</f>
        <v>0</v>
      </c>
      <c r="K239" s="231"/>
      <c r="L239" s="232"/>
      <c r="M239" s="233" t="s">
        <v>1</v>
      </c>
      <c r="N239" s="234" t="s">
        <v>39</v>
      </c>
      <c r="O239" s="69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9" t="s">
        <v>186</v>
      </c>
      <c r="AT239" s="219" t="s">
        <v>179</v>
      </c>
      <c r="AU239" s="219" t="s">
        <v>81</v>
      </c>
      <c r="AY239" s="14" t="s">
        <v>166</v>
      </c>
      <c r="BE239" s="112">
        <f>IF(N239="základní",J239,0)</f>
        <v>0</v>
      </c>
      <c r="BF239" s="112">
        <f>IF(N239="snížená",J239,0)</f>
        <v>0</v>
      </c>
      <c r="BG239" s="112">
        <f>IF(N239="zákl. přenesená",J239,0)</f>
        <v>0</v>
      </c>
      <c r="BH239" s="112">
        <f>IF(N239="sníž. přenesená",J239,0)</f>
        <v>0</v>
      </c>
      <c r="BI239" s="112">
        <f>IF(N239="nulová",J239,0)</f>
        <v>0</v>
      </c>
      <c r="BJ239" s="14" t="s">
        <v>81</v>
      </c>
      <c r="BK239" s="112">
        <f>ROUND(I239*H239,2)</f>
        <v>0</v>
      </c>
      <c r="BL239" s="14" t="s">
        <v>177</v>
      </c>
      <c r="BM239" s="219" t="s">
        <v>354</v>
      </c>
    </row>
    <row r="240" spans="1:65" s="2" customFormat="1" ht="29.25">
      <c r="A240" s="32"/>
      <c r="B240" s="33"/>
      <c r="C240" s="34"/>
      <c r="D240" s="220" t="s">
        <v>174</v>
      </c>
      <c r="E240" s="34"/>
      <c r="F240" s="221" t="s">
        <v>701</v>
      </c>
      <c r="G240" s="34"/>
      <c r="H240" s="34"/>
      <c r="I240" s="176"/>
      <c r="J240" s="34"/>
      <c r="K240" s="34"/>
      <c r="L240" s="35"/>
      <c r="M240" s="222"/>
      <c r="N240" s="223"/>
      <c r="O240" s="69"/>
      <c r="P240" s="69"/>
      <c r="Q240" s="69"/>
      <c r="R240" s="69"/>
      <c r="S240" s="69"/>
      <c r="T240" s="70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4" t="s">
        <v>174</v>
      </c>
      <c r="AU240" s="14" t="s">
        <v>81</v>
      </c>
    </row>
    <row r="241" spans="1:65" s="2" customFormat="1" ht="44.25" customHeight="1">
      <c r="A241" s="32"/>
      <c r="B241" s="33"/>
      <c r="C241" s="224" t="s">
        <v>355</v>
      </c>
      <c r="D241" s="224" t="s">
        <v>179</v>
      </c>
      <c r="E241" s="225" t="s">
        <v>702</v>
      </c>
      <c r="F241" s="226" t="s">
        <v>703</v>
      </c>
      <c r="G241" s="227" t="s">
        <v>213</v>
      </c>
      <c r="H241" s="228">
        <v>1</v>
      </c>
      <c r="I241" s="229"/>
      <c r="J241" s="230">
        <f>ROUND(I241*H241,2)</f>
        <v>0</v>
      </c>
      <c r="K241" s="231"/>
      <c r="L241" s="232"/>
      <c r="M241" s="233" t="s">
        <v>1</v>
      </c>
      <c r="N241" s="234" t="s">
        <v>39</v>
      </c>
      <c r="O241" s="69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9" t="s">
        <v>186</v>
      </c>
      <c r="AT241" s="219" t="s">
        <v>179</v>
      </c>
      <c r="AU241" s="219" t="s">
        <v>81</v>
      </c>
      <c r="AY241" s="14" t="s">
        <v>166</v>
      </c>
      <c r="BE241" s="112">
        <f>IF(N241="základní",J241,0)</f>
        <v>0</v>
      </c>
      <c r="BF241" s="112">
        <f>IF(N241="snížená",J241,0)</f>
        <v>0</v>
      </c>
      <c r="BG241" s="112">
        <f>IF(N241="zákl. přenesená",J241,0)</f>
        <v>0</v>
      </c>
      <c r="BH241" s="112">
        <f>IF(N241="sníž. přenesená",J241,0)</f>
        <v>0</v>
      </c>
      <c r="BI241" s="112">
        <f>IF(N241="nulová",J241,0)</f>
        <v>0</v>
      </c>
      <c r="BJ241" s="14" t="s">
        <v>81</v>
      </c>
      <c r="BK241" s="112">
        <f>ROUND(I241*H241,2)</f>
        <v>0</v>
      </c>
      <c r="BL241" s="14" t="s">
        <v>177</v>
      </c>
      <c r="BM241" s="219" t="s">
        <v>358</v>
      </c>
    </row>
    <row r="242" spans="1:65" s="2" customFormat="1" ht="29.25">
      <c r="A242" s="32"/>
      <c r="B242" s="33"/>
      <c r="C242" s="34"/>
      <c r="D242" s="220" t="s">
        <v>174</v>
      </c>
      <c r="E242" s="34"/>
      <c r="F242" s="221" t="s">
        <v>703</v>
      </c>
      <c r="G242" s="34"/>
      <c r="H242" s="34"/>
      <c r="I242" s="176"/>
      <c r="J242" s="34"/>
      <c r="K242" s="34"/>
      <c r="L242" s="35"/>
      <c r="M242" s="222"/>
      <c r="N242" s="223"/>
      <c r="O242" s="69"/>
      <c r="P242" s="69"/>
      <c r="Q242" s="69"/>
      <c r="R242" s="69"/>
      <c r="S242" s="69"/>
      <c r="T242" s="70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4" t="s">
        <v>174</v>
      </c>
      <c r="AU242" s="14" t="s">
        <v>81</v>
      </c>
    </row>
    <row r="243" spans="1:65" s="2" customFormat="1" ht="24.2" customHeight="1">
      <c r="A243" s="32"/>
      <c r="B243" s="33"/>
      <c r="C243" s="224" t="s">
        <v>260</v>
      </c>
      <c r="D243" s="224" t="s">
        <v>179</v>
      </c>
      <c r="E243" s="225" t="s">
        <v>704</v>
      </c>
      <c r="F243" s="226" t="s">
        <v>705</v>
      </c>
      <c r="G243" s="227" t="s">
        <v>213</v>
      </c>
      <c r="H243" s="228">
        <v>1</v>
      </c>
      <c r="I243" s="229"/>
      <c r="J243" s="230">
        <f>ROUND(I243*H243,2)</f>
        <v>0</v>
      </c>
      <c r="K243" s="231"/>
      <c r="L243" s="232"/>
      <c r="M243" s="233" t="s">
        <v>1</v>
      </c>
      <c r="N243" s="234" t="s">
        <v>39</v>
      </c>
      <c r="O243" s="69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9" t="s">
        <v>186</v>
      </c>
      <c r="AT243" s="219" t="s">
        <v>179</v>
      </c>
      <c r="AU243" s="219" t="s">
        <v>81</v>
      </c>
      <c r="AY243" s="14" t="s">
        <v>166</v>
      </c>
      <c r="BE243" s="112">
        <f>IF(N243="základní",J243,0)</f>
        <v>0</v>
      </c>
      <c r="BF243" s="112">
        <f>IF(N243="snížená",J243,0)</f>
        <v>0</v>
      </c>
      <c r="BG243" s="112">
        <f>IF(N243="zákl. přenesená",J243,0)</f>
        <v>0</v>
      </c>
      <c r="BH243" s="112">
        <f>IF(N243="sníž. přenesená",J243,0)</f>
        <v>0</v>
      </c>
      <c r="BI243" s="112">
        <f>IF(N243="nulová",J243,0)</f>
        <v>0</v>
      </c>
      <c r="BJ243" s="14" t="s">
        <v>81</v>
      </c>
      <c r="BK243" s="112">
        <f>ROUND(I243*H243,2)</f>
        <v>0</v>
      </c>
      <c r="BL243" s="14" t="s">
        <v>177</v>
      </c>
      <c r="BM243" s="219" t="s">
        <v>361</v>
      </c>
    </row>
    <row r="244" spans="1:65" s="2" customFormat="1" ht="19.5">
      <c r="A244" s="32"/>
      <c r="B244" s="33"/>
      <c r="C244" s="34"/>
      <c r="D244" s="220" t="s">
        <v>174</v>
      </c>
      <c r="E244" s="34"/>
      <c r="F244" s="221" t="s">
        <v>705</v>
      </c>
      <c r="G244" s="34"/>
      <c r="H244" s="34"/>
      <c r="I244" s="176"/>
      <c r="J244" s="34"/>
      <c r="K244" s="34"/>
      <c r="L244" s="35"/>
      <c r="M244" s="222"/>
      <c r="N244" s="223"/>
      <c r="O244" s="69"/>
      <c r="P244" s="69"/>
      <c r="Q244" s="69"/>
      <c r="R244" s="69"/>
      <c r="S244" s="69"/>
      <c r="T244" s="70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4" t="s">
        <v>174</v>
      </c>
      <c r="AU244" s="14" t="s">
        <v>81</v>
      </c>
    </row>
    <row r="245" spans="1:65" s="2" customFormat="1" ht="76.349999999999994" customHeight="1">
      <c r="A245" s="32"/>
      <c r="B245" s="33"/>
      <c r="C245" s="224" t="s">
        <v>362</v>
      </c>
      <c r="D245" s="224" t="s">
        <v>179</v>
      </c>
      <c r="E245" s="225" t="s">
        <v>706</v>
      </c>
      <c r="F245" s="226" t="s">
        <v>707</v>
      </c>
      <c r="G245" s="227" t="s">
        <v>213</v>
      </c>
      <c r="H245" s="228">
        <v>1</v>
      </c>
      <c r="I245" s="229"/>
      <c r="J245" s="230">
        <f>ROUND(I245*H245,2)</f>
        <v>0</v>
      </c>
      <c r="K245" s="231"/>
      <c r="L245" s="232"/>
      <c r="M245" s="233" t="s">
        <v>1</v>
      </c>
      <c r="N245" s="234" t="s">
        <v>39</v>
      </c>
      <c r="O245" s="69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9" t="s">
        <v>186</v>
      </c>
      <c r="AT245" s="219" t="s">
        <v>179</v>
      </c>
      <c r="AU245" s="219" t="s">
        <v>81</v>
      </c>
      <c r="AY245" s="14" t="s">
        <v>166</v>
      </c>
      <c r="BE245" s="112">
        <f>IF(N245="základní",J245,0)</f>
        <v>0</v>
      </c>
      <c r="BF245" s="112">
        <f>IF(N245="snížená",J245,0)</f>
        <v>0</v>
      </c>
      <c r="BG245" s="112">
        <f>IF(N245="zákl. přenesená",J245,0)</f>
        <v>0</v>
      </c>
      <c r="BH245" s="112">
        <f>IF(N245="sníž. přenesená",J245,0)</f>
        <v>0</v>
      </c>
      <c r="BI245" s="112">
        <f>IF(N245="nulová",J245,0)</f>
        <v>0</v>
      </c>
      <c r="BJ245" s="14" t="s">
        <v>81</v>
      </c>
      <c r="BK245" s="112">
        <f>ROUND(I245*H245,2)</f>
        <v>0</v>
      </c>
      <c r="BL245" s="14" t="s">
        <v>177</v>
      </c>
      <c r="BM245" s="219" t="s">
        <v>365</v>
      </c>
    </row>
    <row r="246" spans="1:65" s="2" customFormat="1" ht="48.75">
      <c r="A246" s="32"/>
      <c r="B246" s="33"/>
      <c r="C246" s="34"/>
      <c r="D246" s="220" t="s">
        <v>174</v>
      </c>
      <c r="E246" s="34"/>
      <c r="F246" s="221" t="s">
        <v>707</v>
      </c>
      <c r="G246" s="34"/>
      <c r="H246" s="34"/>
      <c r="I246" s="176"/>
      <c r="J246" s="34"/>
      <c r="K246" s="34"/>
      <c r="L246" s="35"/>
      <c r="M246" s="222"/>
      <c r="N246" s="223"/>
      <c r="O246" s="69"/>
      <c r="P246" s="69"/>
      <c r="Q246" s="69"/>
      <c r="R246" s="69"/>
      <c r="S246" s="69"/>
      <c r="T246" s="70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4" t="s">
        <v>174</v>
      </c>
      <c r="AU246" s="14" t="s">
        <v>81</v>
      </c>
    </row>
    <row r="247" spans="1:65" s="2" customFormat="1" ht="33" customHeight="1">
      <c r="A247" s="32"/>
      <c r="B247" s="33"/>
      <c r="C247" s="224" t="s">
        <v>264</v>
      </c>
      <c r="D247" s="224" t="s">
        <v>179</v>
      </c>
      <c r="E247" s="225" t="s">
        <v>708</v>
      </c>
      <c r="F247" s="226" t="s">
        <v>709</v>
      </c>
      <c r="G247" s="227" t="s">
        <v>213</v>
      </c>
      <c r="H247" s="228">
        <v>1</v>
      </c>
      <c r="I247" s="229"/>
      <c r="J247" s="230">
        <f>ROUND(I247*H247,2)</f>
        <v>0</v>
      </c>
      <c r="K247" s="231"/>
      <c r="L247" s="232"/>
      <c r="M247" s="233" t="s">
        <v>1</v>
      </c>
      <c r="N247" s="234" t="s">
        <v>39</v>
      </c>
      <c r="O247" s="69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9" t="s">
        <v>186</v>
      </c>
      <c r="AT247" s="219" t="s">
        <v>179</v>
      </c>
      <c r="AU247" s="219" t="s">
        <v>81</v>
      </c>
      <c r="AY247" s="14" t="s">
        <v>166</v>
      </c>
      <c r="BE247" s="112">
        <f>IF(N247="základní",J247,0)</f>
        <v>0</v>
      </c>
      <c r="BF247" s="112">
        <f>IF(N247="snížená",J247,0)</f>
        <v>0</v>
      </c>
      <c r="BG247" s="112">
        <f>IF(N247="zákl. přenesená",J247,0)</f>
        <v>0</v>
      </c>
      <c r="BH247" s="112">
        <f>IF(N247="sníž. přenesená",J247,0)</f>
        <v>0</v>
      </c>
      <c r="BI247" s="112">
        <f>IF(N247="nulová",J247,0)</f>
        <v>0</v>
      </c>
      <c r="BJ247" s="14" t="s">
        <v>81</v>
      </c>
      <c r="BK247" s="112">
        <f>ROUND(I247*H247,2)</f>
        <v>0</v>
      </c>
      <c r="BL247" s="14" t="s">
        <v>177</v>
      </c>
      <c r="BM247" s="219" t="s">
        <v>368</v>
      </c>
    </row>
    <row r="248" spans="1:65" s="2" customFormat="1" ht="19.5">
      <c r="A248" s="32"/>
      <c r="B248" s="33"/>
      <c r="C248" s="34"/>
      <c r="D248" s="220" t="s">
        <v>174</v>
      </c>
      <c r="E248" s="34"/>
      <c r="F248" s="221" t="s">
        <v>709</v>
      </c>
      <c r="G248" s="34"/>
      <c r="H248" s="34"/>
      <c r="I248" s="176"/>
      <c r="J248" s="34"/>
      <c r="K248" s="34"/>
      <c r="L248" s="35"/>
      <c r="M248" s="222"/>
      <c r="N248" s="223"/>
      <c r="O248" s="69"/>
      <c r="P248" s="69"/>
      <c r="Q248" s="69"/>
      <c r="R248" s="69"/>
      <c r="S248" s="69"/>
      <c r="T248" s="70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4" t="s">
        <v>174</v>
      </c>
      <c r="AU248" s="14" t="s">
        <v>81</v>
      </c>
    </row>
    <row r="249" spans="1:65" s="2" customFormat="1" ht="24.2" customHeight="1">
      <c r="A249" s="32"/>
      <c r="B249" s="33"/>
      <c r="C249" s="224" t="s">
        <v>369</v>
      </c>
      <c r="D249" s="224" t="s">
        <v>179</v>
      </c>
      <c r="E249" s="225" t="s">
        <v>710</v>
      </c>
      <c r="F249" s="226" t="s">
        <v>711</v>
      </c>
      <c r="G249" s="227" t="s">
        <v>213</v>
      </c>
      <c r="H249" s="228">
        <v>2</v>
      </c>
      <c r="I249" s="229"/>
      <c r="J249" s="230">
        <f>ROUND(I249*H249,2)</f>
        <v>0</v>
      </c>
      <c r="K249" s="231"/>
      <c r="L249" s="232"/>
      <c r="M249" s="233" t="s">
        <v>1</v>
      </c>
      <c r="N249" s="234" t="s">
        <v>39</v>
      </c>
      <c r="O249" s="69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9" t="s">
        <v>186</v>
      </c>
      <c r="AT249" s="219" t="s">
        <v>179</v>
      </c>
      <c r="AU249" s="219" t="s">
        <v>81</v>
      </c>
      <c r="AY249" s="14" t="s">
        <v>166</v>
      </c>
      <c r="BE249" s="112">
        <f>IF(N249="základní",J249,0)</f>
        <v>0</v>
      </c>
      <c r="BF249" s="112">
        <f>IF(N249="snížená",J249,0)</f>
        <v>0</v>
      </c>
      <c r="BG249" s="112">
        <f>IF(N249="zákl. přenesená",J249,0)</f>
        <v>0</v>
      </c>
      <c r="BH249" s="112">
        <f>IF(N249="sníž. přenesená",J249,0)</f>
        <v>0</v>
      </c>
      <c r="BI249" s="112">
        <f>IF(N249="nulová",J249,0)</f>
        <v>0</v>
      </c>
      <c r="BJ249" s="14" t="s">
        <v>81</v>
      </c>
      <c r="BK249" s="112">
        <f>ROUND(I249*H249,2)</f>
        <v>0</v>
      </c>
      <c r="BL249" s="14" t="s">
        <v>177</v>
      </c>
      <c r="BM249" s="219" t="s">
        <v>372</v>
      </c>
    </row>
    <row r="250" spans="1:65" s="2" customFormat="1" ht="19.5">
      <c r="A250" s="32"/>
      <c r="B250" s="33"/>
      <c r="C250" s="34"/>
      <c r="D250" s="220" t="s">
        <v>174</v>
      </c>
      <c r="E250" s="34"/>
      <c r="F250" s="221" t="s">
        <v>711</v>
      </c>
      <c r="G250" s="34"/>
      <c r="H250" s="34"/>
      <c r="I250" s="176"/>
      <c r="J250" s="34"/>
      <c r="K250" s="34"/>
      <c r="L250" s="35"/>
      <c r="M250" s="222"/>
      <c r="N250" s="223"/>
      <c r="O250" s="69"/>
      <c r="P250" s="69"/>
      <c r="Q250" s="69"/>
      <c r="R250" s="69"/>
      <c r="S250" s="69"/>
      <c r="T250" s="70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4" t="s">
        <v>174</v>
      </c>
      <c r="AU250" s="14" t="s">
        <v>81</v>
      </c>
    </row>
    <row r="251" spans="1:65" s="2" customFormat="1" ht="16.5" customHeight="1">
      <c r="A251" s="32"/>
      <c r="B251" s="33"/>
      <c r="C251" s="224" t="s">
        <v>268</v>
      </c>
      <c r="D251" s="224" t="s">
        <v>179</v>
      </c>
      <c r="E251" s="225" t="s">
        <v>712</v>
      </c>
      <c r="F251" s="226" t="s">
        <v>713</v>
      </c>
      <c r="G251" s="227" t="s">
        <v>213</v>
      </c>
      <c r="H251" s="228">
        <v>1</v>
      </c>
      <c r="I251" s="229"/>
      <c r="J251" s="230">
        <f>ROUND(I251*H251,2)</f>
        <v>0</v>
      </c>
      <c r="K251" s="231"/>
      <c r="L251" s="232"/>
      <c r="M251" s="233" t="s">
        <v>1</v>
      </c>
      <c r="N251" s="234" t="s">
        <v>39</v>
      </c>
      <c r="O251" s="69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9" t="s">
        <v>186</v>
      </c>
      <c r="AT251" s="219" t="s">
        <v>179</v>
      </c>
      <c r="AU251" s="219" t="s">
        <v>81</v>
      </c>
      <c r="AY251" s="14" t="s">
        <v>166</v>
      </c>
      <c r="BE251" s="112">
        <f>IF(N251="základní",J251,0)</f>
        <v>0</v>
      </c>
      <c r="BF251" s="112">
        <f>IF(N251="snížená",J251,0)</f>
        <v>0</v>
      </c>
      <c r="BG251" s="112">
        <f>IF(N251="zákl. přenesená",J251,0)</f>
        <v>0</v>
      </c>
      <c r="BH251" s="112">
        <f>IF(N251="sníž. přenesená",J251,0)</f>
        <v>0</v>
      </c>
      <c r="BI251" s="112">
        <f>IF(N251="nulová",J251,0)</f>
        <v>0</v>
      </c>
      <c r="BJ251" s="14" t="s">
        <v>81</v>
      </c>
      <c r="BK251" s="112">
        <f>ROUND(I251*H251,2)</f>
        <v>0</v>
      </c>
      <c r="BL251" s="14" t="s">
        <v>177</v>
      </c>
      <c r="BM251" s="219" t="s">
        <v>375</v>
      </c>
    </row>
    <row r="252" spans="1:65" s="2" customFormat="1" ht="11.25">
      <c r="A252" s="32"/>
      <c r="B252" s="33"/>
      <c r="C252" s="34"/>
      <c r="D252" s="220" t="s">
        <v>174</v>
      </c>
      <c r="E252" s="34"/>
      <c r="F252" s="221" t="s">
        <v>713</v>
      </c>
      <c r="G252" s="34"/>
      <c r="H252" s="34"/>
      <c r="I252" s="176"/>
      <c r="J252" s="34"/>
      <c r="K252" s="34"/>
      <c r="L252" s="35"/>
      <c r="M252" s="222"/>
      <c r="N252" s="223"/>
      <c r="O252" s="69"/>
      <c r="P252" s="69"/>
      <c r="Q252" s="69"/>
      <c r="R252" s="69"/>
      <c r="S252" s="69"/>
      <c r="T252" s="70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4" t="s">
        <v>174</v>
      </c>
      <c r="AU252" s="14" t="s">
        <v>81</v>
      </c>
    </row>
    <row r="253" spans="1:65" s="2" customFormat="1" ht="16.5" customHeight="1">
      <c r="A253" s="32"/>
      <c r="B253" s="33"/>
      <c r="C253" s="224" t="s">
        <v>376</v>
      </c>
      <c r="D253" s="224" t="s">
        <v>179</v>
      </c>
      <c r="E253" s="225" t="s">
        <v>714</v>
      </c>
      <c r="F253" s="226" t="s">
        <v>715</v>
      </c>
      <c r="G253" s="227" t="s">
        <v>213</v>
      </c>
      <c r="H253" s="228">
        <v>6</v>
      </c>
      <c r="I253" s="229"/>
      <c r="J253" s="230">
        <f>ROUND(I253*H253,2)</f>
        <v>0</v>
      </c>
      <c r="K253" s="231"/>
      <c r="L253" s="232"/>
      <c r="M253" s="233" t="s">
        <v>1</v>
      </c>
      <c r="N253" s="234" t="s">
        <v>39</v>
      </c>
      <c r="O253" s="69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9" t="s">
        <v>186</v>
      </c>
      <c r="AT253" s="219" t="s">
        <v>179</v>
      </c>
      <c r="AU253" s="219" t="s">
        <v>81</v>
      </c>
      <c r="AY253" s="14" t="s">
        <v>166</v>
      </c>
      <c r="BE253" s="112">
        <f>IF(N253="základní",J253,0)</f>
        <v>0</v>
      </c>
      <c r="BF253" s="112">
        <f>IF(N253="snížená",J253,0)</f>
        <v>0</v>
      </c>
      <c r="BG253" s="112">
        <f>IF(N253="zákl. přenesená",J253,0)</f>
        <v>0</v>
      </c>
      <c r="BH253" s="112">
        <f>IF(N253="sníž. přenesená",J253,0)</f>
        <v>0</v>
      </c>
      <c r="BI253" s="112">
        <f>IF(N253="nulová",J253,0)</f>
        <v>0</v>
      </c>
      <c r="BJ253" s="14" t="s">
        <v>81</v>
      </c>
      <c r="BK253" s="112">
        <f>ROUND(I253*H253,2)</f>
        <v>0</v>
      </c>
      <c r="BL253" s="14" t="s">
        <v>177</v>
      </c>
      <c r="BM253" s="219" t="s">
        <v>379</v>
      </c>
    </row>
    <row r="254" spans="1:65" s="2" customFormat="1" ht="11.25">
      <c r="A254" s="32"/>
      <c r="B254" s="33"/>
      <c r="C254" s="34"/>
      <c r="D254" s="220" t="s">
        <v>174</v>
      </c>
      <c r="E254" s="34"/>
      <c r="F254" s="221" t="s">
        <v>715</v>
      </c>
      <c r="G254" s="34"/>
      <c r="H254" s="34"/>
      <c r="I254" s="176"/>
      <c r="J254" s="34"/>
      <c r="K254" s="34"/>
      <c r="L254" s="35"/>
      <c r="M254" s="222"/>
      <c r="N254" s="223"/>
      <c r="O254" s="69"/>
      <c r="P254" s="69"/>
      <c r="Q254" s="69"/>
      <c r="R254" s="69"/>
      <c r="S254" s="69"/>
      <c r="T254" s="70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4" t="s">
        <v>174</v>
      </c>
      <c r="AU254" s="14" t="s">
        <v>81</v>
      </c>
    </row>
    <row r="255" spans="1:65" s="2" customFormat="1" ht="24.2" customHeight="1">
      <c r="A255" s="32"/>
      <c r="B255" s="33"/>
      <c r="C255" s="224" t="s">
        <v>272</v>
      </c>
      <c r="D255" s="224" t="s">
        <v>179</v>
      </c>
      <c r="E255" s="225" t="s">
        <v>716</v>
      </c>
      <c r="F255" s="226" t="s">
        <v>717</v>
      </c>
      <c r="G255" s="227" t="s">
        <v>213</v>
      </c>
      <c r="H255" s="228">
        <v>6</v>
      </c>
      <c r="I255" s="229"/>
      <c r="J255" s="230">
        <f>ROUND(I255*H255,2)</f>
        <v>0</v>
      </c>
      <c r="K255" s="231"/>
      <c r="L255" s="232"/>
      <c r="M255" s="233" t="s">
        <v>1</v>
      </c>
      <c r="N255" s="234" t="s">
        <v>39</v>
      </c>
      <c r="O255" s="69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19" t="s">
        <v>186</v>
      </c>
      <c r="AT255" s="219" t="s">
        <v>179</v>
      </c>
      <c r="AU255" s="219" t="s">
        <v>81</v>
      </c>
      <c r="AY255" s="14" t="s">
        <v>166</v>
      </c>
      <c r="BE255" s="112">
        <f>IF(N255="základní",J255,0)</f>
        <v>0</v>
      </c>
      <c r="BF255" s="112">
        <f>IF(N255="snížená",J255,0)</f>
        <v>0</v>
      </c>
      <c r="BG255" s="112">
        <f>IF(N255="zákl. přenesená",J255,0)</f>
        <v>0</v>
      </c>
      <c r="BH255" s="112">
        <f>IF(N255="sníž. přenesená",J255,0)</f>
        <v>0</v>
      </c>
      <c r="BI255" s="112">
        <f>IF(N255="nulová",J255,0)</f>
        <v>0</v>
      </c>
      <c r="BJ255" s="14" t="s">
        <v>81</v>
      </c>
      <c r="BK255" s="112">
        <f>ROUND(I255*H255,2)</f>
        <v>0</v>
      </c>
      <c r="BL255" s="14" t="s">
        <v>177</v>
      </c>
      <c r="BM255" s="219" t="s">
        <v>382</v>
      </c>
    </row>
    <row r="256" spans="1:65" s="2" customFormat="1" ht="11.25">
      <c r="A256" s="32"/>
      <c r="B256" s="33"/>
      <c r="C256" s="34"/>
      <c r="D256" s="220" t="s">
        <v>174</v>
      </c>
      <c r="E256" s="34"/>
      <c r="F256" s="221" t="s">
        <v>717</v>
      </c>
      <c r="G256" s="34"/>
      <c r="H256" s="34"/>
      <c r="I256" s="176"/>
      <c r="J256" s="34"/>
      <c r="K256" s="34"/>
      <c r="L256" s="35"/>
      <c r="M256" s="222"/>
      <c r="N256" s="223"/>
      <c r="O256" s="69"/>
      <c r="P256" s="69"/>
      <c r="Q256" s="69"/>
      <c r="R256" s="69"/>
      <c r="S256" s="69"/>
      <c r="T256" s="70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4" t="s">
        <v>174</v>
      </c>
      <c r="AU256" s="14" t="s">
        <v>81</v>
      </c>
    </row>
    <row r="257" spans="1:65" s="2" customFormat="1" ht="16.5" customHeight="1">
      <c r="A257" s="32"/>
      <c r="B257" s="33"/>
      <c r="C257" s="224" t="s">
        <v>383</v>
      </c>
      <c r="D257" s="224" t="s">
        <v>179</v>
      </c>
      <c r="E257" s="225" t="s">
        <v>718</v>
      </c>
      <c r="F257" s="226" t="s">
        <v>719</v>
      </c>
      <c r="G257" s="227" t="s">
        <v>213</v>
      </c>
      <c r="H257" s="228">
        <v>1</v>
      </c>
      <c r="I257" s="229"/>
      <c r="J257" s="230">
        <f>ROUND(I257*H257,2)</f>
        <v>0</v>
      </c>
      <c r="K257" s="231"/>
      <c r="L257" s="232"/>
      <c r="M257" s="233" t="s">
        <v>1</v>
      </c>
      <c r="N257" s="234" t="s">
        <v>39</v>
      </c>
      <c r="O257" s="69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19" t="s">
        <v>186</v>
      </c>
      <c r="AT257" s="219" t="s">
        <v>179</v>
      </c>
      <c r="AU257" s="219" t="s">
        <v>81</v>
      </c>
      <c r="AY257" s="14" t="s">
        <v>166</v>
      </c>
      <c r="BE257" s="112">
        <f>IF(N257="základní",J257,0)</f>
        <v>0</v>
      </c>
      <c r="BF257" s="112">
        <f>IF(N257="snížená",J257,0)</f>
        <v>0</v>
      </c>
      <c r="BG257" s="112">
        <f>IF(N257="zákl. přenesená",J257,0)</f>
        <v>0</v>
      </c>
      <c r="BH257" s="112">
        <f>IF(N257="sníž. přenesená",J257,0)</f>
        <v>0</v>
      </c>
      <c r="BI257" s="112">
        <f>IF(N257="nulová",J257,0)</f>
        <v>0</v>
      </c>
      <c r="BJ257" s="14" t="s">
        <v>81</v>
      </c>
      <c r="BK257" s="112">
        <f>ROUND(I257*H257,2)</f>
        <v>0</v>
      </c>
      <c r="BL257" s="14" t="s">
        <v>177</v>
      </c>
      <c r="BM257" s="219" t="s">
        <v>386</v>
      </c>
    </row>
    <row r="258" spans="1:65" s="2" customFormat="1" ht="11.25">
      <c r="A258" s="32"/>
      <c r="B258" s="33"/>
      <c r="C258" s="34"/>
      <c r="D258" s="220" t="s">
        <v>174</v>
      </c>
      <c r="E258" s="34"/>
      <c r="F258" s="221" t="s">
        <v>719</v>
      </c>
      <c r="G258" s="34"/>
      <c r="H258" s="34"/>
      <c r="I258" s="176"/>
      <c r="J258" s="34"/>
      <c r="K258" s="34"/>
      <c r="L258" s="35"/>
      <c r="M258" s="222"/>
      <c r="N258" s="223"/>
      <c r="O258" s="69"/>
      <c r="P258" s="69"/>
      <c r="Q258" s="69"/>
      <c r="R258" s="69"/>
      <c r="S258" s="69"/>
      <c r="T258" s="70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4" t="s">
        <v>174</v>
      </c>
      <c r="AU258" s="14" t="s">
        <v>81</v>
      </c>
    </row>
    <row r="259" spans="1:65" s="12" customFormat="1" ht="25.9" customHeight="1">
      <c r="B259" s="191"/>
      <c r="C259" s="192"/>
      <c r="D259" s="193" t="s">
        <v>73</v>
      </c>
      <c r="E259" s="194" t="s">
        <v>720</v>
      </c>
      <c r="F259" s="194" t="s">
        <v>721</v>
      </c>
      <c r="G259" s="192"/>
      <c r="H259" s="192"/>
      <c r="I259" s="195"/>
      <c r="J259" s="196">
        <f>BK259</f>
        <v>0</v>
      </c>
      <c r="K259" s="192"/>
      <c r="L259" s="197"/>
      <c r="M259" s="198"/>
      <c r="N259" s="199"/>
      <c r="O259" s="199"/>
      <c r="P259" s="200">
        <f>SUM(P260:P267)</f>
        <v>0</v>
      </c>
      <c r="Q259" s="199"/>
      <c r="R259" s="200">
        <f>SUM(R260:R267)</f>
        <v>0</v>
      </c>
      <c r="S259" s="199"/>
      <c r="T259" s="201">
        <f>SUM(T260:T267)</f>
        <v>0</v>
      </c>
      <c r="AR259" s="202" t="s">
        <v>81</v>
      </c>
      <c r="AT259" s="203" t="s">
        <v>73</v>
      </c>
      <c r="AU259" s="203" t="s">
        <v>74</v>
      </c>
      <c r="AY259" s="202" t="s">
        <v>166</v>
      </c>
      <c r="BK259" s="204">
        <f>SUM(BK260:BK267)</f>
        <v>0</v>
      </c>
    </row>
    <row r="260" spans="1:65" s="2" customFormat="1" ht="24.2" customHeight="1">
      <c r="A260" s="32"/>
      <c r="B260" s="33"/>
      <c r="C260" s="224" t="s">
        <v>275</v>
      </c>
      <c r="D260" s="224" t="s">
        <v>179</v>
      </c>
      <c r="E260" s="225" t="s">
        <v>722</v>
      </c>
      <c r="F260" s="226" t="s">
        <v>723</v>
      </c>
      <c r="G260" s="227" t="s">
        <v>724</v>
      </c>
      <c r="H260" s="228">
        <v>1</v>
      </c>
      <c r="I260" s="229"/>
      <c r="J260" s="230">
        <f>ROUND(I260*H260,2)</f>
        <v>0</v>
      </c>
      <c r="K260" s="231"/>
      <c r="L260" s="232"/>
      <c r="M260" s="233" t="s">
        <v>1</v>
      </c>
      <c r="N260" s="234" t="s">
        <v>39</v>
      </c>
      <c r="O260" s="69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19" t="s">
        <v>186</v>
      </c>
      <c r="AT260" s="219" t="s">
        <v>179</v>
      </c>
      <c r="AU260" s="219" t="s">
        <v>81</v>
      </c>
      <c r="AY260" s="14" t="s">
        <v>166</v>
      </c>
      <c r="BE260" s="112">
        <f>IF(N260="základní",J260,0)</f>
        <v>0</v>
      </c>
      <c r="BF260" s="112">
        <f>IF(N260="snížená",J260,0)</f>
        <v>0</v>
      </c>
      <c r="BG260" s="112">
        <f>IF(N260="zákl. přenesená",J260,0)</f>
        <v>0</v>
      </c>
      <c r="BH260" s="112">
        <f>IF(N260="sníž. přenesená",J260,0)</f>
        <v>0</v>
      </c>
      <c r="BI260" s="112">
        <f>IF(N260="nulová",J260,0)</f>
        <v>0</v>
      </c>
      <c r="BJ260" s="14" t="s">
        <v>81</v>
      </c>
      <c r="BK260" s="112">
        <f>ROUND(I260*H260,2)</f>
        <v>0</v>
      </c>
      <c r="BL260" s="14" t="s">
        <v>177</v>
      </c>
      <c r="BM260" s="219" t="s">
        <v>389</v>
      </c>
    </row>
    <row r="261" spans="1:65" s="2" customFormat="1" ht="19.5">
      <c r="A261" s="32"/>
      <c r="B261" s="33"/>
      <c r="C261" s="34"/>
      <c r="D261" s="220" t="s">
        <v>174</v>
      </c>
      <c r="E261" s="34"/>
      <c r="F261" s="221" t="s">
        <v>723</v>
      </c>
      <c r="G261" s="34"/>
      <c r="H261" s="34"/>
      <c r="I261" s="176"/>
      <c r="J261" s="34"/>
      <c r="K261" s="34"/>
      <c r="L261" s="35"/>
      <c r="M261" s="222"/>
      <c r="N261" s="223"/>
      <c r="O261" s="69"/>
      <c r="P261" s="69"/>
      <c r="Q261" s="69"/>
      <c r="R261" s="69"/>
      <c r="S261" s="69"/>
      <c r="T261" s="70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4" t="s">
        <v>174</v>
      </c>
      <c r="AU261" s="14" t="s">
        <v>81</v>
      </c>
    </row>
    <row r="262" spans="1:65" s="2" customFormat="1" ht="24.2" customHeight="1">
      <c r="A262" s="32"/>
      <c r="B262" s="33"/>
      <c r="C262" s="224" t="s">
        <v>390</v>
      </c>
      <c r="D262" s="224" t="s">
        <v>179</v>
      </c>
      <c r="E262" s="225" t="s">
        <v>725</v>
      </c>
      <c r="F262" s="226" t="s">
        <v>726</v>
      </c>
      <c r="G262" s="227" t="s">
        <v>724</v>
      </c>
      <c r="H262" s="228">
        <v>1</v>
      </c>
      <c r="I262" s="229"/>
      <c r="J262" s="230">
        <f>ROUND(I262*H262,2)</f>
        <v>0</v>
      </c>
      <c r="K262" s="231"/>
      <c r="L262" s="232"/>
      <c r="M262" s="233" t="s">
        <v>1</v>
      </c>
      <c r="N262" s="234" t="s">
        <v>39</v>
      </c>
      <c r="O262" s="69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219" t="s">
        <v>186</v>
      </c>
      <c r="AT262" s="219" t="s">
        <v>179</v>
      </c>
      <c r="AU262" s="219" t="s">
        <v>81</v>
      </c>
      <c r="AY262" s="14" t="s">
        <v>166</v>
      </c>
      <c r="BE262" s="112">
        <f>IF(N262="základní",J262,0)</f>
        <v>0</v>
      </c>
      <c r="BF262" s="112">
        <f>IF(N262="snížená",J262,0)</f>
        <v>0</v>
      </c>
      <c r="BG262" s="112">
        <f>IF(N262="zákl. přenesená",J262,0)</f>
        <v>0</v>
      </c>
      <c r="BH262" s="112">
        <f>IF(N262="sníž. přenesená",J262,0)</f>
        <v>0</v>
      </c>
      <c r="BI262" s="112">
        <f>IF(N262="nulová",J262,0)</f>
        <v>0</v>
      </c>
      <c r="BJ262" s="14" t="s">
        <v>81</v>
      </c>
      <c r="BK262" s="112">
        <f>ROUND(I262*H262,2)</f>
        <v>0</v>
      </c>
      <c r="BL262" s="14" t="s">
        <v>177</v>
      </c>
      <c r="BM262" s="219" t="s">
        <v>393</v>
      </c>
    </row>
    <row r="263" spans="1:65" s="2" customFormat="1" ht="19.5">
      <c r="A263" s="32"/>
      <c r="B263" s="33"/>
      <c r="C263" s="34"/>
      <c r="D263" s="220" t="s">
        <v>174</v>
      </c>
      <c r="E263" s="34"/>
      <c r="F263" s="221" t="s">
        <v>726</v>
      </c>
      <c r="G263" s="34"/>
      <c r="H263" s="34"/>
      <c r="I263" s="176"/>
      <c r="J263" s="34"/>
      <c r="K263" s="34"/>
      <c r="L263" s="35"/>
      <c r="M263" s="222"/>
      <c r="N263" s="223"/>
      <c r="O263" s="69"/>
      <c r="P263" s="69"/>
      <c r="Q263" s="69"/>
      <c r="R263" s="69"/>
      <c r="S263" s="69"/>
      <c r="T263" s="70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4" t="s">
        <v>174</v>
      </c>
      <c r="AU263" s="14" t="s">
        <v>81</v>
      </c>
    </row>
    <row r="264" spans="1:65" s="2" customFormat="1" ht="44.25" customHeight="1">
      <c r="A264" s="32"/>
      <c r="B264" s="33"/>
      <c r="C264" s="224" t="s">
        <v>279</v>
      </c>
      <c r="D264" s="224" t="s">
        <v>179</v>
      </c>
      <c r="E264" s="225" t="s">
        <v>727</v>
      </c>
      <c r="F264" s="226" t="s">
        <v>728</v>
      </c>
      <c r="G264" s="227" t="s">
        <v>724</v>
      </c>
      <c r="H264" s="228">
        <v>1</v>
      </c>
      <c r="I264" s="229"/>
      <c r="J264" s="230">
        <f>ROUND(I264*H264,2)</f>
        <v>0</v>
      </c>
      <c r="K264" s="231"/>
      <c r="L264" s="232"/>
      <c r="M264" s="233" t="s">
        <v>1</v>
      </c>
      <c r="N264" s="234" t="s">
        <v>39</v>
      </c>
      <c r="O264" s="69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19" t="s">
        <v>186</v>
      </c>
      <c r="AT264" s="219" t="s">
        <v>179</v>
      </c>
      <c r="AU264" s="219" t="s">
        <v>81</v>
      </c>
      <c r="AY264" s="14" t="s">
        <v>166</v>
      </c>
      <c r="BE264" s="112">
        <f>IF(N264="základní",J264,0)</f>
        <v>0</v>
      </c>
      <c r="BF264" s="112">
        <f>IF(N264="snížená",J264,0)</f>
        <v>0</v>
      </c>
      <c r="BG264" s="112">
        <f>IF(N264="zákl. přenesená",J264,0)</f>
        <v>0</v>
      </c>
      <c r="BH264" s="112">
        <f>IF(N264="sníž. přenesená",J264,0)</f>
        <v>0</v>
      </c>
      <c r="BI264" s="112">
        <f>IF(N264="nulová",J264,0)</f>
        <v>0</v>
      </c>
      <c r="BJ264" s="14" t="s">
        <v>81</v>
      </c>
      <c r="BK264" s="112">
        <f>ROUND(I264*H264,2)</f>
        <v>0</v>
      </c>
      <c r="BL264" s="14" t="s">
        <v>177</v>
      </c>
      <c r="BM264" s="219" t="s">
        <v>394</v>
      </c>
    </row>
    <row r="265" spans="1:65" s="2" customFormat="1" ht="29.25">
      <c r="A265" s="32"/>
      <c r="B265" s="33"/>
      <c r="C265" s="34"/>
      <c r="D265" s="220" t="s">
        <v>174</v>
      </c>
      <c r="E265" s="34"/>
      <c r="F265" s="221" t="s">
        <v>728</v>
      </c>
      <c r="G265" s="34"/>
      <c r="H265" s="34"/>
      <c r="I265" s="176"/>
      <c r="J265" s="34"/>
      <c r="K265" s="34"/>
      <c r="L265" s="35"/>
      <c r="M265" s="222"/>
      <c r="N265" s="223"/>
      <c r="O265" s="69"/>
      <c r="P265" s="69"/>
      <c r="Q265" s="69"/>
      <c r="R265" s="69"/>
      <c r="S265" s="69"/>
      <c r="T265" s="70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4" t="s">
        <v>174</v>
      </c>
      <c r="AU265" s="14" t="s">
        <v>81</v>
      </c>
    </row>
    <row r="266" spans="1:65" s="2" customFormat="1" ht="33" customHeight="1">
      <c r="A266" s="32"/>
      <c r="B266" s="33"/>
      <c r="C266" s="224" t="s">
        <v>395</v>
      </c>
      <c r="D266" s="224" t="s">
        <v>179</v>
      </c>
      <c r="E266" s="225" t="s">
        <v>729</v>
      </c>
      <c r="F266" s="226" t="s">
        <v>730</v>
      </c>
      <c r="G266" s="227" t="s">
        <v>724</v>
      </c>
      <c r="H266" s="228">
        <v>1</v>
      </c>
      <c r="I266" s="229"/>
      <c r="J266" s="230">
        <f>ROUND(I266*H266,2)</f>
        <v>0</v>
      </c>
      <c r="K266" s="231"/>
      <c r="L266" s="232"/>
      <c r="M266" s="233" t="s">
        <v>1</v>
      </c>
      <c r="N266" s="234" t="s">
        <v>39</v>
      </c>
      <c r="O266" s="69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19" t="s">
        <v>186</v>
      </c>
      <c r="AT266" s="219" t="s">
        <v>179</v>
      </c>
      <c r="AU266" s="219" t="s">
        <v>81</v>
      </c>
      <c r="AY266" s="14" t="s">
        <v>166</v>
      </c>
      <c r="BE266" s="112">
        <f>IF(N266="základní",J266,0)</f>
        <v>0</v>
      </c>
      <c r="BF266" s="112">
        <f>IF(N266="snížená",J266,0)</f>
        <v>0</v>
      </c>
      <c r="BG266" s="112">
        <f>IF(N266="zákl. přenesená",J266,0)</f>
        <v>0</v>
      </c>
      <c r="BH266" s="112">
        <f>IF(N266="sníž. přenesená",J266,0)</f>
        <v>0</v>
      </c>
      <c r="BI266" s="112">
        <f>IF(N266="nulová",J266,0)</f>
        <v>0</v>
      </c>
      <c r="BJ266" s="14" t="s">
        <v>81</v>
      </c>
      <c r="BK266" s="112">
        <f>ROUND(I266*H266,2)</f>
        <v>0</v>
      </c>
      <c r="BL266" s="14" t="s">
        <v>177</v>
      </c>
      <c r="BM266" s="219" t="s">
        <v>398</v>
      </c>
    </row>
    <row r="267" spans="1:65" s="2" customFormat="1" ht="19.5">
      <c r="A267" s="32"/>
      <c r="B267" s="33"/>
      <c r="C267" s="34"/>
      <c r="D267" s="220" t="s">
        <v>174</v>
      </c>
      <c r="E267" s="34"/>
      <c r="F267" s="221" t="s">
        <v>730</v>
      </c>
      <c r="G267" s="34"/>
      <c r="H267" s="34"/>
      <c r="I267" s="176"/>
      <c r="J267" s="34"/>
      <c r="K267" s="34"/>
      <c r="L267" s="35"/>
      <c r="M267" s="222"/>
      <c r="N267" s="223"/>
      <c r="O267" s="69"/>
      <c r="P267" s="69"/>
      <c r="Q267" s="69"/>
      <c r="R267" s="69"/>
      <c r="S267" s="69"/>
      <c r="T267" s="70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4" t="s">
        <v>174</v>
      </c>
      <c r="AU267" s="14" t="s">
        <v>81</v>
      </c>
    </row>
    <row r="268" spans="1:65" s="12" customFormat="1" ht="25.9" customHeight="1">
      <c r="B268" s="191"/>
      <c r="C268" s="192"/>
      <c r="D268" s="193" t="s">
        <v>73</v>
      </c>
      <c r="E268" s="194" t="s">
        <v>731</v>
      </c>
      <c r="F268" s="194" t="s">
        <v>732</v>
      </c>
      <c r="G268" s="192"/>
      <c r="H268" s="192"/>
      <c r="I268" s="195"/>
      <c r="J268" s="196">
        <f>BK268</f>
        <v>0</v>
      </c>
      <c r="K268" s="192"/>
      <c r="L268" s="197"/>
      <c r="M268" s="198"/>
      <c r="N268" s="199"/>
      <c r="O268" s="199"/>
      <c r="P268" s="200">
        <f>SUM(P269:P284)</f>
        <v>0</v>
      </c>
      <c r="Q268" s="199"/>
      <c r="R268" s="200">
        <f>SUM(R269:R284)</f>
        <v>0</v>
      </c>
      <c r="S268" s="199"/>
      <c r="T268" s="201">
        <f>SUM(T269:T284)</f>
        <v>0</v>
      </c>
      <c r="AR268" s="202" t="s">
        <v>81</v>
      </c>
      <c r="AT268" s="203" t="s">
        <v>73</v>
      </c>
      <c r="AU268" s="203" t="s">
        <v>74</v>
      </c>
      <c r="AY268" s="202" t="s">
        <v>166</v>
      </c>
      <c r="BK268" s="204">
        <f>SUM(BK269:BK284)</f>
        <v>0</v>
      </c>
    </row>
    <row r="269" spans="1:65" s="2" customFormat="1" ht="16.5" customHeight="1">
      <c r="A269" s="32"/>
      <c r="B269" s="33"/>
      <c r="C269" s="224" t="s">
        <v>282</v>
      </c>
      <c r="D269" s="224" t="s">
        <v>179</v>
      </c>
      <c r="E269" s="225" t="s">
        <v>733</v>
      </c>
      <c r="F269" s="226" t="s">
        <v>734</v>
      </c>
      <c r="G269" s="227" t="s">
        <v>724</v>
      </c>
      <c r="H269" s="228">
        <v>1</v>
      </c>
      <c r="I269" s="229"/>
      <c r="J269" s="230">
        <f>ROUND(I269*H269,2)</f>
        <v>0</v>
      </c>
      <c r="K269" s="231"/>
      <c r="L269" s="232"/>
      <c r="M269" s="233" t="s">
        <v>1</v>
      </c>
      <c r="N269" s="234" t="s">
        <v>39</v>
      </c>
      <c r="O269" s="69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219" t="s">
        <v>186</v>
      </c>
      <c r="AT269" s="219" t="s">
        <v>179</v>
      </c>
      <c r="AU269" s="219" t="s">
        <v>81</v>
      </c>
      <c r="AY269" s="14" t="s">
        <v>166</v>
      </c>
      <c r="BE269" s="112">
        <f>IF(N269="základní",J269,0)</f>
        <v>0</v>
      </c>
      <c r="BF269" s="112">
        <f>IF(N269="snížená",J269,0)</f>
        <v>0</v>
      </c>
      <c r="BG269" s="112">
        <f>IF(N269="zákl. přenesená",J269,0)</f>
        <v>0</v>
      </c>
      <c r="BH269" s="112">
        <f>IF(N269="sníž. přenesená",J269,0)</f>
        <v>0</v>
      </c>
      <c r="BI269" s="112">
        <f>IF(N269="nulová",J269,0)</f>
        <v>0</v>
      </c>
      <c r="BJ269" s="14" t="s">
        <v>81</v>
      </c>
      <c r="BK269" s="112">
        <f>ROUND(I269*H269,2)</f>
        <v>0</v>
      </c>
      <c r="BL269" s="14" t="s">
        <v>177</v>
      </c>
      <c r="BM269" s="219" t="s">
        <v>401</v>
      </c>
    </row>
    <row r="270" spans="1:65" s="2" customFormat="1" ht="11.25">
      <c r="A270" s="32"/>
      <c r="B270" s="33"/>
      <c r="C270" s="34"/>
      <c r="D270" s="220" t="s">
        <v>174</v>
      </c>
      <c r="E270" s="34"/>
      <c r="F270" s="221" t="s">
        <v>734</v>
      </c>
      <c r="G270" s="34"/>
      <c r="H270" s="34"/>
      <c r="I270" s="176"/>
      <c r="J270" s="34"/>
      <c r="K270" s="34"/>
      <c r="L270" s="35"/>
      <c r="M270" s="222"/>
      <c r="N270" s="223"/>
      <c r="O270" s="69"/>
      <c r="P270" s="69"/>
      <c r="Q270" s="69"/>
      <c r="R270" s="69"/>
      <c r="S270" s="69"/>
      <c r="T270" s="70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4" t="s">
        <v>174</v>
      </c>
      <c r="AU270" s="14" t="s">
        <v>81</v>
      </c>
    </row>
    <row r="271" spans="1:65" s="2" customFormat="1" ht="44.25" customHeight="1">
      <c r="A271" s="32"/>
      <c r="B271" s="33"/>
      <c r="C271" s="224" t="s">
        <v>402</v>
      </c>
      <c r="D271" s="224" t="s">
        <v>179</v>
      </c>
      <c r="E271" s="225" t="s">
        <v>735</v>
      </c>
      <c r="F271" s="226" t="s">
        <v>736</v>
      </c>
      <c r="G271" s="227" t="s">
        <v>724</v>
      </c>
      <c r="H271" s="228">
        <v>1</v>
      </c>
      <c r="I271" s="229"/>
      <c r="J271" s="230">
        <f>ROUND(I271*H271,2)</f>
        <v>0</v>
      </c>
      <c r="K271" s="231"/>
      <c r="L271" s="232"/>
      <c r="M271" s="233" t="s">
        <v>1</v>
      </c>
      <c r="N271" s="234" t="s">
        <v>39</v>
      </c>
      <c r="O271" s="69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219" t="s">
        <v>186</v>
      </c>
      <c r="AT271" s="219" t="s">
        <v>179</v>
      </c>
      <c r="AU271" s="219" t="s">
        <v>81</v>
      </c>
      <c r="AY271" s="14" t="s">
        <v>166</v>
      </c>
      <c r="BE271" s="112">
        <f>IF(N271="základní",J271,0)</f>
        <v>0</v>
      </c>
      <c r="BF271" s="112">
        <f>IF(N271="snížená",J271,0)</f>
        <v>0</v>
      </c>
      <c r="BG271" s="112">
        <f>IF(N271="zákl. přenesená",J271,0)</f>
        <v>0</v>
      </c>
      <c r="BH271" s="112">
        <f>IF(N271="sníž. přenesená",J271,0)</f>
        <v>0</v>
      </c>
      <c r="BI271" s="112">
        <f>IF(N271="nulová",J271,0)</f>
        <v>0</v>
      </c>
      <c r="BJ271" s="14" t="s">
        <v>81</v>
      </c>
      <c r="BK271" s="112">
        <f>ROUND(I271*H271,2)</f>
        <v>0</v>
      </c>
      <c r="BL271" s="14" t="s">
        <v>177</v>
      </c>
      <c r="BM271" s="219" t="s">
        <v>405</v>
      </c>
    </row>
    <row r="272" spans="1:65" s="2" customFormat="1" ht="29.25">
      <c r="A272" s="32"/>
      <c r="B272" s="33"/>
      <c r="C272" s="34"/>
      <c r="D272" s="220" t="s">
        <v>174</v>
      </c>
      <c r="E272" s="34"/>
      <c r="F272" s="221" t="s">
        <v>736</v>
      </c>
      <c r="G272" s="34"/>
      <c r="H272" s="34"/>
      <c r="I272" s="176"/>
      <c r="J272" s="34"/>
      <c r="K272" s="34"/>
      <c r="L272" s="35"/>
      <c r="M272" s="222"/>
      <c r="N272" s="223"/>
      <c r="O272" s="69"/>
      <c r="P272" s="69"/>
      <c r="Q272" s="69"/>
      <c r="R272" s="69"/>
      <c r="S272" s="69"/>
      <c r="T272" s="70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4" t="s">
        <v>174</v>
      </c>
      <c r="AU272" s="14" t="s">
        <v>81</v>
      </c>
    </row>
    <row r="273" spans="1:65" s="2" customFormat="1" ht="16.5" customHeight="1">
      <c r="A273" s="32"/>
      <c r="B273" s="33"/>
      <c r="C273" s="224" t="s">
        <v>288</v>
      </c>
      <c r="D273" s="224" t="s">
        <v>179</v>
      </c>
      <c r="E273" s="225" t="s">
        <v>737</v>
      </c>
      <c r="F273" s="226" t="s">
        <v>738</v>
      </c>
      <c r="G273" s="227" t="s">
        <v>724</v>
      </c>
      <c r="H273" s="228">
        <v>1</v>
      </c>
      <c r="I273" s="229"/>
      <c r="J273" s="230">
        <f>ROUND(I273*H273,2)</f>
        <v>0</v>
      </c>
      <c r="K273" s="231"/>
      <c r="L273" s="232"/>
      <c r="M273" s="233" t="s">
        <v>1</v>
      </c>
      <c r="N273" s="234" t="s">
        <v>39</v>
      </c>
      <c r="O273" s="69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19" t="s">
        <v>186</v>
      </c>
      <c r="AT273" s="219" t="s">
        <v>179</v>
      </c>
      <c r="AU273" s="219" t="s">
        <v>81</v>
      </c>
      <c r="AY273" s="14" t="s">
        <v>166</v>
      </c>
      <c r="BE273" s="112">
        <f>IF(N273="základní",J273,0)</f>
        <v>0</v>
      </c>
      <c r="BF273" s="112">
        <f>IF(N273="snížená",J273,0)</f>
        <v>0</v>
      </c>
      <c r="BG273" s="112">
        <f>IF(N273="zákl. přenesená",J273,0)</f>
        <v>0</v>
      </c>
      <c r="BH273" s="112">
        <f>IF(N273="sníž. přenesená",J273,0)</f>
        <v>0</v>
      </c>
      <c r="BI273" s="112">
        <f>IF(N273="nulová",J273,0)</f>
        <v>0</v>
      </c>
      <c r="BJ273" s="14" t="s">
        <v>81</v>
      </c>
      <c r="BK273" s="112">
        <f>ROUND(I273*H273,2)</f>
        <v>0</v>
      </c>
      <c r="BL273" s="14" t="s">
        <v>177</v>
      </c>
      <c r="BM273" s="219" t="s">
        <v>408</v>
      </c>
    </row>
    <row r="274" spans="1:65" s="2" customFormat="1" ht="11.25">
      <c r="A274" s="32"/>
      <c r="B274" s="33"/>
      <c r="C274" s="34"/>
      <c r="D274" s="220" t="s">
        <v>174</v>
      </c>
      <c r="E274" s="34"/>
      <c r="F274" s="221" t="s">
        <v>738</v>
      </c>
      <c r="G274" s="34"/>
      <c r="H274" s="34"/>
      <c r="I274" s="176"/>
      <c r="J274" s="34"/>
      <c r="K274" s="34"/>
      <c r="L274" s="35"/>
      <c r="M274" s="222"/>
      <c r="N274" s="223"/>
      <c r="O274" s="69"/>
      <c r="P274" s="69"/>
      <c r="Q274" s="69"/>
      <c r="R274" s="69"/>
      <c r="S274" s="69"/>
      <c r="T274" s="70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4" t="s">
        <v>174</v>
      </c>
      <c r="AU274" s="14" t="s">
        <v>81</v>
      </c>
    </row>
    <row r="275" spans="1:65" s="2" customFormat="1" ht="49.15" customHeight="1">
      <c r="A275" s="32"/>
      <c r="B275" s="33"/>
      <c r="C275" s="224" t="s">
        <v>409</v>
      </c>
      <c r="D275" s="224" t="s">
        <v>179</v>
      </c>
      <c r="E275" s="225" t="s">
        <v>739</v>
      </c>
      <c r="F275" s="226" t="s">
        <v>740</v>
      </c>
      <c r="G275" s="227" t="s">
        <v>724</v>
      </c>
      <c r="H275" s="228">
        <v>1</v>
      </c>
      <c r="I275" s="229"/>
      <c r="J275" s="230">
        <f>ROUND(I275*H275,2)</f>
        <v>0</v>
      </c>
      <c r="K275" s="231"/>
      <c r="L275" s="232"/>
      <c r="M275" s="233" t="s">
        <v>1</v>
      </c>
      <c r="N275" s="234" t="s">
        <v>39</v>
      </c>
      <c r="O275" s="69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219" t="s">
        <v>186</v>
      </c>
      <c r="AT275" s="219" t="s">
        <v>179</v>
      </c>
      <c r="AU275" s="219" t="s">
        <v>81</v>
      </c>
      <c r="AY275" s="14" t="s">
        <v>166</v>
      </c>
      <c r="BE275" s="112">
        <f>IF(N275="základní",J275,0)</f>
        <v>0</v>
      </c>
      <c r="BF275" s="112">
        <f>IF(N275="snížená",J275,0)</f>
        <v>0</v>
      </c>
      <c r="BG275" s="112">
        <f>IF(N275="zákl. přenesená",J275,0)</f>
        <v>0</v>
      </c>
      <c r="BH275" s="112">
        <f>IF(N275="sníž. přenesená",J275,0)</f>
        <v>0</v>
      </c>
      <c r="BI275" s="112">
        <f>IF(N275="nulová",J275,0)</f>
        <v>0</v>
      </c>
      <c r="BJ275" s="14" t="s">
        <v>81</v>
      </c>
      <c r="BK275" s="112">
        <f>ROUND(I275*H275,2)</f>
        <v>0</v>
      </c>
      <c r="BL275" s="14" t="s">
        <v>177</v>
      </c>
      <c r="BM275" s="219" t="s">
        <v>412</v>
      </c>
    </row>
    <row r="276" spans="1:65" s="2" customFormat="1" ht="29.25">
      <c r="A276" s="32"/>
      <c r="B276" s="33"/>
      <c r="C276" s="34"/>
      <c r="D276" s="220" t="s">
        <v>174</v>
      </c>
      <c r="E276" s="34"/>
      <c r="F276" s="221" t="s">
        <v>740</v>
      </c>
      <c r="G276" s="34"/>
      <c r="H276" s="34"/>
      <c r="I276" s="176"/>
      <c r="J276" s="34"/>
      <c r="K276" s="34"/>
      <c r="L276" s="35"/>
      <c r="M276" s="222"/>
      <c r="N276" s="223"/>
      <c r="O276" s="69"/>
      <c r="P276" s="69"/>
      <c r="Q276" s="69"/>
      <c r="R276" s="69"/>
      <c r="S276" s="69"/>
      <c r="T276" s="70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4" t="s">
        <v>174</v>
      </c>
      <c r="AU276" s="14" t="s">
        <v>81</v>
      </c>
    </row>
    <row r="277" spans="1:65" s="2" customFormat="1" ht="24.2" customHeight="1">
      <c r="A277" s="32"/>
      <c r="B277" s="33"/>
      <c r="C277" s="224" t="s">
        <v>291</v>
      </c>
      <c r="D277" s="224" t="s">
        <v>179</v>
      </c>
      <c r="E277" s="225" t="s">
        <v>741</v>
      </c>
      <c r="F277" s="226" t="s">
        <v>742</v>
      </c>
      <c r="G277" s="227" t="s">
        <v>724</v>
      </c>
      <c r="H277" s="228">
        <v>1</v>
      </c>
      <c r="I277" s="229"/>
      <c r="J277" s="230">
        <f>ROUND(I277*H277,2)</f>
        <v>0</v>
      </c>
      <c r="K277" s="231"/>
      <c r="L277" s="232"/>
      <c r="M277" s="233" t="s">
        <v>1</v>
      </c>
      <c r="N277" s="234" t="s">
        <v>39</v>
      </c>
      <c r="O277" s="69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219" t="s">
        <v>186</v>
      </c>
      <c r="AT277" s="219" t="s">
        <v>179</v>
      </c>
      <c r="AU277" s="219" t="s">
        <v>81</v>
      </c>
      <c r="AY277" s="14" t="s">
        <v>166</v>
      </c>
      <c r="BE277" s="112">
        <f>IF(N277="základní",J277,0)</f>
        <v>0</v>
      </c>
      <c r="BF277" s="112">
        <f>IF(N277="snížená",J277,0)</f>
        <v>0</v>
      </c>
      <c r="BG277" s="112">
        <f>IF(N277="zákl. přenesená",J277,0)</f>
        <v>0</v>
      </c>
      <c r="BH277" s="112">
        <f>IF(N277="sníž. přenesená",J277,0)</f>
        <v>0</v>
      </c>
      <c r="BI277" s="112">
        <f>IF(N277="nulová",J277,0)</f>
        <v>0</v>
      </c>
      <c r="BJ277" s="14" t="s">
        <v>81</v>
      </c>
      <c r="BK277" s="112">
        <f>ROUND(I277*H277,2)</f>
        <v>0</v>
      </c>
      <c r="BL277" s="14" t="s">
        <v>177</v>
      </c>
      <c r="BM277" s="219" t="s">
        <v>415</v>
      </c>
    </row>
    <row r="278" spans="1:65" s="2" customFormat="1" ht="11.25">
      <c r="A278" s="32"/>
      <c r="B278" s="33"/>
      <c r="C278" s="34"/>
      <c r="D278" s="220" t="s">
        <v>174</v>
      </c>
      <c r="E278" s="34"/>
      <c r="F278" s="221" t="s">
        <v>742</v>
      </c>
      <c r="G278" s="34"/>
      <c r="H278" s="34"/>
      <c r="I278" s="176"/>
      <c r="J278" s="34"/>
      <c r="K278" s="34"/>
      <c r="L278" s="35"/>
      <c r="M278" s="222"/>
      <c r="N278" s="223"/>
      <c r="O278" s="69"/>
      <c r="P278" s="69"/>
      <c r="Q278" s="69"/>
      <c r="R278" s="69"/>
      <c r="S278" s="69"/>
      <c r="T278" s="70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4" t="s">
        <v>174</v>
      </c>
      <c r="AU278" s="14" t="s">
        <v>81</v>
      </c>
    </row>
    <row r="279" spans="1:65" s="2" customFormat="1" ht="37.9" customHeight="1">
      <c r="A279" s="32"/>
      <c r="B279" s="33"/>
      <c r="C279" s="224" t="s">
        <v>416</v>
      </c>
      <c r="D279" s="224" t="s">
        <v>179</v>
      </c>
      <c r="E279" s="225" t="s">
        <v>743</v>
      </c>
      <c r="F279" s="226" t="s">
        <v>744</v>
      </c>
      <c r="G279" s="227" t="s">
        <v>724</v>
      </c>
      <c r="H279" s="228">
        <v>1</v>
      </c>
      <c r="I279" s="229"/>
      <c r="J279" s="230">
        <f>ROUND(I279*H279,2)</f>
        <v>0</v>
      </c>
      <c r="K279" s="231"/>
      <c r="L279" s="232"/>
      <c r="M279" s="233" t="s">
        <v>1</v>
      </c>
      <c r="N279" s="234" t="s">
        <v>39</v>
      </c>
      <c r="O279" s="69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219" t="s">
        <v>186</v>
      </c>
      <c r="AT279" s="219" t="s">
        <v>179</v>
      </c>
      <c r="AU279" s="219" t="s">
        <v>81</v>
      </c>
      <c r="AY279" s="14" t="s">
        <v>166</v>
      </c>
      <c r="BE279" s="112">
        <f>IF(N279="základní",J279,0)</f>
        <v>0</v>
      </c>
      <c r="BF279" s="112">
        <f>IF(N279="snížená",J279,0)</f>
        <v>0</v>
      </c>
      <c r="BG279" s="112">
        <f>IF(N279="zákl. přenesená",J279,0)</f>
        <v>0</v>
      </c>
      <c r="BH279" s="112">
        <f>IF(N279="sníž. přenesená",J279,0)</f>
        <v>0</v>
      </c>
      <c r="BI279" s="112">
        <f>IF(N279="nulová",J279,0)</f>
        <v>0</v>
      </c>
      <c r="BJ279" s="14" t="s">
        <v>81</v>
      </c>
      <c r="BK279" s="112">
        <f>ROUND(I279*H279,2)</f>
        <v>0</v>
      </c>
      <c r="BL279" s="14" t="s">
        <v>177</v>
      </c>
      <c r="BM279" s="219" t="s">
        <v>419</v>
      </c>
    </row>
    <row r="280" spans="1:65" s="2" customFormat="1" ht="19.5">
      <c r="A280" s="32"/>
      <c r="B280" s="33"/>
      <c r="C280" s="34"/>
      <c r="D280" s="220" t="s">
        <v>174</v>
      </c>
      <c r="E280" s="34"/>
      <c r="F280" s="221" t="s">
        <v>744</v>
      </c>
      <c r="G280" s="34"/>
      <c r="H280" s="34"/>
      <c r="I280" s="176"/>
      <c r="J280" s="34"/>
      <c r="K280" s="34"/>
      <c r="L280" s="35"/>
      <c r="M280" s="222"/>
      <c r="N280" s="223"/>
      <c r="O280" s="69"/>
      <c r="P280" s="69"/>
      <c r="Q280" s="69"/>
      <c r="R280" s="69"/>
      <c r="S280" s="69"/>
      <c r="T280" s="70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4" t="s">
        <v>174</v>
      </c>
      <c r="AU280" s="14" t="s">
        <v>81</v>
      </c>
    </row>
    <row r="281" spans="1:65" s="2" customFormat="1" ht="24.2" customHeight="1">
      <c r="A281" s="32"/>
      <c r="B281" s="33"/>
      <c r="C281" s="224" t="s">
        <v>305</v>
      </c>
      <c r="D281" s="224" t="s">
        <v>179</v>
      </c>
      <c r="E281" s="225" t="s">
        <v>745</v>
      </c>
      <c r="F281" s="226" t="s">
        <v>746</v>
      </c>
      <c r="G281" s="227" t="s">
        <v>724</v>
      </c>
      <c r="H281" s="228">
        <v>1</v>
      </c>
      <c r="I281" s="229"/>
      <c r="J281" s="230">
        <f>ROUND(I281*H281,2)</f>
        <v>0</v>
      </c>
      <c r="K281" s="231"/>
      <c r="L281" s="232"/>
      <c r="M281" s="233" t="s">
        <v>1</v>
      </c>
      <c r="N281" s="234" t="s">
        <v>39</v>
      </c>
      <c r="O281" s="69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219" t="s">
        <v>186</v>
      </c>
      <c r="AT281" s="219" t="s">
        <v>179</v>
      </c>
      <c r="AU281" s="219" t="s">
        <v>81</v>
      </c>
      <c r="AY281" s="14" t="s">
        <v>166</v>
      </c>
      <c r="BE281" s="112">
        <f>IF(N281="základní",J281,0)</f>
        <v>0</v>
      </c>
      <c r="BF281" s="112">
        <f>IF(N281="snížená",J281,0)</f>
        <v>0</v>
      </c>
      <c r="BG281" s="112">
        <f>IF(N281="zákl. přenesená",J281,0)</f>
        <v>0</v>
      </c>
      <c r="BH281" s="112">
        <f>IF(N281="sníž. přenesená",J281,0)</f>
        <v>0</v>
      </c>
      <c r="BI281" s="112">
        <f>IF(N281="nulová",J281,0)</f>
        <v>0</v>
      </c>
      <c r="BJ281" s="14" t="s">
        <v>81</v>
      </c>
      <c r="BK281" s="112">
        <f>ROUND(I281*H281,2)</f>
        <v>0</v>
      </c>
      <c r="BL281" s="14" t="s">
        <v>177</v>
      </c>
      <c r="BM281" s="219" t="s">
        <v>422</v>
      </c>
    </row>
    <row r="282" spans="1:65" s="2" customFormat="1" ht="19.5">
      <c r="A282" s="32"/>
      <c r="B282" s="33"/>
      <c r="C282" s="34"/>
      <c r="D282" s="220" t="s">
        <v>174</v>
      </c>
      <c r="E282" s="34"/>
      <c r="F282" s="221" t="s">
        <v>746</v>
      </c>
      <c r="G282" s="34"/>
      <c r="H282" s="34"/>
      <c r="I282" s="176"/>
      <c r="J282" s="34"/>
      <c r="K282" s="34"/>
      <c r="L282" s="35"/>
      <c r="M282" s="222"/>
      <c r="N282" s="223"/>
      <c r="O282" s="69"/>
      <c r="P282" s="69"/>
      <c r="Q282" s="69"/>
      <c r="R282" s="69"/>
      <c r="S282" s="69"/>
      <c r="T282" s="70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4" t="s">
        <v>174</v>
      </c>
      <c r="AU282" s="14" t="s">
        <v>81</v>
      </c>
    </row>
    <row r="283" spans="1:65" s="2" customFormat="1" ht="16.5" customHeight="1">
      <c r="A283" s="32"/>
      <c r="B283" s="33"/>
      <c r="C283" s="224" t="s">
        <v>447</v>
      </c>
      <c r="D283" s="224" t="s">
        <v>179</v>
      </c>
      <c r="E283" s="225" t="s">
        <v>747</v>
      </c>
      <c r="F283" s="226" t="s">
        <v>748</v>
      </c>
      <c r="G283" s="227" t="s">
        <v>724</v>
      </c>
      <c r="H283" s="228">
        <v>1</v>
      </c>
      <c r="I283" s="229"/>
      <c r="J283" s="230">
        <f>ROUND(I283*H283,2)</f>
        <v>0</v>
      </c>
      <c r="K283" s="231"/>
      <c r="L283" s="232"/>
      <c r="M283" s="233" t="s">
        <v>1</v>
      </c>
      <c r="N283" s="234" t="s">
        <v>39</v>
      </c>
      <c r="O283" s="69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219" t="s">
        <v>186</v>
      </c>
      <c r="AT283" s="219" t="s">
        <v>179</v>
      </c>
      <c r="AU283" s="219" t="s">
        <v>81</v>
      </c>
      <c r="AY283" s="14" t="s">
        <v>166</v>
      </c>
      <c r="BE283" s="112">
        <f>IF(N283="základní",J283,0)</f>
        <v>0</v>
      </c>
      <c r="BF283" s="112">
        <f>IF(N283="snížená",J283,0)</f>
        <v>0</v>
      </c>
      <c r="BG283" s="112">
        <f>IF(N283="zákl. přenesená",J283,0)</f>
        <v>0</v>
      </c>
      <c r="BH283" s="112">
        <f>IF(N283="sníž. přenesená",J283,0)</f>
        <v>0</v>
      </c>
      <c r="BI283" s="112">
        <f>IF(N283="nulová",J283,0)</f>
        <v>0</v>
      </c>
      <c r="BJ283" s="14" t="s">
        <v>81</v>
      </c>
      <c r="BK283" s="112">
        <f>ROUND(I283*H283,2)</f>
        <v>0</v>
      </c>
      <c r="BL283" s="14" t="s">
        <v>177</v>
      </c>
      <c r="BM283" s="219" t="s">
        <v>426</v>
      </c>
    </row>
    <row r="284" spans="1:65" s="2" customFormat="1" ht="11.25">
      <c r="A284" s="32"/>
      <c r="B284" s="33"/>
      <c r="C284" s="34"/>
      <c r="D284" s="220" t="s">
        <v>174</v>
      </c>
      <c r="E284" s="34"/>
      <c r="F284" s="221" t="s">
        <v>748</v>
      </c>
      <c r="G284" s="34"/>
      <c r="H284" s="34"/>
      <c r="I284" s="176"/>
      <c r="J284" s="34"/>
      <c r="K284" s="34"/>
      <c r="L284" s="35"/>
      <c r="M284" s="235"/>
      <c r="N284" s="236"/>
      <c r="O284" s="237"/>
      <c r="P284" s="237"/>
      <c r="Q284" s="237"/>
      <c r="R284" s="237"/>
      <c r="S284" s="237"/>
      <c r="T284" s="238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4" t="s">
        <v>174</v>
      </c>
      <c r="AU284" s="14" t="s">
        <v>81</v>
      </c>
    </row>
    <row r="285" spans="1:65" s="2" customFormat="1" ht="6.95" customHeight="1">
      <c r="A285" s="32"/>
      <c r="B285" s="52"/>
      <c r="C285" s="53"/>
      <c r="D285" s="53"/>
      <c r="E285" s="53"/>
      <c r="F285" s="53"/>
      <c r="G285" s="53"/>
      <c r="H285" s="53"/>
      <c r="I285" s="53"/>
      <c r="J285" s="53"/>
      <c r="K285" s="53"/>
      <c r="L285" s="35"/>
      <c r="M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</row>
  </sheetData>
  <sheetProtection algorithmName="SHA-512" hashValue="abHjm94cZ7Ghmaykq3LAawmQP4gVcUQJrTJsbgSXrIZJHBOoaodxAbRl6FAcCjvP5vitk6BYywLX8HbOeoa/wg==" saltValue="DG3KoTvRsHz3hGqYo90fhCqU024ZFNKEgWq/IVwUXBEakW2dM8asmGlEDH1/n4zDYhU2cPUdWe3fAXaLXs/Bvg==" spinCount="100000" sheet="1" objects="1" scenarios="1" formatColumns="0" formatRows="0" autoFilter="0"/>
  <autoFilter ref="C133:K284" xr:uid="{00000000-0009-0000-0000-000002000000}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4" t="s">
        <v>88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120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Rozpočet - Snížení energetické náročnosti budov v areálu Slezské nemocnice Opava využitím OZE u vedlejších budov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121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9" t="s">
        <v>749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123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114</v>
      </c>
      <c r="E31" s="32"/>
      <c r="F31" s="32"/>
      <c r="G31" s="32"/>
      <c r="H31" s="32"/>
      <c r="I31" s="32"/>
      <c r="J31" s="130">
        <f>J112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ROUND((SUM(BE112:BE119) + SUM(BE139:BE346)),  2)</f>
        <v>0</v>
      </c>
      <c r="G35" s="32"/>
      <c r="H35" s="32"/>
      <c r="I35" s="137">
        <v>0.21</v>
      </c>
      <c r="J35" s="136">
        <f>ROUND(((SUM(BE112:BE119) + SUM(BE139:BE346))*I35),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ROUND((SUM(BF112:BF119) + SUM(BF139:BF346)),  2)</f>
        <v>0</v>
      </c>
      <c r="G36" s="32"/>
      <c r="H36" s="32"/>
      <c r="I36" s="137">
        <v>0.12</v>
      </c>
      <c r="J36" s="136">
        <f>ROUND(((SUM(BF112:BF119) + SUM(BF139:BF346))*I36),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ROUND((SUM(BG112:BG119) + SUM(BG139:BG346)),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ROUND((SUM(BH112:BH119) + SUM(BH139:BH346)),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ROUND((SUM(BI112:BI119) + SUM(BI139:BI346)),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124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Rozpočet - Snížení energetické náročnosti budov v areálu Slezské nemocnice Opava využitím OZE u vedlejších budov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121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4" t="str">
        <f>E9</f>
        <v>SO 02 D.1.4.1 - Rekonstrukce zdrojů tepla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125</v>
      </c>
      <c r="D94" s="117"/>
      <c r="E94" s="117"/>
      <c r="F94" s="117"/>
      <c r="G94" s="117"/>
      <c r="H94" s="117"/>
      <c r="I94" s="117"/>
      <c r="J94" s="157" t="s">
        <v>126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127</v>
      </c>
      <c r="D96" s="34"/>
      <c r="E96" s="34"/>
      <c r="F96" s="34"/>
      <c r="G96" s="34"/>
      <c r="H96" s="34"/>
      <c r="I96" s="34"/>
      <c r="J96" s="82">
        <f>J139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128</v>
      </c>
    </row>
    <row r="97" spans="1:31" s="9" customFormat="1" ht="24.95" customHeight="1">
      <c r="B97" s="159"/>
      <c r="C97" s="160"/>
      <c r="D97" s="161" t="s">
        <v>129</v>
      </c>
      <c r="E97" s="162"/>
      <c r="F97" s="162"/>
      <c r="G97" s="162"/>
      <c r="H97" s="162"/>
      <c r="I97" s="162"/>
      <c r="J97" s="163">
        <f>J140</f>
        <v>0</v>
      </c>
      <c r="K97" s="160"/>
      <c r="L97" s="164"/>
    </row>
    <row r="98" spans="1:31" s="10" customFormat="1" ht="19.899999999999999" customHeight="1">
      <c r="B98" s="165"/>
      <c r="C98" s="166"/>
      <c r="D98" s="167" t="s">
        <v>130</v>
      </c>
      <c r="E98" s="168"/>
      <c r="F98" s="168"/>
      <c r="G98" s="168"/>
      <c r="H98" s="168"/>
      <c r="I98" s="168"/>
      <c r="J98" s="169">
        <f>J141</f>
        <v>0</v>
      </c>
      <c r="K98" s="166"/>
      <c r="L98" s="170"/>
    </row>
    <row r="99" spans="1:31" s="10" customFormat="1" ht="19.899999999999999" customHeight="1">
      <c r="B99" s="165"/>
      <c r="C99" s="166"/>
      <c r="D99" s="167" t="s">
        <v>131</v>
      </c>
      <c r="E99" s="168"/>
      <c r="F99" s="168"/>
      <c r="G99" s="168"/>
      <c r="H99" s="168"/>
      <c r="I99" s="168"/>
      <c r="J99" s="169">
        <f>J160</f>
        <v>0</v>
      </c>
      <c r="K99" s="166"/>
      <c r="L99" s="170"/>
    </row>
    <row r="100" spans="1:31" s="10" customFormat="1" ht="19.899999999999999" customHeight="1">
      <c r="B100" s="165"/>
      <c r="C100" s="166"/>
      <c r="D100" s="167" t="s">
        <v>132</v>
      </c>
      <c r="E100" s="168"/>
      <c r="F100" s="168"/>
      <c r="G100" s="168"/>
      <c r="H100" s="168"/>
      <c r="I100" s="168"/>
      <c r="J100" s="169">
        <f>J199</f>
        <v>0</v>
      </c>
      <c r="K100" s="166"/>
      <c r="L100" s="170"/>
    </row>
    <row r="101" spans="1:31" s="10" customFormat="1" ht="19.899999999999999" customHeight="1">
      <c r="B101" s="165"/>
      <c r="C101" s="166"/>
      <c r="D101" s="167" t="s">
        <v>133</v>
      </c>
      <c r="E101" s="168"/>
      <c r="F101" s="168"/>
      <c r="G101" s="168"/>
      <c r="H101" s="168"/>
      <c r="I101" s="168"/>
      <c r="J101" s="169">
        <f>J210</f>
        <v>0</v>
      </c>
      <c r="K101" s="166"/>
      <c r="L101" s="170"/>
    </row>
    <row r="102" spans="1:31" s="10" customFormat="1" ht="19.899999999999999" customHeight="1">
      <c r="B102" s="165"/>
      <c r="C102" s="166"/>
      <c r="D102" s="167" t="s">
        <v>134</v>
      </c>
      <c r="E102" s="168"/>
      <c r="F102" s="168"/>
      <c r="G102" s="168"/>
      <c r="H102" s="168"/>
      <c r="I102" s="168"/>
      <c r="J102" s="169">
        <f>J221</f>
        <v>0</v>
      </c>
      <c r="K102" s="166"/>
      <c r="L102" s="170"/>
    </row>
    <row r="103" spans="1:31" s="10" customFormat="1" ht="19.899999999999999" customHeight="1">
      <c r="B103" s="165"/>
      <c r="C103" s="166"/>
      <c r="D103" s="167" t="s">
        <v>135</v>
      </c>
      <c r="E103" s="168"/>
      <c r="F103" s="168"/>
      <c r="G103" s="168"/>
      <c r="H103" s="168"/>
      <c r="I103" s="168"/>
      <c r="J103" s="169">
        <f>J226</f>
        <v>0</v>
      </c>
      <c r="K103" s="166"/>
      <c r="L103" s="170"/>
    </row>
    <row r="104" spans="1:31" s="10" customFormat="1" ht="19.899999999999999" customHeight="1">
      <c r="B104" s="165"/>
      <c r="C104" s="166"/>
      <c r="D104" s="167" t="s">
        <v>136</v>
      </c>
      <c r="E104" s="168"/>
      <c r="F104" s="168"/>
      <c r="G104" s="168"/>
      <c r="H104" s="168"/>
      <c r="I104" s="168"/>
      <c r="J104" s="169">
        <f>J253</f>
        <v>0</v>
      </c>
      <c r="K104" s="166"/>
      <c r="L104" s="170"/>
    </row>
    <row r="105" spans="1:31" s="10" customFormat="1" ht="19.899999999999999" customHeight="1">
      <c r="B105" s="165"/>
      <c r="C105" s="166"/>
      <c r="D105" s="167" t="s">
        <v>137</v>
      </c>
      <c r="E105" s="168"/>
      <c r="F105" s="168"/>
      <c r="G105" s="168"/>
      <c r="H105" s="168"/>
      <c r="I105" s="168"/>
      <c r="J105" s="169">
        <f>J272</f>
        <v>0</v>
      </c>
      <c r="K105" s="166"/>
      <c r="L105" s="170"/>
    </row>
    <row r="106" spans="1:31" s="10" customFormat="1" ht="19.899999999999999" customHeight="1">
      <c r="B106" s="165"/>
      <c r="C106" s="166"/>
      <c r="D106" s="167" t="s">
        <v>138</v>
      </c>
      <c r="E106" s="168"/>
      <c r="F106" s="168"/>
      <c r="G106" s="168"/>
      <c r="H106" s="168"/>
      <c r="I106" s="168"/>
      <c r="J106" s="169">
        <f>J297</f>
        <v>0</v>
      </c>
      <c r="K106" s="166"/>
      <c r="L106" s="170"/>
    </row>
    <row r="107" spans="1:31" s="10" customFormat="1" ht="19.899999999999999" customHeight="1">
      <c r="B107" s="165"/>
      <c r="C107" s="166"/>
      <c r="D107" s="167" t="s">
        <v>139</v>
      </c>
      <c r="E107" s="168"/>
      <c r="F107" s="168"/>
      <c r="G107" s="168"/>
      <c r="H107" s="168"/>
      <c r="I107" s="168"/>
      <c r="J107" s="169">
        <f>J306</f>
        <v>0</v>
      </c>
      <c r="K107" s="166"/>
      <c r="L107" s="170"/>
    </row>
    <row r="108" spans="1:31" s="10" customFormat="1" ht="19.899999999999999" customHeight="1">
      <c r="B108" s="165"/>
      <c r="C108" s="166"/>
      <c r="D108" s="167" t="s">
        <v>140</v>
      </c>
      <c r="E108" s="168"/>
      <c r="F108" s="168"/>
      <c r="G108" s="168"/>
      <c r="H108" s="168"/>
      <c r="I108" s="168"/>
      <c r="J108" s="169">
        <f>J315</f>
        <v>0</v>
      </c>
      <c r="K108" s="166"/>
      <c r="L108" s="170"/>
    </row>
    <row r="109" spans="1:31" s="10" customFormat="1" ht="19.899999999999999" customHeight="1">
      <c r="B109" s="165"/>
      <c r="C109" s="166"/>
      <c r="D109" s="167" t="s">
        <v>141</v>
      </c>
      <c r="E109" s="168"/>
      <c r="F109" s="168"/>
      <c r="G109" s="168"/>
      <c r="H109" s="168"/>
      <c r="I109" s="168"/>
      <c r="J109" s="169">
        <f>J334</f>
        <v>0</v>
      </c>
      <c r="K109" s="166"/>
      <c r="L109" s="170"/>
    </row>
    <row r="110" spans="1:31" s="2" customFormat="1" ht="21.7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9.25" customHeight="1">
      <c r="A112" s="32"/>
      <c r="B112" s="33"/>
      <c r="C112" s="158" t="s">
        <v>142</v>
      </c>
      <c r="D112" s="34"/>
      <c r="E112" s="34"/>
      <c r="F112" s="34"/>
      <c r="G112" s="34"/>
      <c r="H112" s="34"/>
      <c r="I112" s="34"/>
      <c r="J112" s="171">
        <f>ROUND(J113 + J114 + J115 + J116 + J117 + J118,2)</f>
        <v>0</v>
      </c>
      <c r="K112" s="34"/>
      <c r="L112" s="49"/>
      <c r="N112" s="172" t="s">
        <v>38</v>
      </c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8" customHeight="1">
      <c r="A113" s="32"/>
      <c r="B113" s="33"/>
      <c r="C113" s="34"/>
      <c r="D113" s="247" t="s">
        <v>143</v>
      </c>
      <c r="E113" s="246"/>
      <c r="F113" s="246"/>
      <c r="G113" s="34"/>
      <c r="H113" s="34"/>
      <c r="I113" s="34"/>
      <c r="J113" s="108">
        <v>0</v>
      </c>
      <c r="K113" s="34"/>
      <c r="L113" s="173"/>
      <c r="M113" s="174"/>
      <c r="N113" s="175" t="s">
        <v>39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144</v>
      </c>
      <c r="AZ113" s="174"/>
      <c r="BA113" s="174"/>
      <c r="BB113" s="174"/>
      <c r="BC113" s="174"/>
      <c r="BD113" s="174"/>
      <c r="BE113" s="178">
        <f t="shared" ref="BE113:BE118" si="0">IF(N113="základní",J113,0)</f>
        <v>0</v>
      </c>
      <c r="BF113" s="178">
        <f t="shared" ref="BF113:BF118" si="1">IF(N113="snížená",J113,0)</f>
        <v>0</v>
      </c>
      <c r="BG113" s="178">
        <f t="shared" ref="BG113:BG118" si="2">IF(N113="zákl. přenesená",J113,0)</f>
        <v>0</v>
      </c>
      <c r="BH113" s="178">
        <f t="shared" ref="BH113:BH118" si="3">IF(N113="sníž. přenesená",J113,0)</f>
        <v>0</v>
      </c>
      <c r="BI113" s="178">
        <f t="shared" ref="BI113:BI118" si="4">IF(N113="nulová",J113,0)</f>
        <v>0</v>
      </c>
      <c r="BJ113" s="177" t="s">
        <v>81</v>
      </c>
      <c r="BK113" s="174"/>
      <c r="BL113" s="174"/>
      <c r="BM113" s="174"/>
    </row>
    <row r="114" spans="1:65" s="2" customFormat="1" ht="18" customHeight="1">
      <c r="A114" s="32"/>
      <c r="B114" s="33"/>
      <c r="C114" s="34"/>
      <c r="D114" s="247" t="s">
        <v>145</v>
      </c>
      <c r="E114" s="246"/>
      <c r="F114" s="246"/>
      <c r="G114" s="34"/>
      <c r="H114" s="34"/>
      <c r="I114" s="34"/>
      <c r="J114" s="108">
        <v>0</v>
      </c>
      <c r="K114" s="34"/>
      <c r="L114" s="173"/>
      <c r="M114" s="174"/>
      <c r="N114" s="175" t="s">
        <v>39</v>
      </c>
      <c r="O114" s="174"/>
      <c r="P114" s="174"/>
      <c r="Q114" s="174"/>
      <c r="R114" s="174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7" t="s">
        <v>144</v>
      </c>
      <c r="AZ114" s="174"/>
      <c r="BA114" s="174"/>
      <c r="BB114" s="174"/>
      <c r="BC114" s="174"/>
      <c r="BD114" s="174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81</v>
      </c>
      <c r="BK114" s="174"/>
      <c r="BL114" s="174"/>
      <c r="BM114" s="174"/>
    </row>
    <row r="115" spans="1:65" s="2" customFormat="1" ht="18" customHeight="1">
      <c r="A115" s="32"/>
      <c r="B115" s="33"/>
      <c r="C115" s="34"/>
      <c r="D115" s="247" t="s">
        <v>146</v>
      </c>
      <c r="E115" s="246"/>
      <c r="F115" s="246"/>
      <c r="G115" s="34"/>
      <c r="H115" s="34"/>
      <c r="I115" s="34"/>
      <c r="J115" s="108">
        <v>0</v>
      </c>
      <c r="K115" s="34"/>
      <c r="L115" s="173"/>
      <c r="M115" s="174"/>
      <c r="N115" s="175" t="s">
        <v>39</v>
      </c>
      <c r="O115" s="174"/>
      <c r="P115" s="174"/>
      <c r="Q115" s="174"/>
      <c r="R115" s="174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7" t="s">
        <v>144</v>
      </c>
      <c r="AZ115" s="174"/>
      <c r="BA115" s="174"/>
      <c r="BB115" s="174"/>
      <c r="BC115" s="174"/>
      <c r="BD115" s="174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81</v>
      </c>
      <c r="BK115" s="174"/>
      <c r="BL115" s="174"/>
      <c r="BM115" s="174"/>
    </row>
    <row r="116" spans="1:65" s="2" customFormat="1" ht="18" customHeight="1">
      <c r="A116" s="32"/>
      <c r="B116" s="33"/>
      <c r="C116" s="34"/>
      <c r="D116" s="247" t="s">
        <v>147</v>
      </c>
      <c r="E116" s="246"/>
      <c r="F116" s="246"/>
      <c r="G116" s="34"/>
      <c r="H116" s="34"/>
      <c r="I116" s="34"/>
      <c r="J116" s="108">
        <v>0</v>
      </c>
      <c r="K116" s="34"/>
      <c r="L116" s="173"/>
      <c r="M116" s="174"/>
      <c r="N116" s="175" t="s">
        <v>39</v>
      </c>
      <c r="O116" s="174"/>
      <c r="P116" s="174"/>
      <c r="Q116" s="174"/>
      <c r="R116" s="174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7" t="s">
        <v>144</v>
      </c>
      <c r="AZ116" s="174"/>
      <c r="BA116" s="174"/>
      <c r="BB116" s="174"/>
      <c r="BC116" s="174"/>
      <c r="BD116" s="174"/>
      <c r="BE116" s="178">
        <f t="shared" si="0"/>
        <v>0</v>
      </c>
      <c r="BF116" s="178">
        <f t="shared" si="1"/>
        <v>0</v>
      </c>
      <c r="BG116" s="178">
        <f t="shared" si="2"/>
        <v>0</v>
      </c>
      <c r="BH116" s="178">
        <f t="shared" si="3"/>
        <v>0</v>
      </c>
      <c r="BI116" s="178">
        <f t="shared" si="4"/>
        <v>0</v>
      </c>
      <c r="BJ116" s="177" t="s">
        <v>81</v>
      </c>
      <c r="BK116" s="174"/>
      <c r="BL116" s="174"/>
      <c r="BM116" s="174"/>
    </row>
    <row r="117" spans="1:65" s="2" customFormat="1" ht="18" customHeight="1">
      <c r="A117" s="32"/>
      <c r="B117" s="33"/>
      <c r="C117" s="34"/>
      <c r="D117" s="247" t="s">
        <v>148</v>
      </c>
      <c r="E117" s="246"/>
      <c r="F117" s="246"/>
      <c r="G117" s="34"/>
      <c r="H117" s="34"/>
      <c r="I117" s="34"/>
      <c r="J117" s="108">
        <v>0</v>
      </c>
      <c r="K117" s="34"/>
      <c r="L117" s="173"/>
      <c r="M117" s="174"/>
      <c r="N117" s="175" t="s">
        <v>39</v>
      </c>
      <c r="O117" s="174"/>
      <c r="P117" s="174"/>
      <c r="Q117" s="174"/>
      <c r="R117" s="174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7" t="s">
        <v>144</v>
      </c>
      <c r="AZ117" s="174"/>
      <c r="BA117" s="174"/>
      <c r="BB117" s="174"/>
      <c r="BC117" s="174"/>
      <c r="BD117" s="174"/>
      <c r="BE117" s="178">
        <f t="shared" si="0"/>
        <v>0</v>
      </c>
      <c r="BF117" s="178">
        <f t="shared" si="1"/>
        <v>0</v>
      </c>
      <c r="BG117" s="178">
        <f t="shared" si="2"/>
        <v>0</v>
      </c>
      <c r="BH117" s="178">
        <f t="shared" si="3"/>
        <v>0</v>
      </c>
      <c r="BI117" s="178">
        <f t="shared" si="4"/>
        <v>0</v>
      </c>
      <c r="BJ117" s="177" t="s">
        <v>81</v>
      </c>
      <c r="BK117" s="174"/>
      <c r="BL117" s="174"/>
      <c r="BM117" s="174"/>
    </row>
    <row r="118" spans="1:65" s="2" customFormat="1" ht="18" customHeight="1">
      <c r="A118" s="32"/>
      <c r="B118" s="33"/>
      <c r="C118" s="34"/>
      <c r="D118" s="107" t="s">
        <v>149</v>
      </c>
      <c r="E118" s="34"/>
      <c r="F118" s="34"/>
      <c r="G118" s="34"/>
      <c r="H118" s="34"/>
      <c r="I118" s="34"/>
      <c r="J118" s="108">
        <f>ROUND(J30*T118,2)</f>
        <v>0</v>
      </c>
      <c r="K118" s="34"/>
      <c r="L118" s="173"/>
      <c r="M118" s="174"/>
      <c r="N118" s="175" t="s">
        <v>39</v>
      </c>
      <c r="O118" s="174"/>
      <c r="P118" s="174"/>
      <c r="Q118" s="174"/>
      <c r="R118" s="174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7" t="s">
        <v>150</v>
      </c>
      <c r="AZ118" s="174"/>
      <c r="BA118" s="174"/>
      <c r="BB118" s="174"/>
      <c r="BC118" s="174"/>
      <c r="BD118" s="174"/>
      <c r="BE118" s="178">
        <f t="shared" si="0"/>
        <v>0</v>
      </c>
      <c r="BF118" s="178">
        <f t="shared" si="1"/>
        <v>0</v>
      </c>
      <c r="BG118" s="178">
        <f t="shared" si="2"/>
        <v>0</v>
      </c>
      <c r="BH118" s="178">
        <f t="shared" si="3"/>
        <v>0</v>
      </c>
      <c r="BI118" s="178">
        <f t="shared" si="4"/>
        <v>0</v>
      </c>
      <c r="BJ118" s="177" t="s">
        <v>81</v>
      </c>
      <c r="BK118" s="174"/>
      <c r="BL118" s="174"/>
      <c r="BM118" s="174"/>
    </row>
    <row r="119" spans="1:65" s="2" customFormat="1" ht="11.25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29.25" customHeight="1">
      <c r="A120" s="32"/>
      <c r="B120" s="33"/>
      <c r="C120" s="116" t="s">
        <v>119</v>
      </c>
      <c r="D120" s="117"/>
      <c r="E120" s="117"/>
      <c r="F120" s="117"/>
      <c r="G120" s="117"/>
      <c r="H120" s="117"/>
      <c r="I120" s="117"/>
      <c r="J120" s="118">
        <f>ROUND(J96+J112,2)</f>
        <v>0</v>
      </c>
      <c r="K120" s="117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6.95" customHeight="1">
      <c r="A121" s="32"/>
      <c r="B121" s="52"/>
      <c r="C121" s="53"/>
      <c r="D121" s="53"/>
      <c r="E121" s="53"/>
      <c r="F121" s="53"/>
      <c r="G121" s="53"/>
      <c r="H121" s="53"/>
      <c r="I121" s="53"/>
      <c r="J121" s="53"/>
      <c r="K121" s="53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5" spans="1:65" s="2" customFormat="1" ht="6.95" customHeight="1">
      <c r="A125" s="32"/>
      <c r="B125" s="54"/>
      <c r="C125" s="55"/>
      <c r="D125" s="55"/>
      <c r="E125" s="55"/>
      <c r="F125" s="55"/>
      <c r="G125" s="55"/>
      <c r="H125" s="55"/>
      <c r="I125" s="55"/>
      <c r="J125" s="55"/>
      <c r="K125" s="55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24.95" customHeight="1">
      <c r="A126" s="32"/>
      <c r="B126" s="33"/>
      <c r="C126" s="20" t="s">
        <v>151</v>
      </c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6.9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2" customHeight="1">
      <c r="A128" s="32"/>
      <c r="B128" s="33"/>
      <c r="C128" s="26" t="s">
        <v>16</v>
      </c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26.25" customHeight="1">
      <c r="A129" s="32"/>
      <c r="B129" s="33"/>
      <c r="C129" s="34"/>
      <c r="D129" s="34"/>
      <c r="E129" s="294" t="str">
        <f>E7</f>
        <v>Rozpočet - Snížení energetické náročnosti budov v areálu Slezské nemocnice Opava využitím OZE u vedlejších budov</v>
      </c>
      <c r="F129" s="295"/>
      <c r="G129" s="295"/>
      <c r="H129" s="295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6" t="s">
        <v>121</v>
      </c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6.5" customHeight="1">
      <c r="A131" s="32"/>
      <c r="B131" s="33"/>
      <c r="C131" s="34"/>
      <c r="D131" s="34"/>
      <c r="E131" s="244" t="str">
        <f>E9</f>
        <v>SO 02 D.1.4.1 - Rekonstrukce zdrojů tepla</v>
      </c>
      <c r="F131" s="296"/>
      <c r="G131" s="296"/>
      <c r="H131" s="296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6.95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2" customHeight="1">
      <c r="A133" s="32"/>
      <c r="B133" s="33"/>
      <c r="C133" s="26" t="s">
        <v>20</v>
      </c>
      <c r="D133" s="34"/>
      <c r="E133" s="34"/>
      <c r="F133" s="24" t="str">
        <f>F12</f>
        <v xml:space="preserve"> </v>
      </c>
      <c r="G133" s="34"/>
      <c r="H133" s="34"/>
      <c r="I133" s="26" t="s">
        <v>22</v>
      </c>
      <c r="J133" s="64">
        <f>IF(J12="","",J12)</f>
        <v>45561</v>
      </c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6.95" customHeight="1">
      <c r="A134" s="32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5.2" customHeight="1">
      <c r="A135" s="32"/>
      <c r="B135" s="33"/>
      <c r="C135" s="26" t="s">
        <v>23</v>
      </c>
      <c r="D135" s="34"/>
      <c r="E135" s="34"/>
      <c r="F135" s="24" t="str">
        <f>E15</f>
        <v xml:space="preserve"> </v>
      </c>
      <c r="G135" s="34"/>
      <c r="H135" s="34"/>
      <c r="I135" s="26" t="s">
        <v>28</v>
      </c>
      <c r="J135" s="29" t="str">
        <f>E21</f>
        <v xml:space="preserve"> </v>
      </c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15.2" customHeight="1">
      <c r="A136" s="32"/>
      <c r="B136" s="33"/>
      <c r="C136" s="26" t="s">
        <v>26</v>
      </c>
      <c r="D136" s="34"/>
      <c r="E136" s="34"/>
      <c r="F136" s="24" t="str">
        <f>IF(E18="","",E18)</f>
        <v>Vyplň údaj</v>
      </c>
      <c r="G136" s="34"/>
      <c r="H136" s="34"/>
      <c r="I136" s="26" t="s">
        <v>30</v>
      </c>
      <c r="J136" s="29" t="str">
        <f>E24</f>
        <v xml:space="preserve"> </v>
      </c>
      <c r="K136" s="34"/>
      <c r="L136" s="49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0.35" customHeight="1">
      <c r="A137" s="32"/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49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11" customFormat="1" ht="29.25" customHeight="1">
      <c r="A138" s="179"/>
      <c r="B138" s="180"/>
      <c r="C138" s="181" t="s">
        <v>152</v>
      </c>
      <c r="D138" s="182" t="s">
        <v>59</v>
      </c>
      <c r="E138" s="182" t="s">
        <v>55</v>
      </c>
      <c r="F138" s="182" t="s">
        <v>56</v>
      </c>
      <c r="G138" s="182" t="s">
        <v>153</v>
      </c>
      <c r="H138" s="182" t="s">
        <v>154</v>
      </c>
      <c r="I138" s="182" t="s">
        <v>155</v>
      </c>
      <c r="J138" s="183" t="s">
        <v>126</v>
      </c>
      <c r="K138" s="184" t="s">
        <v>156</v>
      </c>
      <c r="L138" s="185"/>
      <c r="M138" s="73" t="s">
        <v>1</v>
      </c>
      <c r="N138" s="74" t="s">
        <v>38</v>
      </c>
      <c r="O138" s="74" t="s">
        <v>157</v>
      </c>
      <c r="P138" s="74" t="s">
        <v>158</v>
      </c>
      <c r="Q138" s="74" t="s">
        <v>159</v>
      </c>
      <c r="R138" s="74" t="s">
        <v>160</v>
      </c>
      <c r="S138" s="74" t="s">
        <v>161</v>
      </c>
      <c r="T138" s="75" t="s">
        <v>162</v>
      </c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</row>
    <row r="139" spans="1:65" s="2" customFormat="1" ht="22.9" customHeight="1">
      <c r="A139" s="32"/>
      <c r="B139" s="33"/>
      <c r="C139" s="80" t="s">
        <v>163</v>
      </c>
      <c r="D139" s="34"/>
      <c r="E139" s="34"/>
      <c r="F139" s="34"/>
      <c r="G139" s="34"/>
      <c r="H139" s="34"/>
      <c r="I139" s="34"/>
      <c r="J139" s="186">
        <f>BK139</f>
        <v>0</v>
      </c>
      <c r="K139" s="34"/>
      <c r="L139" s="35"/>
      <c r="M139" s="76"/>
      <c r="N139" s="187"/>
      <c r="O139" s="77"/>
      <c r="P139" s="188">
        <f>P140</f>
        <v>0</v>
      </c>
      <c r="Q139" s="77"/>
      <c r="R139" s="188">
        <f>R140</f>
        <v>0</v>
      </c>
      <c r="S139" s="77"/>
      <c r="T139" s="189">
        <f>T140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4" t="s">
        <v>73</v>
      </c>
      <c r="AU139" s="14" t="s">
        <v>128</v>
      </c>
      <c r="BK139" s="190">
        <f>BK140</f>
        <v>0</v>
      </c>
    </row>
    <row r="140" spans="1:65" s="12" customFormat="1" ht="25.9" customHeight="1">
      <c r="B140" s="191"/>
      <c r="C140" s="192"/>
      <c r="D140" s="193" t="s">
        <v>73</v>
      </c>
      <c r="E140" s="194" t="s">
        <v>164</v>
      </c>
      <c r="F140" s="194" t="s">
        <v>165</v>
      </c>
      <c r="G140" s="192"/>
      <c r="H140" s="192"/>
      <c r="I140" s="195"/>
      <c r="J140" s="196">
        <f>BK140</f>
        <v>0</v>
      </c>
      <c r="K140" s="192"/>
      <c r="L140" s="197"/>
      <c r="M140" s="198"/>
      <c r="N140" s="199"/>
      <c r="O140" s="199"/>
      <c r="P140" s="200">
        <f>P141+P160+P199+P210+P221+P226+P253+P272+P297+P306+P315+P334</f>
        <v>0</v>
      </c>
      <c r="Q140" s="199"/>
      <c r="R140" s="200">
        <f>R141+R160+R199+R210+R221+R226+R253+R272+R297+R306+R315+R334</f>
        <v>0</v>
      </c>
      <c r="S140" s="199"/>
      <c r="T140" s="201">
        <f>T141+T160+T199+T210+T221+T226+T253+T272+T297+T306+T315+T334</f>
        <v>0</v>
      </c>
      <c r="AR140" s="202" t="s">
        <v>83</v>
      </c>
      <c r="AT140" s="203" t="s">
        <v>73</v>
      </c>
      <c r="AU140" s="203" t="s">
        <v>74</v>
      </c>
      <c r="AY140" s="202" t="s">
        <v>166</v>
      </c>
      <c r="BK140" s="204">
        <f>BK141+BK160+BK199+BK210+BK221+BK226+BK253+BK272+BK297+BK306+BK315+BK334</f>
        <v>0</v>
      </c>
    </row>
    <row r="141" spans="1:65" s="12" customFormat="1" ht="22.9" customHeight="1">
      <c r="B141" s="191"/>
      <c r="C141" s="192"/>
      <c r="D141" s="193" t="s">
        <v>73</v>
      </c>
      <c r="E141" s="205" t="s">
        <v>167</v>
      </c>
      <c r="F141" s="205" t="s">
        <v>168</v>
      </c>
      <c r="G141" s="192"/>
      <c r="H141" s="192"/>
      <c r="I141" s="195"/>
      <c r="J141" s="206">
        <f>BK141</f>
        <v>0</v>
      </c>
      <c r="K141" s="192"/>
      <c r="L141" s="197"/>
      <c r="M141" s="198"/>
      <c r="N141" s="199"/>
      <c r="O141" s="199"/>
      <c r="P141" s="200">
        <f>SUM(P142:P159)</f>
        <v>0</v>
      </c>
      <c r="Q141" s="199"/>
      <c r="R141" s="200">
        <f>SUM(R142:R159)</f>
        <v>0</v>
      </c>
      <c r="S141" s="199"/>
      <c r="T141" s="201">
        <f>SUM(T142:T159)</f>
        <v>0</v>
      </c>
      <c r="AR141" s="202" t="s">
        <v>83</v>
      </c>
      <c r="AT141" s="203" t="s">
        <v>73</v>
      </c>
      <c r="AU141" s="203" t="s">
        <v>81</v>
      </c>
      <c r="AY141" s="202" t="s">
        <v>166</v>
      </c>
      <c r="BK141" s="204">
        <f>SUM(BK142:BK159)</f>
        <v>0</v>
      </c>
    </row>
    <row r="142" spans="1:65" s="2" customFormat="1" ht="33" customHeight="1">
      <c r="A142" s="32"/>
      <c r="B142" s="33"/>
      <c r="C142" s="207" t="s">
        <v>81</v>
      </c>
      <c r="D142" s="207" t="s">
        <v>169</v>
      </c>
      <c r="E142" s="208" t="s">
        <v>170</v>
      </c>
      <c r="F142" s="209" t="s">
        <v>171</v>
      </c>
      <c r="G142" s="210" t="s">
        <v>172</v>
      </c>
      <c r="H142" s="211">
        <v>10</v>
      </c>
      <c r="I142" s="212"/>
      <c r="J142" s="213">
        <f>ROUND(I142*H142,2)</f>
        <v>0</v>
      </c>
      <c r="K142" s="214"/>
      <c r="L142" s="35"/>
      <c r="M142" s="215" t="s">
        <v>1</v>
      </c>
      <c r="N142" s="216" t="s">
        <v>39</v>
      </c>
      <c r="O142" s="69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9" t="s">
        <v>173</v>
      </c>
      <c r="AT142" s="219" t="s">
        <v>169</v>
      </c>
      <c r="AU142" s="219" t="s">
        <v>83</v>
      </c>
      <c r="AY142" s="14" t="s">
        <v>166</v>
      </c>
      <c r="BE142" s="112">
        <f>IF(N142="základní",J142,0)</f>
        <v>0</v>
      </c>
      <c r="BF142" s="112">
        <f>IF(N142="snížená",J142,0)</f>
        <v>0</v>
      </c>
      <c r="BG142" s="112">
        <f>IF(N142="zákl. přenesená",J142,0)</f>
        <v>0</v>
      </c>
      <c r="BH142" s="112">
        <f>IF(N142="sníž. přenesená",J142,0)</f>
        <v>0</v>
      </c>
      <c r="BI142" s="112">
        <f>IF(N142="nulová",J142,0)</f>
        <v>0</v>
      </c>
      <c r="BJ142" s="14" t="s">
        <v>81</v>
      </c>
      <c r="BK142" s="112">
        <f>ROUND(I142*H142,2)</f>
        <v>0</v>
      </c>
      <c r="BL142" s="14" t="s">
        <v>173</v>
      </c>
      <c r="BM142" s="219" t="s">
        <v>83</v>
      </c>
    </row>
    <row r="143" spans="1:65" s="2" customFormat="1" ht="19.5">
      <c r="A143" s="32"/>
      <c r="B143" s="33"/>
      <c r="C143" s="34"/>
      <c r="D143" s="220" t="s">
        <v>174</v>
      </c>
      <c r="E143" s="34"/>
      <c r="F143" s="221" t="s">
        <v>171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174</v>
      </c>
      <c r="AU143" s="14" t="s">
        <v>83</v>
      </c>
    </row>
    <row r="144" spans="1:65" s="2" customFormat="1" ht="33" customHeight="1">
      <c r="A144" s="32"/>
      <c r="B144" s="33"/>
      <c r="C144" s="207" t="s">
        <v>83</v>
      </c>
      <c r="D144" s="207" t="s">
        <v>169</v>
      </c>
      <c r="E144" s="208" t="s">
        <v>175</v>
      </c>
      <c r="F144" s="209" t="s">
        <v>176</v>
      </c>
      <c r="G144" s="210" t="s">
        <v>172</v>
      </c>
      <c r="H144" s="211">
        <v>8</v>
      </c>
      <c r="I144" s="212"/>
      <c r="J144" s="213">
        <f>ROUND(I144*H144,2)</f>
        <v>0</v>
      </c>
      <c r="K144" s="214"/>
      <c r="L144" s="35"/>
      <c r="M144" s="215" t="s">
        <v>1</v>
      </c>
      <c r="N144" s="216" t="s">
        <v>39</v>
      </c>
      <c r="O144" s="69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9" t="s">
        <v>173</v>
      </c>
      <c r="AT144" s="219" t="s">
        <v>169</v>
      </c>
      <c r="AU144" s="219" t="s">
        <v>83</v>
      </c>
      <c r="AY144" s="14" t="s">
        <v>166</v>
      </c>
      <c r="BE144" s="112">
        <f>IF(N144="základní",J144,0)</f>
        <v>0</v>
      </c>
      <c r="BF144" s="112">
        <f>IF(N144="snížená",J144,0)</f>
        <v>0</v>
      </c>
      <c r="BG144" s="112">
        <f>IF(N144="zákl. přenesená",J144,0)</f>
        <v>0</v>
      </c>
      <c r="BH144" s="112">
        <f>IF(N144="sníž. přenesená",J144,0)</f>
        <v>0</v>
      </c>
      <c r="BI144" s="112">
        <f>IF(N144="nulová",J144,0)</f>
        <v>0</v>
      </c>
      <c r="BJ144" s="14" t="s">
        <v>81</v>
      </c>
      <c r="BK144" s="112">
        <f>ROUND(I144*H144,2)</f>
        <v>0</v>
      </c>
      <c r="BL144" s="14" t="s">
        <v>173</v>
      </c>
      <c r="BM144" s="219" t="s">
        <v>177</v>
      </c>
    </row>
    <row r="145" spans="1:65" s="2" customFormat="1" ht="19.5">
      <c r="A145" s="32"/>
      <c r="B145" s="33"/>
      <c r="C145" s="34"/>
      <c r="D145" s="220" t="s">
        <v>174</v>
      </c>
      <c r="E145" s="34"/>
      <c r="F145" s="221" t="s">
        <v>176</v>
      </c>
      <c r="G145" s="34"/>
      <c r="H145" s="34"/>
      <c r="I145" s="176"/>
      <c r="J145" s="34"/>
      <c r="K145" s="34"/>
      <c r="L145" s="35"/>
      <c r="M145" s="222"/>
      <c r="N145" s="223"/>
      <c r="O145" s="69"/>
      <c r="P145" s="69"/>
      <c r="Q145" s="69"/>
      <c r="R145" s="69"/>
      <c r="S145" s="69"/>
      <c r="T145" s="70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4" t="s">
        <v>174</v>
      </c>
      <c r="AU145" s="14" t="s">
        <v>83</v>
      </c>
    </row>
    <row r="146" spans="1:65" s="2" customFormat="1" ht="24.2" customHeight="1">
      <c r="A146" s="32"/>
      <c r="B146" s="33"/>
      <c r="C146" s="224" t="s">
        <v>178</v>
      </c>
      <c r="D146" s="224" t="s">
        <v>179</v>
      </c>
      <c r="E146" s="225" t="s">
        <v>184</v>
      </c>
      <c r="F146" s="226" t="s">
        <v>185</v>
      </c>
      <c r="G146" s="227" t="s">
        <v>172</v>
      </c>
      <c r="H146" s="228">
        <v>20</v>
      </c>
      <c r="I146" s="229"/>
      <c r="J146" s="230">
        <f>ROUND(I146*H146,2)</f>
        <v>0</v>
      </c>
      <c r="K146" s="231"/>
      <c r="L146" s="232"/>
      <c r="M146" s="233" t="s">
        <v>1</v>
      </c>
      <c r="N146" s="234" t="s">
        <v>39</v>
      </c>
      <c r="O146" s="69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9" t="s">
        <v>182</v>
      </c>
      <c r="AT146" s="219" t="s">
        <v>179</v>
      </c>
      <c r="AU146" s="219" t="s">
        <v>83</v>
      </c>
      <c r="AY146" s="14" t="s">
        <v>166</v>
      </c>
      <c r="BE146" s="112">
        <f>IF(N146="základní",J146,0)</f>
        <v>0</v>
      </c>
      <c r="BF146" s="112">
        <f>IF(N146="snížená",J146,0)</f>
        <v>0</v>
      </c>
      <c r="BG146" s="112">
        <f>IF(N146="zákl. přenesená",J146,0)</f>
        <v>0</v>
      </c>
      <c r="BH146" s="112">
        <f>IF(N146="sníž. přenesená",J146,0)</f>
        <v>0</v>
      </c>
      <c r="BI146" s="112">
        <f>IF(N146="nulová",J146,0)</f>
        <v>0</v>
      </c>
      <c r="BJ146" s="14" t="s">
        <v>81</v>
      </c>
      <c r="BK146" s="112">
        <f>ROUND(I146*H146,2)</f>
        <v>0</v>
      </c>
      <c r="BL146" s="14" t="s">
        <v>173</v>
      </c>
      <c r="BM146" s="219" t="s">
        <v>183</v>
      </c>
    </row>
    <row r="147" spans="1:65" s="2" customFormat="1" ht="19.5">
      <c r="A147" s="32"/>
      <c r="B147" s="33"/>
      <c r="C147" s="34"/>
      <c r="D147" s="220" t="s">
        <v>174</v>
      </c>
      <c r="E147" s="34"/>
      <c r="F147" s="221" t="s">
        <v>185</v>
      </c>
      <c r="G147" s="34"/>
      <c r="H147" s="34"/>
      <c r="I147" s="176"/>
      <c r="J147" s="34"/>
      <c r="K147" s="34"/>
      <c r="L147" s="35"/>
      <c r="M147" s="222"/>
      <c r="N147" s="22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4" t="s">
        <v>174</v>
      </c>
      <c r="AU147" s="14" t="s">
        <v>83</v>
      </c>
    </row>
    <row r="148" spans="1:65" s="2" customFormat="1" ht="24.2" customHeight="1">
      <c r="A148" s="32"/>
      <c r="B148" s="33"/>
      <c r="C148" s="224" t="s">
        <v>177</v>
      </c>
      <c r="D148" s="224" t="s">
        <v>179</v>
      </c>
      <c r="E148" s="225" t="s">
        <v>188</v>
      </c>
      <c r="F148" s="226" t="s">
        <v>189</v>
      </c>
      <c r="G148" s="227" t="s">
        <v>172</v>
      </c>
      <c r="H148" s="228">
        <v>14</v>
      </c>
      <c r="I148" s="229"/>
      <c r="J148" s="230">
        <f>ROUND(I148*H148,2)</f>
        <v>0</v>
      </c>
      <c r="K148" s="231"/>
      <c r="L148" s="232"/>
      <c r="M148" s="233" t="s">
        <v>1</v>
      </c>
      <c r="N148" s="234" t="s">
        <v>39</v>
      </c>
      <c r="O148" s="69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9" t="s">
        <v>182</v>
      </c>
      <c r="AT148" s="219" t="s">
        <v>179</v>
      </c>
      <c r="AU148" s="219" t="s">
        <v>83</v>
      </c>
      <c r="AY148" s="14" t="s">
        <v>166</v>
      </c>
      <c r="BE148" s="112">
        <f>IF(N148="základní",J148,0)</f>
        <v>0</v>
      </c>
      <c r="BF148" s="112">
        <f>IF(N148="snížená",J148,0)</f>
        <v>0</v>
      </c>
      <c r="BG148" s="112">
        <f>IF(N148="zákl. přenesená",J148,0)</f>
        <v>0</v>
      </c>
      <c r="BH148" s="112">
        <f>IF(N148="sníž. přenesená",J148,0)</f>
        <v>0</v>
      </c>
      <c r="BI148" s="112">
        <f>IF(N148="nulová",J148,0)</f>
        <v>0</v>
      </c>
      <c r="BJ148" s="14" t="s">
        <v>81</v>
      </c>
      <c r="BK148" s="112">
        <f>ROUND(I148*H148,2)</f>
        <v>0</v>
      </c>
      <c r="BL148" s="14" t="s">
        <v>173</v>
      </c>
      <c r="BM148" s="219" t="s">
        <v>186</v>
      </c>
    </row>
    <row r="149" spans="1:65" s="2" customFormat="1" ht="19.5">
      <c r="A149" s="32"/>
      <c r="B149" s="33"/>
      <c r="C149" s="34"/>
      <c r="D149" s="220" t="s">
        <v>174</v>
      </c>
      <c r="E149" s="34"/>
      <c r="F149" s="221" t="s">
        <v>189</v>
      </c>
      <c r="G149" s="34"/>
      <c r="H149" s="34"/>
      <c r="I149" s="176"/>
      <c r="J149" s="34"/>
      <c r="K149" s="34"/>
      <c r="L149" s="35"/>
      <c r="M149" s="222"/>
      <c r="N149" s="223"/>
      <c r="O149" s="69"/>
      <c r="P149" s="69"/>
      <c r="Q149" s="69"/>
      <c r="R149" s="69"/>
      <c r="S149" s="69"/>
      <c r="T149" s="7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4" t="s">
        <v>174</v>
      </c>
      <c r="AU149" s="14" t="s">
        <v>83</v>
      </c>
    </row>
    <row r="150" spans="1:65" s="2" customFormat="1" ht="33" customHeight="1">
      <c r="A150" s="32"/>
      <c r="B150" s="33"/>
      <c r="C150" s="224" t="s">
        <v>187</v>
      </c>
      <c r="D150" s="224" t="s">
        <v>179</v>
      </c>
      <c r="E150" s="225" t="s">
        <v>194</v>
      </c>
      <c r="F150" s="226" t="s">
        <v>195</v>
      </c>
      <c r="G150" s="227" t="s">
        <v>196</v>
      </c>
      <c r="H150" s="228">
        <v>0.25</v>
      </c>
      <c r="I150" s="229"/>
      <c r="J150" s="230">
        <f>ROUND(I150*H150,2)</f>
        <v>0</v>
      </c>
      <c r="K150" s="231"/>
      <c r="L150" s="232"/>
      <c r="M150" s="233" t="s">
        <v>1</v>
      </c>
      <c r="N150" s="234" t="s">
        <v>39</v>
      </c>
      <c r="O150" s="69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9" t="s">
        <v>182</v>
      </c>
      <c r="AT150" s="219" t="s">
        <v>179</v>
      </c>
      <c r="AU150" s="219" t="s">
        <v>83</v>
      </c>
      <c r="AY150" s="14" t="s">
        <v>166</v>
      </c>
      <c r="BE150" s="112">
        <f>IF(N150="základní",J150,0)</f>
        <v>0</v>
      </c>
      <c r="BF150" s="112">
        <f>IF(N150="snížená",J150,0)</f>
        <v>0</v>
      </c>
      <c r="BG150" s="112">
        <f>IF(N150="zákl. přenesená",J150,0)</f>
        <v>0</v>
      </c>
      <c r="BH150" s="112">
        <f>IF(N150="sníž. přenesená",J150,0)</f>
        <v>0</v>
      </c>
      <c r="BI150" s="112">
        <f>IF(N150="nulová",J150,0)</f>
        <v>0</v>
      </c>
      <c r="BJ150" s="14" t="s">
        <v>81</v>
      </c>
      <c r="BK150" s="112">
        <f>ROUND(I150*H150,2)</f>
        <v>0</v>
      </c>
      <c r="BL150" s="14" t="s">
        <v>173</v>
      </c>
      <c r="BM150" s="219" t="s">
        <v>190</v>
      </c>
    </row>
    <row r="151" spans="1:65" s="2" customFormat="1" ht="19.5">
      <c r="A151" s="32"/>
      <c r="B151" s="33"/>
      <c r="C151" s="34"/>
      <c r="D151" s="220" t="s">
        <v>174</v>
      </c>
      <c r="E151" s="34"/>
      <c r="F151" s="221" t="s">
        <v>195</v>
      </c>
      <c r="G151" s="34"/>
      <c r="H151" s="34"/>
      <c r="I151" s="176"/>
      <c r="J151" s="34"/>
      <c r="K151" s="34"/>
      <c r="L151" s="35"/>
      <c r="M151" s="222"/>
      <c r="N151" s="223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4" t="s">
        <v>174</v>
      </c>
      <c r="AU151" s="14" t="s">
        <v>83</v>
      </c>
    </row>
    <row r="152" spans="1:65" s="2" customFormat="1" ht="33" customHeight="1">
      <c r="A152" s="32"/>
      <c r="B152" s="33"/>
      <c r="C152" s="207" t="s">
        <v>183</v>
      </c>
      <c r="D152" s="207" t="s">
        <v>169</v>
      </c>
      <c r="E152" s="208" t="s">
        <v>198</v>
      </c>
      <c r="F152" s="209" t="s">
        <v>199</v>
      </c>
      <c r="G152" s="210" t="s">
        <v>172</v>
      </c>
      <c r="H152" s="211">
        <v>20</v>
      </c>
      <c r="I152" s="212"/>
      <c r="J152" s="213">
        <f>ROUND(I152*H152,2)</f>
        <v>0</v>
      </c>
      <c r="K152" s="214"/>
      <c r="L152" s="35"/>
      <c r="M152" s="215" t="s">
        <v>1</v>
      </c>
      <c r="N152" s="216" t="s">
        <v>39</v>
      </c>
      <c r="O152" s="6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9" t="s">
        <v>173</v>
      </c>
      <c r="AT152" s="219" t="s">
        <v>169</v>
      </c>
      <c r="AU152" s="219" t="s">
        <v>83</v>
      </c>
      <c r="AY152" s="14" t="s">
        <v>166</v>
      </c>
      <c r="BE152" s="112">
        <f>IF(N152="základní",J152,0)</f>
        <v>0</v>
      </c>
      <c r="BF152" s="112">
        <f>IF(N152="snížená",J152,0)</f>
        <v>0</v>
      </c>
      <c r="BG152" s="112">
        <f>IF(N152="zákl. přenesená",J152,0)</f>
        <v>0</v>
      </c>
      <c r="BH152" s="112">
        <f>IF(N152="sníž. přenesená",J152,0)</f>
        <v>0</v>
      </c>
      <c r="BI152" s="112">
        <f>IF(N152="nulová",J152,0)</f>
        <v>0</v>
      </c>
      <c r="BJ152" s="14" t="s">
        <v>81</v>
      </c>
      <c r="BK152" s="112">
        <f>ROUND(I152*H152,2)</f>
        <v>0</v>
      </c>
      <c r="BL152" s="14" t="s">
        <v>173</v>
      </c>
      <c r="BM152" s="219" t="s">
        <v>8</v>
      </c>
    </row>
    <row r="153" spans="1:65" s="2" customFormat="1" ht="19.5">
      <c r="A153" s="32"/>
      <c r="B153" s="33"/>
      <c r="C153" s="34"/>
      <c r="D153" s="220" t="s">
        <v>174</v>
      </c>
      <c r="E153" s="34"/>
      <c r="F153" s="221" t="s">
        <v>199</v>
      </c>
      <c r="G153" s="34"/>
      <c r="H153" s="34"/>
      <c r="I153" s="176"/>
      <c r="J153" s="34"/>
      <c r="K153" s="34"/>
      <c r="L153" s="35"/>
      <c r="M153" s="222"/>
      <c r="N153" s="22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4" t="s">
        <v>174</v>
      </c>
      <c r="AU153" s="14" t="s">
        <v>83</v>
      </c>
    </row>
    <row r="154" spans="1:65" s="2" customFormat="1" ht="33" customHeight="1">
      <c r="A154" s="32"/>
      <c r="B154" s="33"/>
      <c r="C154" s="207" t="s">
        <v>193</v>
      </c>
      <c r="D154" s="207" t="s">
        <v>169</v>
      </c>
      <c r="E154" s="208" t="s">
        <v>204</v>
      </c>
      <c r="F154" s="209" t="s">
        <v>205</v>
      </c>
      <c r="G154" s="210" t="s">
        <v>172</v>
      </c>
      <c r="H154" s="211">
        <v>14</v>
      </c>
      <c r="I154" s="212"/>
      <c r="J154" s="213">
        <f>ROUND(I154*H154,2)</f>
        <v>0</v>
      </c>
      <c r="K154" s="214"/>
      <c r="L154" s="35"/>
      <c r="M154" s="215" t="s">
        <v>1</v>
      </c>
      <c r="N154" s="216" t="s">
        <v>39</v>
      </c>
      <c r="O154" s="6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9" t="s">
        <v>173</v>
      </c>
      <c r="AT154" s="219" t="s">
        <v>169</v>
      </c>
      <c r="AU154" s="219" t="s">
        <v>83</v>
      </c>
      <c r="AY154" s="14" t="s">
        <v>166</v>
      </c>
      <c r="BE154" s="112">
        <f>IF(N154="základní",J154,0)</f>
        <v>0</v>
      </c>
      <c r="BF154" s="112">
        <f>IF(N154="snížená",J154,0)</f>
        <v>0</v>
      </c>
      <c r="BG154" s="112">
        <f>IF(N154="zákl. přenesená",J154,0)</f>
        <v>0</v>
      </c>
      <c r="BH154" s="112">
        <f>IF(N154="sníž. přenesená",J154,0)</f>
        <v>0</v>
      </c>
      <c r="BI154" s="112">
        <f>IF(N154="nulová",J154,0)</f>
        <v>0</v>
      </c>
      <c r="BJ154" s="14" t="s">
        <v>81</v>
      </c>
      <c r="BK154" s="112">
        <f>ROUND(I154*H154,2)</f>
        <v>0</v>
      </c>
      <c r="BL154" s="14" t="s">
        <v>173</v>
      </c>
      <c r="BM154" s="219" t="s">
        <v>197</v>
      </c>
    </row>
    <row r="155" spans="1:65" s="2" customFormat="1" ht="19.5">
      <c r="A155" s="32"/>
      <c r="B155" s="33"/>
      <c r="C155" s="34"/>
      <c r="D155" s="220" t="s">
        <v>174</v>
      </c>
      <c r="E155" s="34"/>
      <c r="F155" s="221" t="s">
        <v>205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174</v>
      </c>
      <c r="AU155" s="14" t="s">
        <v>83</v>
      </c>
    </row>
    <row r="156" spans="1:65" s="2" customFormat="1" ht="44.25" customHeight="1">
      <c r="A156" s="32"/>
      <c r="B156" s="33"/>
      <c r="C156" s="207" t="s">
        <v>186</v>
      </c>
      <c r="D156" s="207" t="s">
        <v>169</v>
      </c>
      <c r="E156" s="208" t="s">
        <v>220</v>
      </c>
      <c r="F156" s="209" t="s">
        <v>221</v>
      </c>
      <c r="G156" s="210" t="s">
        <v>196</v>
      </c>
      <c r="H156" s="211">
        <v>0.3</v>
      </c>
      <c r="I156" s="212"/>
      <c r="J156" s="213">
        <f>ROUND(I156*H156,2)</f>
        <v>0</v>
      </c>
      <c r="K156" s="214"/>
      <c r="L156" s="35"/>
      <c r="M156" s="215" t="s">
        <v>1</v>
      </c>
      <c r="N156" s="216" t="s">
        <v>39</v>
      </c>
      <c r="O156" s="6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9" t="s">
        <v>173</v>
      </c>
      <c r="AT156" s="219" t="s">
        <v>169</v>
      </c>
      <c r="AU156" s="219" t="s">
        <v>83</v>
      </c>
      <c r="AY156" s="14" t="s">
        <v>166</v>
      </c>
      <c r="BE156" s="112">
        <f>IF(N156="základní",J156,0)</f>
        <v>0</v>
      </c>
      <c r="BF156" s="112">
        <f>IF(N156="snížená",J156,0)</f>
        <v>0</v>
      </c>
      <c r="BG156" s="112">
        <f>IF(N156="zákl. přenesená",J156,0)</f>
        <v>0</v>
      </c>
      <c r="BH156" s="112">
        <f>IF(N156="sníž. přenesená",J156,0)</f>
        <v>0</v>
      </c>
      <c r="BI156" s="112">
        <f>IF(N156="nulová",J156,0)</f>
        <v>0</v>
      </c>
      <c r="BJ156" s="14" t="s">
        <v>81</v>
      </c>
      <c r="BK156" s="112">
        <f>ROUND(I156*H156,2)</f>
        <v>0</v>
      </c>
      <c r="BL156" s="14" t="s">
        <v>173</v>
      </c>
      <c r="BM156" s="219" t="s">
        <v>173</v>
      </c>
    </row>
    <row r="157" spans="1:65" s="2" customFormat="1" ht="29.25">
      <c r="A157" s="32"/>
      <c r="B157" s="33"/>
      <c r="C157" s="34"/>
      <c r="D157" s="220" t="s">
        <v>174</v>
      </c>
      <c r="E157" s="34"/>
      <c r="F157" s="221" t="s">
        <v>221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174</v>
      </c>
      <c r="AU157" s="14" t="s">
        <v>83</v>
      </c>
    </row>
    <row r="158" spans="1:65" s="2" customFormat="1" ht="49.15" customHeight="1">
      <c r="A158" s="32"/>
      <c r="B158" s="33"/>
      <c r="C158" s="207" t="s">
        <v>200</v>
      </c>
      <c r="D158" s="207" t="s">
        <v>169</v>
      </c>
      <c r="E158" s="208" t="s">
        <v>224</v>
      </c>
      <c r="F158" s="209" t="s">
        <v>225</v>
      </c>
      <c r="G158" s="210" t="s">
        <v>196</v>
      </c>
      <c r="H158" s="211">
        <v>0.3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39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173</v>
      </c>
      <c r="AT158" s="219" t="s">
        <v>169</v>
      </c>
      <c r="AU158" s="219" t="s">
        <v>83</v>
      </c>
      <c r="AY158" s="14" t="s">
        <v>166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81</v>
      </c>
      <c r="BK158" s="112">
        <f>ROUND(I158*H158,2)</f>
        <v>0</v>
      </c>
      <c r="BL158" s="14" t="s">
        <v>173</v>
      </c>
      <c r="BM158" s="219" t="s">
        <v>203</v>
      </c>
    </row>
    <row r="159" spans="1:65" s="2" customFormat="1" ht="29.25">
      <c r="A159" s="32"/>
      <c r="B159" s="33"/>
      <c r="C159" s="34"/>
      <c r="D159" s="220" t="s">
        <v>174</v>
      </c>
      <c r="E159" s="34"/>
      <c r="F159" s="221" t="s">
        <v>225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174</v>
      </c>
      <c r="AU159" s="14" t="s">
        <v>83</v>
      </c>
    </row>
    <row r="160" spans="1:65" s="12" customFormat="1" ht="22.9" customHeight="1">
      <c r="B160" s="191"/>
      <c r="C160" s="192"/>
      <c r="D160" s="193" t="s">
        <v>73</v>
      </c>
      <c r="E160" s="205" t="s">
        <v>227</v>
      </c>
      <c r="F160" s="205" t="s">
        <v>228</v>
      </c>
      <c r="G160" s="192"/>
      <c r="H160" s="192"/>
      <c r="I160" s="195"/>
      <c r="J160" s="206">
        <f>BK160</f>
        <v>0</v>
      </c>
      <c r="K160" s="192"/>
      <c r="L160" s="197"/>
      <c r="M160" s="198"/>
      <c r="N160" s="199"/>
      <c r="O160" s="199"/>
      <c r="P160" s="200">
        <f>SUM(P161:P198)</f>
        <v>0</v>
      </c>
      <c r="Q160" s="199"/>
      <c r="R160" s="200">
        <f>SUM(R161:R198)</f>
        <v>0</v>
      </c>
      <c r="S160" s="199"/>
      <c r="T160" s="201">
        <f>SUM(T161:T198)</f>
        <v>0</v>
      </c>
      <c r="AR160" s="202" t="s">
        <v>83</v>
      </c>
      <c r="AT160" s="203" t="s">
        <v>73</v>
      </c>
      <c r="AU160" s="203" t="s">
        <v>81</v>
      </c>
      <c r="AY160" s="202" t="s">
        <v>166</v>
      </c>
      <c r="BK160" s="204">
        <f>SUM(BK161:BK198)</f>
        <v>0</v>
      </c>
    </row>
    <row r="161" spans="1:65" s="2" customFormat="1" ht="24.2" customHeight="1">
      <c r="A161" s="32"/>
      <c r="B161" s="33"/>
      <c r="C161" s="207" t="s">
        <v>190</v>
      </c>
      <c r="D161" s="207" t="s">
        <v>169</v>
      </c>
      <c r="E161" s="208" t="s">
        <v>235</v>
      </c>
      <c r="F161" s="209" t="s">
        <v>236</v>
      </c>
      <c r="G161" s="210" t="s">
        <v>172</v>
      </c>
      <c r="H161" s="211">
        <v>12</v>
      </c>
      <c r="I161" s="212"/>
      <c r="J161" s="213">
        <f>ROUND(I161*H161,2)</f>
        <v>0</v>
      </c>
      <c r="K161" s="214"/>
      <c r="L161" s="35"/>
      <c r="M161" s="215" t="s">
        <v>1</v>
      </c>
      <c r="N161" s="216" t="s">
        <v>39</v>
      </c>
      <c r="O161" s="69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9" t="s">
        <v>173</v>
      </c>
      <c r="AT161" s="219" t="s">
        <v>169</v>
      </c>
      <c r="AU161" s="219" t="s">
        <v>83</v>
      </c>
      <c r="AY161" s="14" t="s">
        <v>166</v>
      </c>
      <c r="BE161" s="112">
        <f>IF(N161="základní",J161,0)</f>
        <v>0</v>
      </c>
      <c r="BF161" s="112">
        <f>IF(N161="snížená",J161,0)</f>
        <v>0</v>
      </c>
      <c r="BG161" s="112">
        <f>IF(N161="zákl. přenesená",J161,0)</f>
        <v>0</v>
      </c>
      <c r="BH161" s="112">
        <f>IF(N161="sníž. přenesená",J161,0)</f>
        <v>0</v>
      </c>
      <c r="BI161" s="112">
        <f>IF(N161="nulová",J161,0)</f>
        <v>0</v>
      </c>
      <c r="BJ161" s="14" t="s">
        <v>81</v>
      </c>
      <c r="BK161" s="112">
        <f>ROUND(I161*H161,2)</f>
        <v>0</v>
      </c>
      <c r="BL161" s="14" t="s">
        <v>173</v>
      </c>
      <c r="BM161" s="219" t="s">
        <v>206</v>
      </c>
    </row>
    <row r="162" spans="1:65" s="2" customFormat="1" ht="19.5">
      <c r="A162" s="32"/>
      <c r="B162" s="33"/>
      <c r="C162" s="34"/>
      <c r="D162" s="220" t="s">
        <v>174</v>
      </c>
      <c r="E162" s="34"/>
      <c r="F162" s="221" t="s">
        <v>236</v>
      </c>
      <c r="G162" s="34"/>
      <c r="H162" s="34"/>
      <c r="I162" s="176"/>
      <c r="J162" s="34"/>
      <c r="K162" s="34"/>
      <c r="L162" s="35"/>
      <c r="M162" s="222"/>
      <c r="N162" s="223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4" t="s">
        <v>174</v>
      </c>
      <c r="AU162" s="14" t="s">
        <v>83</v>
      </c>
    </row>
    <row r="163" spans="1:65" s="2" customFormat="1" ht="24.2" customHeight="1">
      <c r="A163" s="32"/>
      <c r="B163" s="33"/>
      <c r="C163" s="224" t="s">
        <v>207</v>
      </c>
      <c r="D163" s="224" t="s">
        <v>179</v>
      </c>
      <c r="E163" s="225" t="s">
        <v>239</v>
      </c>
      <c r="F163" s="226" t="s">
        <v>240</v>
      </c>
      <c r="G163" s="227" t="s">
        <v>172</v>
      </c>
      <c r="H163" s="228">
        <v>5</v>
      </c>
      <c r="I163" s="229"/>
      <c r="J163" s="230">
        <f>ROUND(I163*H163,2)</f>
        <v>0</v>
      </c>
      <c r="K163" s="231"/>
      <c r="L163" s="232"/>
      <c r="M163" s="233" t="s">
        <v>1</v>
      </c>
      <c r="N163" s="234" t="s">
        <v>39</v>
      </c>
      <c r="O163" s="69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9" t="s">
        <v>182</v>
      </c>
      <c r="AT163" s="219" t="s">
        <v>179</v>
      </c>
      <c r="AU163" s="219" t="s">
        <v>83</v>
      </c>
      <c r="AY163" s="14" t="s">
        <v>166</v>
      </c>
      <c r="BE163" s="112">
        <f>IF(N163="základní",J163,0)</f>
        <v>0</v>
      </c>
      <c r="BF163" s="112">
        <f>IF(N163="snížená",J163,0)</f>
        <v>0</v>
      </c>
      <c r="BG163" s="112">
        <f>IF(N163="zákl. přenesená",J163,0)</f>
        <v>0</v>
      </c>
      <c r="BH163" s="112">
        <f>IF(N163="sníž. přenesená",J163,0)</f>
        <v>0</v>
      </c>
      <c r="BI163" s="112">
        <f>IF(N163="nulová",J163,0)</f>
        <v>0</v>
      </c>
      <c r="BJ163" s="14" t="s">
        <v>81</v>
      </c>
      <c r="BK163" s="112">
        <f>ROUND(I163*H163,2)</f>
        <v>0</v>
      </c>
      <c r="BL163" s="14" t="s">
        <v>173</v>
      </c>
      <c r="BM163" s="219" t="s">
        <v>210</v>
      </c>
    </row>
    <row r="164" spans="1:65" s="2" customFormat="1" ht="19.5">
      <c r="A164" s="32"/>
      <c r="B164" s="33"/>
      <c r="C164" s="34"/>
      <c r="D164" s="220" t="s">
        <v>174</v>
      </c>
      <c r="E164" s="34"/>
      <c r="F164" s="221" t="s">
        <v>240</v>
      </c>
      <c r="G164" s="34"/>
      <c r="H164" s="34"/>
      <c r="I164" s="176"/>
      <c r="J164" s="34"/>
      <c r="K164" s="34"/>
      <c r="L164" s="35"/>
      <c r="M164" s="222"/>
      <c r="N164" s="223"/>
      <c r="O164" s="69"/>
      <c r="P164" s="69"/>
      <c r="Q164" s="69"/>
      <c r="R164" s="69"/>
      <c r="S164" s="69"/>
      <c r="T164" s="7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4" t="s">
        <v>174</v>
      </c>
      <c r="AU164" s="14" t="s">
        <v>83</v>
      </c>
    </row>
    <row r="165" spans="1:65" s="2" customFormat="1" ht="24.2" customHeight="1">
      <c r="A165" s="32"/>
      <c r="B165" s="33"/>
      <c r="C165" s="224" t="s">
        <v>8</v>
      </c>
      <c r="D165" s="224" t="s">
        <v>179</v>
      </c>
      <c r="E165" s="225" t="s">
        <v>184</v>
      </c>
      <c r="F165" s="226" t="s">
        <v>185</v>
      </c>
      <c r="G165" s="227" t="s">
        <v>172</v>
      </c>
      <c r="H165" s="228">
        <v>6</v>
      </c>
      <c r="I165" s="229"/>
      <c r="J165" s="230">
        <f>ROUND(I165*H165,2)</f>
        <v>0</v>
      </c>
      <c r="K165" s="231"/>
      <c r="L165" s="232"/>
      <c r="M165" s="233" t="s">
        <v>1</v>
      </c>
      <c r="N165" s="234" t="s">
        <v>39</v>
      </c>
      <c r="O165" s="69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9" t="s">
        <v>182</v>
      </c>
      <c r="AT165" s="219" t="s">
        <v>179</v>
      </c>
      <c r="AU165" s="219" t="s">
        <v>83</v>
      </c>
      <c r="AY165" s="14" t="s">
        <v>166</v>
      </c>
      <c r="BE165" s="112">
        <f>IF(N165="základní",J165,0)</f>
        <v>0</v>
      </c>
      <c r="BF165" s="112">
        <f>IF(N165="snížená",J165,0)</f>
        <v>0</v>
      </c>
      <c r="BG165" s="112">
        <f>IF(N165="zákl. přenesená",J165,0)</f>
        <v>0</v>
      </c>
      <c r="BH165" s="112">
        <f>IF(N165="sníž. přenesená",J165,0)</f>
        <v>0</v>
      </c>
      <c r="BI165" s="112">
        <f>IF(N165="nulová",J165,0)</f>
        <v>0</v>
      </c>
      <c r="BJ165" s="14" t="s">
        <v>81</v>
      </c>
      <c r="BK165" s="112">
        <f>ROUND(I165*H165,2)</f>
        <v>0</v>
      </c>
      <c r="BL165" s="14" t="s">
        <v>173</v>
      </c>
      <c r="BM165" s="219" t="s">
        <v>214</v>
      </c>
    </row>
    <row r="166" spans="1:65" s="2" customFormat="1" ht="19.5">
      <c r="A166" s="32"/>
      <c r="B166" s="33"/>
      <c r="C166" s="34"/>
      <c r="D166" s="220" t="s">
        <v>174</v>
      </c>
      <c r="E166" s="34"/>
      <c r="F166" s="221" t="s">
        <v>185</v>
      </c>
      <c r="G166" s="34"/>
      <c r="H166" s="34"/>
      <c r="I166" s="176"/>
      <c r="J166" s="34"/>
      <c r="K166" s="34"/>
      <c r="L166" s="35"/>
      <c r="M166" s="222"/>
      <c r="N166" s="223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4" t="s">
        <v>174</v>
      </c>
      <c r="AU166" s="14" t="s">
        <v>83</v>
      </c>
    </row>
    <row r="167" spans="1:65" s="2" customFormat="1" ht="33" customHeight="1">
      <c r="A167" s="32"/>
      <c r="B167" s="33"/>
      <c r="C167" s="207" t="s">
        <v>215</v>
      </c>
      <c r="D167" s="207" t="s">
        <v>169</v>
      </c>
      <c r="E167" s="208" t="s">
        <v>198</v>
      </c>
      <c r="F167" s="209" t="s">
        <v>199</v>
      </c>
      <c r="G167" s="210" t="s">
        <v>172</v>
      </c>
      <c r="H167" s="211">
        <v>6</v>
      </c>
      <c r="I167" s="212"/>
      <c r="J167" s="213">
        <f>ROUND(I167*H167,2)</f>
        <v>0</v>
      </c>
      <c r="K167" s="214"/>
      <c r="L167" s="35"/>
      <c r="M167" s="215" t="s">
        <v>1</v>
      </c>
      <c r="N167" s="216" t="s">
        <v>39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173</v>
      </c>
      <c r="AT167" s="219" t="s">
        <v>169</v>
      </c>
      <c r="AU167" s="219" t="s">
        <v>83</v>
      </c>
      <c r="AY167" s="14" t="s">
        <v>166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81</v>
      </c>
      <c r="BK167" s="112">
        <f>ROUND(I167*H167,2)</f>
        <v>0</v>
      </c>
      <c r="BL167" s="14" t="s">
        <v>173</v>
      </c>
      <c r="BM167" s="219" t="s">
        <v>219</v>
      </c>
    </row>
    <row r="168" spans="1:65" s="2" customFormat="1" ht="19.5">
      <c r="A168" s="32"/>
      <c r="B168" s="33"/>
      <c r="C168" s="34"/>
      <c r="D168" s="220" t="s">
        <v>174</v>
      </c>
      <c r="E168" s="34"/>
      <c r="F168" s="221" t="s">
        <v>199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174</v>
      </c>
      <c r="AU168" s="14" t="s">
        <v>83</v>
      </c>
    </row>
    <row r="169" spans="1:65" s="2" customFormat="1" ht="33" customHeight="1">
      <c r="A169" s="32"/>
      <c r="B169" s="33"/>
      <c r="C169" s="207" t="s">
        <v>197</v>
      </c>
      <c r="D169" s="207" t="s">
        <v>169</v>
      </c>
      <c r="E169" s="208" t="s">
        <v>204</v>
      </c>
      <c r="F169" s="209" t="s">
        <v>205</v>
      </c>
      <c r="G169" s="210" t="s">
        <v>172</v>
      </c>
      <c r="H169" s="211">
        <v>5</v>
      </c>
      <c r="I169" s="212"/>
      <c r="J169" s="213">
        <f>ROUND(I169*H169,2)</f>
        <v>0</v>
      </c>
      <c r="K169" s="214"/>
      <c r="L169" s="35"/>
      <c r="M169" s="215" t="s">
        <v>1</v>
      </c>
      <c r="N169" s="216" t="s">
        <v>39</v>
      </c>
      <c r="O169" s="69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9" t="s">
        <v>173</v>
      </c>
      <c r="AT169" s="219" t="s">
        <v>169</v>
      </c>
      <c r="AU169" s="219" t="s">
        <v>83</v>
      </c>
      <c r="AY169" s="14" t="s">
        <v>166</v>
      </c>
      <c r="BE169" s="112">
        <f>IF(N169="základní",J169,0)</f>
        <v>0</v>
      </c>
      <c r="BF169" s="112">
        <f>IF(N169="snížená",J169,0)</f>
        <v>0</v>
      </c>
      <c r="BG169" s="112">
        <f>IF(N169="zákl. přenesená",J169,0)</f>
        <v>0</v>
      </c>
      <c r="BH169" s="112">
        <f>IF(N169="sníž. přenesená",J169,0)</f>
        <v>0</v>
      </c>
      <c r="BI169" s="112">
        <f>IF(N169="nulová",J169,0)</f>
        <v>0</v>
      </c>
      <c r="BJ169" s="14" t="s">
        <v>81</v>
      </c>
      <c r="BK169" s="112">
        <f>ROUND(I169*H169,2)</f>
        <v>0</v>
      </c>
      <c r="BL169" s="14" t="s">
        <v>173</v>
      </c>
      <c r="BM169" s="219" t="s">
        <v>222</v>
      </c>
    </row>
    <row r="170" spans="1:65" s="2" customFormat="1" ht="19.5">
      <c r="A170" s="32"/>
      <c r="B170" s="33"/>
      <c r="C170" s="34"/>
      <c r="D170" s="220" t="s">
        <v>174</v>
      </c>
      <c r="E170" s="34"/>
      <c r="F170" s="221" t="s">
        <v>205</v>
      </c>
      <c r="G170" s="34"/>
      <c r="H170" s="34"/>
      <c r="I170" s="176"/>
      <c r="J170" s="34"/>
      <c r="K170" s="34"/>
      <c r="L170" s="35"/>
      <c r="M170" s="222"/>
      <c r="N170" s="223"/>
      <c r="O170" s="69"/>
      <c r="P170" s="69"/>
      <c r="Q170" s="69"/>
      <c r="R170" s="69"/>
      <c r="S170" s="69"/>
      <c r="T170" s="70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4" t="s">
        <v>174</v>
      </c>
      <c r="AU170" s="14" t="s">
        <v>83</v>
      </c>
    </row>
    <row r="171" spans="1:65" s="2" customFormat="1" ht="24.2" customHeight="1">
      <c r="A171" s="32"/>
      <c r="B171" s="33"/>
      <c r="C171" s="207" t="s">
        <v>223</v>
      </c>
      <c r="D171" s="207" t="s">
        <v>169</v>
      </c>
      <c r="E171" s="208" t="s">
        <v>750</v>
      </c>
      <c r="F171" s="209" t="s">
        <v>751</v>
      </c>
      <c r="G171" s="210" t="s">
        <v>172</v>
      </c>
      <c r="H171" s="211">
        <v>12</v>
      </c>
      <c r="I171" s="212"/>
      <c r="J171" s="213">
        <f>ROUND(I171*H171,2)</f>
        <v>0</v>
      </c>
      <c r="K171" s="214"/>
      <c r="L171" s="35"/>
      <c r="M171" s="215" t="s">
        <v>1</v>
      </c>
      <c r="N171" s="216" t="s">
        <v>39</v>
      </c>
      <c r="O171" s="69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9" t="s">
        <v>173</v>
      </c>
      <c r="AT171" s="219" t="s">
        <v>169</v>
      </c>
      <c r="AU171" s="219" t="s">
        <v>83</v>
      </c>
      <c r="AY171" s="14" t="s">
        <v>166</v>
      </c>
      <c r="BE171" s="112">
        <f>IF(N171="základní",J171,0)</f>
        <v>0</v>
      </c>
      <c r="BF171" s="112">
        <f>IF(N171="snížená",J171,0)</f>
        <v>0</v>
      </c>
      <c r="BG171" s="112">
        <f>IF(N171="zákl. přenesená",J171,0)</f>
        <v>0</v>
      </c>
      <c r="BH171" s="112">
        <f>IF(N171="sníž. přenesená",J171,0)</f>
        <v>0</v>
      </c>
      <c r="BI171" s="112">
        <f>IF(N171="nulová",J171,0)</f>
        <v>0</v>
      </c>
      <c r="BJ171" s="14" t="s">
        <v>81</v>
      </c>
      <c r="BK171" s="112">
        <f>ROUND(I171*H171,2)</f>
        <v>0</v>
      </c>
      <c r="BL171" s="14" t="s">
        <v>173</v>
      </c>
      <c r="BM171" s="219" t="s">
        <v>226</v>
      </c>
    </row>
    <row r="172" spans="1:65" s="2" customFormat="1" ht="19.5">
      <c r="A172" s="32"/>
      <c r="B172" s="33"/>
      <c r="C172" s="34"/>
      <c r="D172" s="220" t="s">
        <v>174</v>
      </c>
      <c r="E172" s="34"/>
      <c r="F172" s="221" t="s">
        <v>751</v>
      </c>
      <c r="G172" s="34"/>
      <c r="H172" s="34"/>
      <c r="I172" s="176"/>
      <c r="J172" s="34"/>
      <c r="K172" s="34"/>
      <c r="L172" s="35"/>
      <c r="M172" s="222"/>
      <c r="N172" s="223"/>
      <c r="O172" s="69"/>
      <c r="P172" s="69"/>
      <c r="Q172" s="69"/>
      <c r="R172" s="69"/>
      <c r="S172" s="69"/>
      <c r="T172" s="70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4" t="s">
        <v>174</v>
      </c>
      <c r="AU172" s="14" t="s">
        <v>83</v>
      </c>
    </row>
    <row r="173" spans="1:65" s="2" customFormat="1" ht="37.9" customHeight="1">
      <c r="A173" s="32"/>
      <c r="B173" s="33"/>
      <c r="C173" s="207" t="s">
        <v>173</v>
      </c>
      <c r="D173" s="207" t="s">
        <v>169</v>
      </c>
      <c r="E173" s="208" t="s">
        <v>244</v>
      </c>
      <c r="F173" s="209" t="s">
        <v>245</v>
      </c>
      <c r="G173" s="210" t="s">
        <v>172</v>
      </c>
      <c r="H173" s="211">
        <v>13</v>
      </c>
      <c r="I173" s="212"/>
      <c r="J173" s="213">
        <f>ROUND(I173*H173,2)</f>
        <v>0</v>
      </c>
      <c r="K173" s="214"/>
      <c r="L173" s="35"/>
      <c r="M173" s="215" t="s">
        <v>1</v>
      </c>
      <c r="N173" s="216" t="s">
        <v>39</v>
      </c>
      <c r="O173" s="69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9" t="s">
        <v>173</v>
      </c>
      <c r="AT173" s="219" t="s">
        <v>169</v>
      </c>
      <c r="AU173" s="219" t="s">
        <v>83</v>
      </c>
      <c r="AY173" s="14" t="s">
        <v>166</v>
      </c>
      <c r="BE173" s="112">
        <f>IF(N173="základní",J173,0)</f>
        <v>0</v>
      </c>
      <c r="BF173" s="112">
        <f>IF(N173="snížená",J173,0)</f>
        <v>0</v>
      </c>
      <c r="BG173" s="112">
        <f>IF(N173="zákl. přenesená",J173,0)</f>
        <v>0</v>
      </c>
      <c r="BH173" s="112">
        <f>IF(N173="sníž. přenesená",J173,0)</f>
        <v>0</v>
      </c>
      <c r="BI173" s="112">
        <f>IF(N173="nulová",J173,0)</f>
        <v>0</v>
      </c>
      <c r="BJ173" s="14" t="s">
        <v>81</v>
      </c>
      <c r="BK173" s="112">
        <f>ROUND(I173*H173,2)</f>
        <v>0</v>
      </c>
      <c r="BL173" s="14" t="s">
        <v>173</v>
      </c>
      <c r="BM173" s="219" t="s">
        <v>182</v>
      </c>
    </row>
    <row r="174" spans="1:65" s="2" customFormat="1" ht="19.5">
      <c r="A174" s="32"/>
      <c r="B174" s="33"/>
      <c r="C174" s="34"/>
      <c r="D174" s="220" t="s">
        <v>174</v>
      </c>
      <c r="E174" s="34"/>
      <c r="F174" s="221" t="s">
        <v>245</v>
      </c>
      <c r="G174" s="34"/>
      <c r="H174" s="34"/>
      <c r="I174" s="176"/>
      <c r="J174" s="34"/>
      <c r="K174" s="34"/>
      <c r="L174" s="35"/>
      <c r="M174" s="222"/>
      <c r="N174" s="223"/>
      <c r="O174" s="69"/>
      <c r="P174" s="69"/>
      <c r="Q174" s="69"/>
      <c r="R174" s="69"/>
      <c r="S174" s="69"/>
      <c r="T174" s="70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4" t="s">
        <v>174</v>
      </c>
      <c r="AU174" s="14" t="s">
        <v>83</v>
      </c>
    </row>
    <row r="175" spans="1:65" s="2" customFormat="1" ht="21.75" customHeight="1">
      <c r="A175" s="32"/>
      <c r="B175" s="33"/>
      <c r="C175" s="207" t="s">
        <v>231</v>
      </c>
      <c r="D175" s="207" t="s">
        <v>169</v>
      </c>
      <c r="E175" s="208" t="s">
        <v>248</v>
      </c>
      <c r="F175" s="209" t="s">
        <v>249</v>
      </c>
      <c r="G175" s="210" t="s">
        <v>218</v>
      </c>
      <c r="H175" s="211">
        <v>3</v>
      </c>
      <c r="I175" s="212"/>
      <c r="J175" s="213">
        <f>ROUND(I175*H175,2)</f>
        <v>0</v>
      </c>
      <c r="K175" s="214"/>
      <c r="L175" s="35"/>
      <c r="M175" s="215" t="s">
        <v>1</v>
      </c>
      <c r="N175" s="216" t="s">
        <v>39</v>
      </c>
      <c r="O175" s="69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9" t="s">
        <v>173</v>
      </c>
      <c r="AT175" s="219" t="s">
        <v>169</v>
      </c>
      <c r="AU175" s="219" t="s">
        <v>83</v>
      </c>
      <c r="AY175" s="14" t="s">
        <v>166</v>
      </c>
      <c r="BE175" s="112">
        <f>IF(N175="základní",J175,0)</f>
        <v>0</v>
      </c>
      <c r="BF175" s="112">
        <f>IF(N175="snížená",J175,0)</f>
        <v>0</v>
      </c>
      <c r="BG175" s="112">
        <f>IF(N175="zákl. přenesená",J175,0)</f>
        <v>0</v>
      </c>
      <c r="BH175" s="112">
        <f>IF(N175="sníž. přenesená",J175,0)</f>
        <v>0</v>
      </c>
      <c r="BI175" s="112">
        <f>IF(N175="nulová",J175,0)</f>
        <v>0</v>
      </c>
      <c r="BJ175" s="14" t="s">
        <v>81</v>
      </c>
      <c r="BK175" s="112">
        <f>ROUND(I175*H175,2)</f>
        <v>0</v>
      </c>
      <c r="BL175" s="14" t="s">
        <v>173</v>
      </c>
      <c r="BM175" s="219" t="s">
        <v>234</v>
      </c>
    </row>
    <row r="176" spans="1:65" s="2" customFormat="1" ht="11.25">
      <c r="A176" s="32"/>
      <c r="B176" s="33"/>
      <c r="C176" s="34"/>
      <c r="D176" s="220" t="s">
        <v>174</v>
      </c>
      <c r="E176" s="34"/>
      <c r="F176" s="221" t="s">
        <v>249</v>
      </c>
      <c r="G176" s="34"/>
      <c r="H176" s="34"/>
      <c r="I176" s="176"/>
      <c r="J176" s="34"/>
      <c r="K176" s="34"/>
      <c r="L176" s="35"/>
      <c r="M176" s="222"/>
      <c r="N176" s="223"/>
      <c r="O176" s="69"/>
      <c r="P176" s="69"/>
      <c r="Q176" s="69"/>
      <c r="R176" s="69"/>
      <c r="S176" s="69"/>
      <c r="T176" s="70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4" t="s">
        <v>174</v>
      </c>
      <c r="AU176" s="14" t="s">
        <v>83</v>
      </c>
    </row>
    <row r="177" spans="1:65" s="2" customFormat="1" ht="21.75" customHeight="1">
      <c r="A177" s="32"/>
      <c r="B177" s="33"/>
      <c r="C177" s="207" t="s">
        <v>203</v>
      </c>
      <c r="D177" s="207" t="s">
        <v>169</v>
      </c>
      <c r="E177" s="208" t="s">
        <v>251</v>
      </c>
      <c r="F177" s="209" t="s">
        <v>252</v>
      </c>
      <c r="G177" s="210" t="s">
        <v>218</v>
      </c>
      <c r="H177" s="211">
        <v>2</v>
      </c>
      <c r="I177" s="212"/>
      <c r="J177" s="213">
        <f>ROUND(I177*H177,2)</f>
        <v>0</v>
      </c>
      <c r="K177" s="214"/>
      <c r="L177" s="35"/>
      <c r="M177" s="215" t="s">
        <v>1</v>
      </c>
      <c r="N177" s="216" t="s">
        <v>39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173</v>
      </c>
      <c r="AT177" s="219" t="s">
        <v>169</v>
      </c>
      <c r="AU177" s="219" t="s">
        <v>83</v>
      </c>
      <c r="AY177" s="14" t="s">
        <v>166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81</v>
      </c>
      <c r="BK177" s="112">
        <f>ROUND(I177*H177,2)</f>
        <v>0</v>
      </c>
      <c r="BL177" s="14" t="s">
        <v>173</v>
      </c>
      <c r="BM177" s="219" t="s">
        <v>237</v>
      </c>
    </row>
    <row r="178" spans="1:65" s="2" customFormat="1" ht="11.25">
      <c r="A178" s="32"/>
      <c r="B178" s="33"/>
      <c r="C178" s="34"/>
      <c r="D178" s="220" t="s">
        <v>174</v>
      </c>
      <c r="E178" s="34"/>
      <c r="F178" s="221" t="s">
        <v>252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174</v>
      </c>
      <c r="AU178" s="14" t="s">
        <v>83</v>
      </c>
    </row>
    <row r="179" spans="1:65" s="2" customFormat="1" ht="21.75" customHeight="1">
      <c r="A179" s="32"/>
      <c r="B179" s="33"/>
      <c r="C179" s="207" t="s">
        <v>238</v>
      </c>
      <c r="D179" s="207" t="s">
        <v>169</v>
      </c>
      <c r="E179" s="208" t="s">
        <v>752</v>
      </c>
      <c r="F179" s="209" t="s">
        <v>753</v>
      </c>
      <c r="G179" s="210" t="s">
        <v>218</v>
      </c>
      <c r="H179" s="211">
        <v>3</v>
      </c>
      <c r="I179" s="212"/>
      <c r="J179" s="213">
        <f>ROUND(I179*H179,2)</f>
        <v>0</v>
      </c>
      <c r="K179" s="214"/>
      <c r="L179" s="35"/>
      <c r="M179" s="215" t="s">
        <v>1</v>
      </c>
      <c r="N179" s="216" t="s">
        <v>39</v>
      </c>
      <c r="O179" s="69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9" t="s">
        <v>173</v>
      </c>
      <c r="AT179" s="219" t="s">
        <v>169</v>
      </c>
      <c r="AU179" s="219" t="s">
        <v>83</v>
      </c>
      <c r="AY179" s="14" t="s">
        <v>166</v>
      </c>
      <c r="BE179" s="112">
        <f>IF(N179="základní",J179,0)</f>
        <v>0</v>
      </c>
      <c r="BF179" s="112">
        <f>IF(N179="snížená",J179,0)</f>
        <v>0</v>
      </c>
      <c r="BG179" s="112">
        <f>IF(N179="zákl. přenesená",J179,0)</f>
        <v>0</v>
      </c>
      <c r="BH179" s="112">
        <f>IF(N179="sníž. přenesená",J179,0)</f>
        <v>0</v>
      </c>
      <c r="BI179" s="112">
        <f>IF(N179="nulová",J179,0)</f>
        <v>0</v>
      </c>
      <c r="BJ179" s="14" t="s">
        <v>81</v>
      </c>
      <c r="BK179" s="112">
        <f>ROUND(I179*H179,2)</f>
        <v>0</v>
      </c>
      <c r="BL179" s="14" t="s">
        <v>173</v>
      </c>
      <c r="BM179" s="219" t="s">
        <v>241</v>
      </c>
    </row>
    <row r="180" spans="1:65" s="2" customFormat="1" ht="11.25">
      <c r="A180" s="32"/>
      <c r="B180" s="33"/>
      <c r="C180" s="34"/>
      <c r="D180" s="220" t="s">
        <v>174</v>
      </c>
      <c r="E180" s="34"/>
      <c r="F180" s="221" t="s">
        <v>753</v>
      </c>
      <c r="G180" s="34"/>
      <c r="H180" s="34"/>
      <c r="I180" s="176"/>
      <c r="J180" s="34"/>
      <c r="K180" s="34"/>
      <c r="L180" s="35"/>
      <c r="M180" s="222"/>
      <c r="N180" s="223"/>
      <c r="O180" s="69"/>
      <c r="P180" s="69"/>
      <c r="Q180" s="69"/>
      <c r="R180" s="69"/>
      <c r="S180" s="69"/>
      <c r="T180" s="70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4" t="s">
        <v>174</v>
      </c>
      <c r="AU180" s="14" t="s">
        <v>83</v>
      </c>
    </row>
    <row r="181" spans="1:65" s="2" customFormat="1" ht="21.75" customHeight="1">
      <c r="A181" s="32"/>
      <c r="B181" s="33"/>
      <c r="C181" s="207" t="s">
        <v>206</v>
      </c>
      <c r="D181" s="207" t="s">
        <v>169</v>
      </c>
      <c r="E181" s="208" t="s">
        <v>262</v>
      </c>
      <c r="F181" s="209" t="s">
        <v>263</v>
      </c>
      <c r="G181" s="210" t="s">
        <v>218</v>
      </c>
      <c r="H181" s="211">
        <v>1</v>
      </c>
      <c r="I181" s="212"/>
      <c r="J181" s="213">
        <f>ROUND(I181*H181,2)</f>
        <v>0</v>
      </c>
      <c r="K181" s="214"/>
      <c r="L181" s="35"/>
      <c r="M181" s="215" t="s">
        <v>1</v>
      </c>
      <c r="N181" s="216" t="s">
        <v>39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173</v>
      </c>
      <c r="AT181" s="219" t="s">
        <v>169</v>
      </c>
      <c r="AU181" s="219" t="s">
        <v>83</v>
      </c>
      <c r="AY181" s="14" t="s">
        <v>166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81</v>
      </c>
      <c r="BK181" s="112">
        <f>ROUND(I181*H181,2)</f>
        <v>0</v>
      </c>
      <c r="BL181" s="14" t="s">
        <v>173</v>
      </c>
      <c r="BM181" s="219" t="s">
        <v>242</v>
      </c>
    </row>
    <row r="182" spans="1:65" s="2" customFormat="1" ht="11.25">
      <c r="A182" s="32"/>
      <c r="B182" s="33"/>
      <c r="C182" s="34"/>
      <c r="D182" s="220" t="s">
        <v>174</v>
      </c>
      <c r="E182" s="34"/>
      <c r="F182" s="221" t="s">
        <v>263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174</v>
      </c>
      <c r="AU182" s="14" t="s">
        <v>83</v>
      </c>
    </row>
    <row r="183" spans="1:65" s="2" customFormat="1" ht="24.2" customHeight="1">
      <c r="A183" s="32"/>
      <c r="B183" s="33"/>
      <c r="C183" s="207" t="s">
        <v>7</v>
      </c>
      <c r="D183" s="207" t="s">
        <v>169</v>
      </c>
      <c r="E183" s="208" t="s">
        <v>754</v>
      </c>
      <c r="F183" s="209" t="s">
        <v>755</v>
      </c>
      <c r="G183" s="210" t="s">
        <v>218</v>
      </c>
      <c r="H183" s="211">
        <v>1</v>
      </c>
      <c r="I183" s="212"/>
      <c r="J183" s="213">
        <f>ROUND(I183*H183,2)</f>
        <v>0</v>
      </c>
      <c r="K183" s="214"/>
      <c r="L183" s="35"/>
      <c r="M183" s="215" t="s">
        <v>1</v>
      </c>
      <c r="N183" s="216" t="s">
        <v>39</v>
      </c>
      <c r="O183" s="69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9" t="s">
        <v>173</v>
      </c>
      <c r="AT183" s="219" t="s">
        <v>169</v>
      </c>
      <c r="AU183" s="219" t="s">
        <v>83</v>
      </c>
      <c r="AY183" s="14" t="s">
        <v>166</v>
      </c>
      <c r="BE183" s="112">
        <f>IF(N183="základní",J183,0)</f>
        <v>0</v>
      </c>
      <c r="BF183" s="112">
        <f>IF(N183="snížená",J183,0)</f>
        <v>0</v>
      </c>
      <c r="BG183" s="112">
        <f>IF(N183="zákl. přenesená",J183,0)</f>
        <v>0</v>
      </c>
      <c r="BH183" s="112">
        <f>IF(N183="sníž. přenesená",J183,0)</f>
        <v>0</v>
      </c>
      <c r="BI183" s="112">
        <f>IF(N183="nulová",J183,0)</f>
        <v>0</v>
      </c>
      <c r="BJ183" s="14" t="s">
        <v>81</v>
      </c>
      <c r="BK183" s="112">
        <f>ROUND(I183*H183,2)</f>
        <v>0</v>
      </c>
      <c r="BL183" s="14" t="s">
        <v>173</v>
      </c>
      <c r="BM183" s="219" t="s">
        <v>243</v>
      </c>
    </row>
    <row r="184" spans="1:65" s="2" customFormat="1" ht="11.25">
      <c r="A184" s="32"/>
      <c r="B184" s="33"/>
      <c r="C184" s="34"/>
      <c r="D184" s="220" t="s">
        <v>174</v>
      </c>
      <c r="E184" s="34"/>
      <c r="F184" s="221" t="s">
        <v>755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174</v>
      </c>
      <c r="AU184" s="14" t="s">
        <v>83</v>
      </c>
    </row>
    <row r="185" spans="1:65" s="2" customFormat="1" ht="21.75" customHeight="1">
      <c r="A185" s="32"/>
      <c r="B185" s="33"/>
      <c r="C185" s="207" t="s">
        <v>210</v>
      </c>
      <c r="D185" s="207" t="s">
        <v>169</v>
      </c>
      <c r="E185" s="208" t="s">
        <v>270</v>
      </c>
      <c r="F185" s="209" t="s">
        <v>271</v>
      </c>
      <c r="G185" s="210" t="s">
        <v>218</v>
      </c>
      <c r="H185" s="211">
        <v>1</v>
      </c>
      <c r="I185" s="212"/>
      <c r="J185" s="213">
        <f>ROUND(I185*H185,2)</f>
        <v>0</v>
      </c>
      <c r="K185" s="214"/>
      <c r="L185" s="35"/>
      <c r="M185" s="215" t="s">
        <v>1</v>
      </c>
      <c r="N185" s="216" t="s">
        <v>39</v>
      </c>
      <c r="O185" s="69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9" t="s">
        <v>173</v>
      </c>
      <c r="AT185" s="219" t="s">
        <v>169</v>
      </c>
      <c r="AU185" s="219" t="s">
        <v>83</v>
      </c>
      <c r="AY185" s="14" t="s">
        <v>166</v>
      </c>
      <c r="BE185" s="112">
        <f>IF(N185="základní",J185,0)</f>
        <v>0</v>
      </c>
      <c r="BF185" s="112">
        <f>IF(N185="snížená",J185,0)</f>
        <v>0</v>
      </c>
      <c r="BG185" s="112">
        <f>IF(N185="zákl. přenesená",J185,0)</f>
        <v>0</v>
      </c>
      <c r="BH185" s="112">
        <f>IF(N185="sníž. přenesená",J185,0)</f>
        <v>0</v>
      </c>
      <c r="BI185" s="112">
        <f>IF(N185="nulová",J185,0)</f>
        <v>0</v>
      </c>
      <c r="BJ185" s="14" t="s">
        <v>81</v>
      </c>
      <c r="BK185" s="112">
        <f>ROUND(I185*H185,2)</f>
        <v>0</v>
      </c>
      <c r="BL185" s="14" t="s">
        <v>173</v>
      </c>
      <c r="BM185" s="219" t="s">
        <v>246</v>
      </c>
    </row>
    <row r="186" spans="1:65" s="2" customFormat="1" ht="11.25">
      <c r="A186" s="32"/>
      <c r="B186" s="33"/>
      <c r="C186" s="34"/>
      <c r="D186" s="220" t="s">
        <v>174</v>
      </c>
      <c r="E186" s="34"/>
      <c r="F186" s="221" t="s">
        <v>271</v>
      </c>
      <c r="G186" s="34"/>
      <c r="H186" s="34"/>
      <c r="I186" s="176"/>
      <c r="J186" s="34"/>
      <c r="K186" s="34"/>
      <c r="L186" s="35"/>
      <c r="M186" s="222"/>
      <c r="N186" s="223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4" t="s">
        <v>174</v>
      </c>
      <c r="AU186" s="14" t="s">
        <v>83</v>
      </c>
    </row>
    <row r="187" spans="1:65" s="2" customFormat="1" ht="21.75" customHeight="1">
      <c r="A187" s="32"/>
      <c r="B187" s="33"/>
      <c r="C187" s="207" t="s">
        <v>247</v>
      </c>
      <c r="D187" s="207" t="s">
        <v>169</v>
      </c>
      <c r="E187" s="208" t="s">
        <v>451</v>
      </c>
      <c r="F187" s="209" t="s">
        <v>452</v>
      </c>
      <c r="G187" s="210" t="s">
        <v>218</v>
      </c>
      <c r="H187" s="211">
        <v>1</v>
      </c>
      <c r="I187" s="212"/>
      <c r="J187" s="213">
        <f>ROUND(I187*H187,2)</f>
        <v>0</v>
      </c>
      <c r="K187" s="214"/>
      <c r="L187" s="35"/>
      <c r="M187" s="215" t="s">
        <v>1</v>
      </c>
      <c r="N187" s="216" t="s">
        <v>39</v>
      </c>
      <c r="O187" s="69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9" t="s">
        <v>173</v>
      </c>
      <c r="AT187" s="219" t="s">
        <v>169</v>
      </c>
      <c r="AU187" s="219" t="s">
        <v>83</v>
      </c>
      <c r="AY187" s="14" t="s">
        <v>166</v>
      </c>
      <c r="BE187" s="112">
        <f>IF(N187="základní",J187,0)</f>
        <v>0</v>
      </c>
      <c r="BF187" s="112">
        <f>IF(N187="snížená",J187,0)</f>
        <v>0</v>
      </c>
      <c r="BG187" s="112">
        <f>IF(N187="zákl. přenesená",J187,0)</f>
        <v>0</v>
      </c>
      <c r="BH187" s="112">
        <f>IF(N187="sníž. přenesená",J187,0)</f>
        <v>0</v>
      </c>
      <c r="BI187" s="112">
        <f>IF(N187="nulová",J187,0)</f>
        <v>0</v>
      </c>
      <c r="BJ187" s="14" t="s">
        <v>81</v>
      </c>
      <c r="BK187" s="112">
        <f>ROUND(I187*H187,2)</f>
        <v>0</v>
      </c>
      <c r="BL187" s="14" t="s">
        <v>173</v>
      </c>
      <c r="BM187" s="219" t="s">
        <v>250</v>
      </c>
    </row>
    <row r="188" spans="1:65" s="2" customFormat="1" ht="11.25">
      <c r="A188" s="32"/>
      <c r="B188" s="33"/>
      <c r="C188" s="34"/>
      <c r="D188" s="220" t="s">
        <v>174</v>
      </c>
      <c r="E188" s="34"/>
      <c r="F188" s="221" t="s">
        <v>452</v>
      </c>
      <c r="G188" s="34"/>
      <c r="H188" s="34"/>
      <c r="I188" s="176"/>
      <c r="J188" s="34"/>
      <c r="K188" s="34"/>
      <c r="L188" s="35"/>
      <c r="M188" s="222"/>
      <c r="N188" s="223"/>
      <c r="O188" s="69"/>
      <c r="P188" s="69"/>
      <c r="Q188" s="69"/>
      <c r="R188" s="69"/>
      <c r="S188" s="69"/>
      <c r="T188" s="70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4" t="s">
        <v>174</v>
      </c>
      <c r="AU188" s="14" t="s">
        <v>83</v>
      </c>
    </row>
    <row r="189" spans="1:65" s="2" customFormat="1" ht="21.75" customHeight="1">
      <c r="A189" s="32"/>
      <c r="B189" s="33"/>
      <c r="C189" s="207" t="s">
        <v>214</v>
      </c>
      <c r="D189" s="207" t="s">
        <v>169</v>
      </c>
      <c r="E189" s="208" t="s">
        <v>273</v>
      </c>
      <c r="F189" s="209" t="s">
        <v>274</v>
      </c>
      <c r="G189" s="210" t="s">
        <v>218</v>
      </c>
      <c r="H189" s="211">
        <v>1</v>
      </c>
      <c r="I189" s="212"/>
      <c r="J189" s="213">
        <f>ROUND(I189*H189,2)</f>
        <v>0</v>
      </c>
      <c r="K189" s="214"/>
      <c r="L189" s="35"/>
      <c r="M189" s="215" t="s">
        <v>1</v>
      </c>
      <c r="N189" s="216" t="s">
        <v>39</v>
      </c>
      <c r="O189" s="69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9" t="s">
        <v>173</v>
      </c>
      <c r="AT189" s="219" t="s">
        <v>169</v>
      </c>
      <c r="AU189" s="219" t="s">
        <v>83</v>
      </c>
      <c r="AY189" s="14" t="s">
        <v>166</v>
      </c>
      <c r="BE189" s="112">
        <f>IF(N189="základní",J189,0)</f>
        <v>0</v>
      </c>
      <c r="BF189" s="112">
        <f>IF(N189="snížená",J189,0)</f>
        <v>0</v>
      </c>
      <c r="BG189" s="112">
        <f>IF(N189="zákl. přenesená",J189,0)</f>
        <v>0</v>
      </c>
      <c r="BH189" s="112">
        <f>IF(N189="sníž. přenesená",J189,0)</f>
        <v>0</v>
      </c>
      <c r="BI189" s="112">
        <f>IF(N189="nulová",J189,0)</f>
        <v>0</v>
      </c>
      <c r="BJ189" s="14" t="s">
        <v>81</v>
      </c>
      <c r="BK189" s="112">
        <f>ROUND(I189*H189,2)</f>
        <v>0</v>
      </c>
      <c r="BL189" s="14" t="s">
        <v>173</v>
      </c>
      <c r="BM189" s="219" t="s">
        <v>253</v>
      </c>
    </row>
    <row r="190" spans="1:65" s="2" customFormat="1" ht="11.25">
      <c r="A190" s="32"/>
      <c r="B190" s="33"/>
      <c r="C190" s="34"/>
      <c r="D190" s="220" t="s">
        <v>174</v>
      </c>
      <c r="E190" s="34"/>
      <c r="F190" s="221" t="s">
        <v>274</v>
      </c>
      <c r="G190" s="34"/>
      <c r="H190" s="34"/>
      <c r="I190" s="176"/>
      <c r="J190" s="34"/>
      <c r="K190" s="34"/>
      <c r="L190" s="35"/>
      <c r="M190" s="222"/>
      <c r="N190" s="223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4" t="s">
        <v>174</v>
      </c>
      <c r="AU190" s="14" t="s">
        <v>83</v>
      </c>
    </row>
    <row r="191" spans="1:65" s="2" customFormat="1" ht="16.5" customHeight="1">
      <c r="A191" s="32"/>
      <c r="B191" s="33"/>
      <c r="C191" s="207" t="s">
        <v>254</v>
      </c>
      <c r="D191" s="207" t="s">
        <v>169</v>
      </c>
      <c r="E191" s="208" t="s">
        <v>277</v>
      </c>
      <c r="F191" s="209" t="s">
        <v>278</v>
      </c>
      <c r="G191" s="210" t="s">
        <v>218</v>
      </c>
      <c r="H191" s="211">
        <v>2</v>
      </c>
      <c r="I191" s="212"/>
      <c r="J191" s="213">
        <f>ROUND(I191*H191,2)</f>
        <v>0</v>
      </c>
      <c r="K191" s="214"/>
      <c r="L191" s="35"/>
      <c r="M191" s="215" t="s">
        <v>1</v>
      </c>
      <c r="N191" s="216" t="s">
        <v>39</v>
      </c>
      <c r="O191" s="69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9" t="s">
        <v>173</v>
      </c>
      <c r="AT191" s="219" t="s">
        <v>169</v>
      </c>
      <c r="AU191" s="219" t="s">
        <v>83</v>
      </c>
      <c r="AY191" s="14" t="s">
        <v>166</v>
      </c>
      <c r="BE191" s="112">
        <f>IF(N191="základní",J191,0)</f>
        <v>0</v>
      </c>
      <c r="BF191" s="112">
        <f>IF(N191="snížená",J191,0)</f>
        <v>0</v>
      </c>
      <c r="BG191" s="112">
        <f>IF(N191="zákl. přenesená",J191,0)</f>
        <v>0</v>
      </c>
      <c r="BH191" s="112">
        <f>IF(N191="sníž. přenesená",J191,0)</f>
        <v>0</v>
      </c>
      <c r="BI191" s="112">
        <f>IF(N191="nulová",J191,0)</f>
        <v>0</v>
      </c>
      <c r="BJ191" s="14" t="s">
        <v>81</v>
      </c>
      <c r="BK191" s="112">
        <f>ROUND(I191*H191,2)</f>
        <v>0</v>
      </c>
      <c r="BL191" s="14" t="s">
        <v>173</v>
      </c>
      <c r="BM191" s="219" t="s">
        <v>257</v>
      </c>
    </row>
    <row r="192" spans="1:65" s="2" customFormat="1" ht="11.25">
      <c r="A192" s="32"/>
      <c r="B192" s="33"/>
      <c r="C192" s="34"/>
      <c r="D192" s="220" t="s">
        <v>174</v>
      </c>
      <c r="E192" s="34"/>
      <c r="F192" s="221" t="s">
        <v>278</v>
      </c>
      <c r="G192" s="34"/>
      <c r="H192" s="34"/>
      <c r="I192" s="176"/>
      <c r="J192" s="34"/>
      <c r="K192" s="34"/>
      <c r="L192" s="35"/>
      <c r="M192" s="222"/>
      <c r="N192" s="223"/>
      <c r="O192" s="69"/>
      <c r="P192" s="69"/>
      <c r="Q192" s="69"/>
      <c r="R192" s="69"/>
      <c r="S192" s="69"/>
      <c r="T192" s="70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4" t="s">
        <v>174</v>
      </c>
      <c r="AU192" s="14" t="s">
        <v>83</v>
      </c>
    </row>
    <row r="193" spans="1:65" s="2" customFormat="1" ht="24.2" customHeight="1">
      <c r="A193" s="32"/>
      <c r="B193" s="33"/>
      <c r="C193" s="207" t="s">
        <v>219</v>
      </c>
      <c r="D193" s="207" t="s">
        <v>169</v>
      </c>
      <c r="E193" s="208" t="s">
        <v>280</v>
      </c>
      <c r="F193" s="209" t="s">
        <v>281</v>
      </c>
      <c r="G193" s="210" t="s">
        <v>218</v>
      </c>
      <c r="H193" s="211">
        <v>2</v>
      </c>
      <c r="I193" s="212"/>
      <c r="J193" s="213">
        <f>ROUND(I193*H193,2)</f>
        <v>0</v>
      </c>
      <c r="K193" s="214"/>
      <c r="L193" s="35"/>
      <c r="M193" s="215" t="s">
        <v>1</v>
      </c>
      <c r="N193" s="216" t="s">
        <v>39</v>
      </c>
      <c r="O193" s="69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9" t="s">
        <v>173</v>
      </c>
      <c r="AT193" s="219" t="s">
        <v>169</v>
      </c>
      <c r="AU193" s="219" t="s">
        <v>83</v>
      </c>
      <c r="AY193" s="14" t="s">
        <v>166</v>
      </c>
      <c r="BE193" s="112">
        <f>IF(N193="základní",J193,0)</f>
        <v>0</v>
      </c>
      <c r="BF193" s="112">
        <f>IF(N193="snížená",J193,0)</f>
        <v>0</v>
      </c>
      <c r="BG193" s="112">
        <f>IF(N193="zákl. přenesená",J193,0)</f>
        <v>0</v>
      </c>
      <c r="BH193" s="112">
        <f>IF(N193="sníž. přenesená",J193,0)</f>
        <v>0</v>
      </c>
      <c r="BI193" s="112">
        <f>IF(N193="nulová",J193,0)</f>
        <v>0</v>
      </c>
      <c r="BJ193" s="14" t="s">
        <v>81</v>
      </c>
      <c r="BK193" s="112">
        <f>ROUND(I193*H193,2)</f>
        <v>0</v>
      </c>
      <c r="BL193" s="14" t="s">
        <v>173</v>
      </c>
      <c r="BM193" s="219" t="s">
        <v>260</v>
      </c>
    </row>
    <row r="194" spans="1:65" s="2" customFormat="1" ht="19.5">
      <c r="A194" s="32"/>
      <c r="B194" s="33"/>
      <c r="C194" s="34"/>
      <c r="D194" s="220" t="s">
        <v>174</v>
      </c>
      <c r="E194" s="34"/>
      <c r="F194" s="221" t="s">
        <v>281</v>
      </c>
      <c r="G194" s="34"/>
      <c r="H194" s="34"/>
      <c r="I194" s="176"/>
      <c r="J194" s="34"/>
      <c r="K194" s="34"/>
      <c r="L194" s="35"/>
      <c r="M194" s="222"/>
      <c r="N194" s="223"/>
      <c r="O194" s="69"/>
      <c r="P194" s="69"/>
      <c r="Q194" s="69"/>
      <c r="R194" s="69"/>
      <c r="S194" s="69"/>
      <c r="T194" s="70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4" t="s">
        <v>174</v>
      </c>
      <c r="AU194" s="14" t="s">
        <v>83</v>
      </c>
    </row>
    <row r="195" spans="1:65" s="2" customFormat="1" ht="24.2" customHeight="1">
      <c r="A195" s="32"/>
      <c r="B195" s="33"/>
      <c r="C195" s="207" t="s">
        <v>261</v>
      </c>
      <c r="D195" s="207" t="s">
        <v>169</v>
      </c>
      <c r="E195" s="208" t="s">
        <v>756</v>
      </c>
      <c r="F195" s="209" t="s">
        <v>757</v>
      </c>
      <c r="G195" s="210" t="s">
        <v>196</v>
      </c>
      <c r="H195" s="211">
        <v>0.1</v>
      </c>
      <c r="I195" s="212"/>
      <c r="J195" s="213">
        <f>ROUND(I195*H195,2)</f>
        <v>0</v>
      </c>
      <c r="K195" s="214"/>
      <c r="L195" s="35"/>
      <c r="M195" s="215" t="s">
        <v>1</v>
      </c>
      <c r="N195" s="216" t="s">
        <v>39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173</v>
      </c>
      <c r="AT195" s="219" t="s">
        <v>169</v>
      </c>
      <c r="AU195" s="219" t="s">
        <v>83</v>
      </c>
      <c r="AY195" s="14" t="s">
        <v>166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81</v>
      </c>
      <c r="BK195" s="112">
        <f>ROUND(I195*H195,2)</f>
        <v>0</v>
      </c>
      <c r="BL195" s="14" t="s">
        <v>173</v>
      </c>
      <c r="BM195" s="219" t="s">
        <v>264</v>
      </c>
    </row>
    <row r="196" spans="1:65" s="2" customFormat="1" ht="11.25">
      <c r="A196" s="32"/>
      <c r="B196" s="33"/>
      <c r="C196" s="34"/>
      <c r="D196" s="220" t="s">
        <v>174</v>
      </c>
      <c r="E196" s="34"/>
      <c r="F196" s="221" t="s">
        <v>757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174</v>
      </c>
      <c r="AU196" s="14" t="s">
        <v>83</v>
      </c>
    </row>
    <row r="197" spans="1:65" s="2" customFormat="1" ht="24.2" customHeight="1">
      <c r="A197" s="32"/>
      <c r="B197" s="33"/>
      <c r="C197" s="207" t="s">
        <v>222</v>
      </c>
      <c r="D197" s="207" t="s">
        <v>169</v>
      </c>
      <c r="E197" s="208" t="s">
        <v>758</v>
      </c>
      <c r="F197" s="209" t="s">
        <v>759</v>
      </c>
      <c r="G197" s="210" t="s">
        <v>196</v>
      </c>
      <c r="H197" s="211">
        <v>0.1</v>
      </c>
      <c r="I197" s="212"/>
      <c r="J197" s="213">
        <f>ROUND(I197*H197,2)</f>
        <v>0</v>
      </c>
      <c r="K197" s="214"/>
      <c r="L197" s="35"/>
      <c r="M197" s="215" t="s">
        <v>1</v>
      </c>
      <c r="N197" s="216" t="s">
        <v>39</v>
      </c>
      <c r="O197" s="69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9" t="s">
        <v>173</v>
      </c>
      <c r="AT197" s="219" t="s">
        <v>169</v>
      </c>
      <c r="AU197" s="219" t="s">
        <v>83</v>
      </c>
      <c r="AY197" s="14" t="s">
        <v>166</v>
      </c>
      <c r="BE197" s="112">
        <f>IF(N197="základní",J197,0)</f>
        <v>0</v>
      </c>
      <c r="BF197" s="112">
        <f>IF(N197="snížená",J197,0)</f>
        <v>0</v>
      </c>
      <c r="BG197" s="112">
        <f>IF(N197="zákl. přenesená",J197,0)</f>
        <v>0</v>
      </c>
      <c r="BH197" s="112">
        <f>IF(N197="sníž. přenesená",J197,0)</f>
        <v>0</v>
      </c>
      <c r="BI197" s="112">
        <f>IF(N197="nulová",J197,0)</f>
        <v>0</v>
      </c>
      <c r="BJ197" s="14" t="s">
        <v>81</v>
      </c>
      <c r="BK197" s="112">
        <f>ROUND(I197*H197,2)</f>
        <v>0</v>
      </c>
      <c r="BL197" s="14" t="s">
        <v>173</v>
      </c>
      <c r="BM197" s="219" t="s">
        <v>268</v>
      </c>
    </row>
    <row r="198" spans="1:65" s="2" customFormat="1" ht="19.5">
      <c r="A198" s="32"/>
      <c r="B198" s="33"/>
      <c r="C198" s="34"/>
      <c r="D198" s="220" t="s">
        <v>174</v>
      </c>
      <c r="E198" s="34"/>
      <c r="F198" s="221" t="s">
        <v>759</v>
      </c>
      <c r="G198" s="34"/>
      <c r="H198" s="34"/>
      <c r="I198" s="176"/>
      <c r="J198" s="34"/>
      <c r="K198" s="34"/>
      <c r="L198" s="35"/>
      <c r="M198" s="222"/>
      <c r="N198" s="223"/>
      <c r="O198" s="69"/>
      <c r="P198" s="69"/>
      <c r="Q198" s="69"/>
      <c r="R198" s="69"/>
      <c r="S198" s="69"/>
      <c r="T198" s="70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4" t="s">
        <v>174</v>
      </c>
      <c r="AU198" s="14" t="s">
        <v>83</v>
      </c>
    </row>
    <row r="199" spans="1:65" s="12" customFormat="1" ht="22.9" customHeight="1">
      <c r="B199" s="191"/>
      <c r="C199" s="192"/>
      <c r="D199" s="193" t="s">
        <v>73</v>
      </c>
      <c r="E199" s="205" t="s">
        <v>283</v>
      </c>
      <c r="F199" s="205" t="s">
        <v>284</v>
      </c>
      <c r="G199" s="192"/>
      <c r="H199" s="192"/>
      <c r="I199" s="195"/>
      <c r="J199" s="206">
        <f>BK199</f>
        <v>0</v>
      </c>
      <c r="K199" s="192"/>
      <c r="L199" s="197"/>
      <c r="M199" s="198"/>
      <c r="N199" s="199"/>
      <c r="O199" s="199"/>
      <c r="P199" s="200">
        <f>SUM(P200:P209)</f>
        <v>0</v>
      </c>
      <c r="Q199" s="199"/>
      <c r="R199" s="200">
        <f>SUM(R200:R209)</f>
        <v>0</v>
      </c>
      <c r="S199" s="199"/>
      <c r="T199" s="201">
        <f>SUM(T200:T209)</f>
        <v>0</v>
      </c>
      <c r="AR199" s="202" t="s">
        <v>83</v>
      </c>
      <c r="AT199" s="203" t="s">
        <v>73</v>
      </c>
      <c r="AU199" s="203" t="s">
        <v>81</v>
      </c>
      <c r="AY199" s="202" t="s">
        <v>166</v>
      </c>
      <c r="BK199" s="204">
        <f>SUM(BK200:BK209)</f>
        <v>0</v>
      </c>
    </row>
    <row r="200" spans="1:65" s="2" customFormat="1" ht="21.75" customHeight="1">
      <c r="A200" s="32"/>
      <c r="B200" s="33"/>
      <c r="C200" s="207" t="s">
        <v>269</v>
      </c>
      <c r="D200" s="207" t="s">
        <v>169</v>
      </c>
      <c r="E200" s="208" t="s">
        <v>286</v>
      </c>
      <c r="F200" s="209" t="s">
        <v>287</v>
      </c>
      <c r="G200" s="210" t="s">
        <v>218</v>
      </c>
      <c r="H200" s="211">
        <v>1</v>
      </c>
      <c r="I200" s="212"/>
      <c r="J200" s="213">
        <f>ROUND(I200*H200,2)</f>
        <v>0</v>
      </c>
      <c r="K200" s="214"/>
      <c r="L200" s="35"/>
      <c r="M200" s="215" t="s">
        <v>1</v>
      </c>
      <c r="N200" s="216" t="s">
        <v>39</v>
      </c>
      <c r="O200" s="69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9" t="s">
        <v>173</v>
      </c>
      <c r="AT200" s="219" t="s">
        <v>169</v>
      </c>
      <c r="AU200" s="219" t="s">
        <v>83</v>
      </c>
      <c r="AY200" s="14" t="s">
        <v>166</v>
      </c>
      <c r="BE200" s="112">
        <f>IF(N200="základní",J200,0)</f>
        <v>0</v>
      </c>
      <c r="BF200" s="112">
        <f>IF(N200="snížená",J200,0)</f>
        <v>0</v>
      </c>
      <c r="BG200" s="112">
        <f>IF(N200="zákl. přenesená",J200,0)</f>
        <v>0</v>
      </c>
      <c r="BH200" s="112">
        <f>IF(N200="sníž. přenesená",J200,0)</f>
        <v>0</v>
      </c>
      <c r="BI200" s="112">
        <f>IF(N200="nulová",J200,0)</f>
        <v>0</v>
      </c>
      <c r="BJ200" s="14" t="s">
        <v>81</v>
      </c>
      <c r="BK200" s="112">
        <f>ROUND(I200*H200,2)</f>
        <v>0</v>
      </c>
      <c r="BL200" s="14" t="s">
        <v>173</v>
      </c>
      <c r="BM200" s="219" t="s">
        <v>272</v>
      </c>
    </row>
    <row r="201" spans="1:65" s="2" customFormat="1" ht="11.25">
      <c r="A201" s="32"/>
      <c r="B201" s="33"/>
      <c r="C201" s="34"/>
      <c r="D201" s="220" t="s">
        <v>174</v>
      </c>
      <c r="E201" s="34"/>
      <c r="F201" s="221" t="s">
        <v>287</v>
      </c>
      <c r="G201" s="34"/>
      <c r="H201" s="34"/>
      <c r="I201" s="176"/>
      <c r="J201" s="34"/>
      <c r="K201" s="34"/>
      <c r="L201" s="35"/>
      <c r="M201" s="222"/>
      <c r="N201" s="223"/>
      <c r="O201" s="69"/>
      <c r="P201" s="69"/>
      <c r="Q201" s="69"/>
      <c r="R201" s="69"/>
      <c r="S201" s="69"/>
      <c r="T201" s="70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4" t="s">
        <v>174</v>
      </c>
      <c r="AU201" s="14" t="s">
        <v>83</v>
      </c>
    </row>
    <row r="202" spans="1:65" s="2" customFormat="1" ht="24.2" customHeight="1">
      <c r="A202" s="32"/>
      <c r="B202" s="33"/>
      <c r="C202" s="207" t="s">
        <v>226</v>
      </c>
      <c r="D202" s="207" t="s">
        <v>169</v>
      </c>
      <c r="E202" s="208" t="s">
        <v>289</v>
      </c>
      <c r="F202" s="209" t="s">
        <v>290</v>
      </c>
      <c r="G202" s="210" t="s">
        <v>218</v>
      </c>
      <c r="H202" s="211">
        <v>1</v>
      </c>
      <c r="I202" s="212"/>
      <c r="J202" s="213">
        <f>ROUND(I202*H202,2)</f>
        <v>0</v>
      </c>
      <c r="K202" s="214"/>
      <c r="L202" s="35"/>
      <c r="M202" s="215" t="s">
        <v>1</v>
      </c>
      <c r="N202" s="216" t="s">
        <v>39</v>
      </c>
      <c r="O202" s="69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9" t="s">
        <v>173</v>
      </c>
      <c r="AT202" s="219" t="s">
        <v>169</v>
      </c>
      <c r="AU202" s="219" t="s">
        <v>83</v>
      </c>
      <c r="AY202" s="14" t="s">
        <v>166</v>
      </c>
      <c r="BE202" s="112">
        <f>IF(N202="základní",J202,0)</f>
        <v>0</v>
      </c>
      <c r="BF202" s="112">
        <f>IF(N202="snížená",J202,0)</f>
        <v>0</v>
      </c>
      <c r="BG202" s="112">
        <f>IF(N202="zákl. přenesená",J202,0)</f>
        <v>0</v>
      </c>
      <c r="BH202" s="112">
        <f>IF(N202="sníž. přenesená",J202,0)</f>
        <v>0</v>
      </c>
      <c r="BI202" s="112">
        <f>IF(N202="nulová",J202,0)</f>
        <v>0</v>
      </c>
      <c r="BJ202" s="14" t="s">
        <v>81</v>
      </c>
      <c r="BK202" s="112">
        <f>ROUND(I202*H202,2)</f>
        <v>0</v>
      </c>
      <c r="BL202" s="14" t="s">
        <v>173</v>
      </c>
      <c r="BM202" s="219" t="s">
        <v>275</v>
      </c>
    </row>
    <row r="203" spans="1:65" s="2" customFormat="1" ht="19.5">
      <c r="A203" s="32"/>
      <c r="B203" s="33"/>
      <c r="C203" s="34"/>
      <c r="D203" s="220" t="s">
        <v>174</v>
      </c>
      <c r="E203" s="34"/>
      <c r="F203" s="221" t="s">
        <v>290</v>
      </c>
      <c r="G203" s="34"/>
      <c r="H203" s="34"/>
      <c r="I203" s="176"/>
      <c r="J203" s="34"/>
      <c r="K203" s="34"/>
      <c r="L203" s="35"/>
      <c r="M203" s="222"/>
      <c r="N203" s="223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4" t="s">
        <v>174</v>
      </c>
      <c r="AU203" s="14" t="s">
        <v>83</v>
      </c>
    </row>
    <row r="204" spans="1:65" s="2" customFormat="1" ht="24.2" customHeight="1">
      <c r="A204" s="32"/>
      <c r="B204" s="33"/>
      <c r="C204" s="207" t="s">
        <v>276</v>
      </c>
      <c r="D204" s="207" t="s">
        <v>169</v>
      </c>
      <c r="E204" s="208" t="s">
        <v>760</v>
      </c>
      <c r="F204" s="209" t="s">
        <v>761</v>
      </c>
      <c r="G204" s="210" t="s">
        <v>218</v>
      </c>
      <c r="H204" s="211">
        <v>2</v>
      </c>
      <c r="I204" s="212"/>
      <c r="J204" s="213">
        <f>ROUND(I204*H204,2)</f>
        <v>0</v>
      </c>
      <c r="K204" s="214"/>
      <c r="L204" s="35"/>
      <c r="M204" s="215" t="s">
        <v>1</v>
      </c>
      <c r="N204" s="216" t="s">
        <v>39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173</v>
      </c>
      <c r="AT204" s="219" t="s">
        <v>169</v>
      </c>
      <c r="AU204" s="219" t="s">
        <v>83</v>
      </c>
      <c r="AY204" s="14" t="s">
        <v>166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81</v>
      </c>
      <c r="BK204" s="112">
        <f>ROUND(I204*H204,2)</f>
        <v>0</v>
      </c>
      <c r="BL204" s="14" t="s">
        <v>173</v>
      </c>
      <c r="BM204" s="219" t="s">
        <v>279</v>
      </c>
    </row>
    <row r="205" spans="1:65" s="2" customFormat="1" ht="19.5">
      <c r="A205" s="32"/>
      <c r="B205" s="33"/>
      <c r="C205" s="34"/>
      <c r="D205" s="220" t="s">
        <v>174</v>
      </c>
      <c r="E205" s="34"/>
      <c r="F205" s="221" t="s">
        <v>761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174</v>
      </c>
      <c r="AU205" s="14" t="s">
        <v>83</v>
      </c>
    </row>
    <row r="206" spans="1:65" s="2" customFormat="1" ht="24.2" customHeight="1">
      <c r="A206" s="32"/>
      <c r="B206" s="33"/>
      <c r="C206" s="207" t="s">
        <v>182</v>
      </c>
      <c r="D206" s="207" t="s">
        <v>169</v>
      </c>
      <c r="E206" s="208" t="s">
        <v>391</v>
      </c>
      <c r="F206" s="209" t="s">
        <v>392</v>
      </c>
      <c r="G206" s="210" t="s">
        <v>172</v>
      </c>
      <c r="H206" s="211">
        <v>1</v>
      </c>
      <c r="I206" s="212"/>
      <c r="J206" s="213">
        <f>ROUND(I206*H206,2)</f>
        <v>0</v>
      </c>
      <c r="K206" s="214"/>
      <c r="L206" s="35"/>
      <c r="M206" s="215" t="s">
        <v>1</v>
      </c>
      <c r="N206" s="216" t="s">
        <v>39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173</v>
      </c>
      <c r="AT206" s="219" t="s">
        <v>169</v>
      </c>
      <c r="AU206" s="219" t="s">
        <v>83</v>
      </c>
      <c r="AY206" s="14" t="s">
        <v>166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81</v>
      </c>
      <c r="BK206" s="112">
        <f>ROUND(I206*H206,2)</f>
        <v>0</v>
      </c>
      <c r="BL206" s="14" t="s">
        <v>173</v>
      </c>
      <c r="BM206" s="219" t="s">
        <v>282</v>
      </c>
    </row>
    <row r="207" spans="1:65" s="2" customFormat="1" ht="19.5">
      <c r="A207" s="32"/>
      <c r="B207" s="33"/>
      <c r="C207" s="34"/>
      <c r="D207" s="220" t="s">
        <v>174</v>
      </c>
      <c r="E207" s="34"/>
      <c r="F207" s="221" t="s">
        <v>392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174</v>
      </c>
      <c r="AU207" s="14" t="s">
        <v>83</v>
      </c>
    </row>
    <row r="208" spans="1:65" s="2" customFormat="1" ht="24.2" customHeight="1">
      <c r="A208" s="32"/>
      <c r="B208" s="33"/>
      <c r="C208" s="207" t="s">
        <v>285</v>
      </c>
      <c r="D208" s="207" t="s">
        <v>169</v>
      </c>
      <c r="E208" s="208" t="s">
        <v>396</v>
      </c>
      <c r="F208" s="209" t="s">
        <v>397</v>
      </c>
      <c r="G208" s="210" t="s">
        <v>172</v>
      </c>
      <c r="H208" s="211">
        <v>5</v>
      </c>
      <c r="I208" s="212"/>
      <c r="J208" s="213">
        <f>ROUND(I208*H208,2)</f>
        <v>0</v>
      </c>
      <c r="K208" s="214"/>
      <c r="L208" s="35"/>
      <c r="M208" s="215" t="s">
        <v>1</v>
      </c>
      <c r="N208" s="216" t="s">
        <v>39</v>
      </c>
      <c r="O208" s="69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9" t="s">
        <v>173</v>
      </c>
      <c r="AT208" s="219" t="s">
        <v>169</v>
      </c>
      <c r="AU208" s="219" t="s">
        <v>83</v>
      </c>
      <c r="AY208" s="14" t="s">
        <v>166</v>
      </c>
      <c r="BE208" s="112">
        <f>IF(N208="základní",J208,0)</f>
        <v>0</v>
      </c>
      <c r="BF208" s="112">
        <f>IF(N208="snížená",J208,0)</f>
        <v>0</v>
      </c>
      <c r="BG208" s="112">
        <f>IF(N208="zákl. přenesená",J208,0)</f>
        <v>0</v>
      </c>
      <c r="BH208" s="112">
        <f>IF(N208="sníž. přenesená",J208,0)</f>
        <v>0</v>
      </c>
      <c r="BI208" s="112">
        <f>IF(N208="nulová",J208,0)</f>
        <v>0</v>
      </c>
      <c r="BJ208" s="14" t="s">
        <v>81</v>
      </c>
      <c r="BK208" s="112">
        <f>ROUND(I208*H208,2)</f>
        <v>0</v>
      </c>
      <c r="BL208" s="14" t="s">
        <v>173</v>
      </c>
      <c r="BM208" s="219" t="s">
        <v>288</v>
      </c>
    </row>
    <row r="209" spans="1:65" s="2" customFormat="1" ht="19.5">
      <c r="A209" s="32"/>
      <c r="B209" s="33"/>
      <c r="C209" s="34"/>
      <c r="D209" s="220" t="s">
        <v>174</v>
      </c>
      <c r="E209" s="34"/>
      <c r="F209" s="221" t="s">
        <v>397</v>
      </c>
      <c r="G209" s="34"/>
      <c r="H209" s="34"/>
      <c r="I209" s="176"/>
      <c r="J209" s="34"/>
      <c r="K209" s="34"/>
      <c r="L209" s="35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4" t="s">
        <v>174</v>
      </c>
      <c r="AU209" s="14" t="s">
        <v>83</v>
      </c>
    </row>
    <row r="210" spans="1:65" s="12" customFormat="1" ht="22.9" customHeight="1">
      <c r="B210" s="191"/>
      <c r="C210" s="192"/>
      <c r="D210" s="193" t="s">
        <v>73</v>
      </c>
      <c r="E210" s="205" t="s">
        <v>306</v>
      </c>
      <c r="F210" s="205" t="s">
        <v>307</v>
      </c>
      <c r="G210" s="192"/>
      <c r="H210" s="192"/>
      <c r="I210" s="195"/>
      <c r="J210" s="206">
        <f>BK210</f>
        <v>0</v>
      </c>
      <c r="K210" s="192"/>
      <c r="L210" s="197"/>
      <c r="M210" s="198"/>
      <c r="N210" s="199"/>
      <c r="O210" s="199"/>
      <c r="P210" s="200">
        <f>SUM(P211:P220)</f>
        <v>0</v>
      </c>
      <c r="Q210" s="199"/>
      <c r="R210" s="200">
        <f>SUM(R211:R220)</f>
        <v>0</v>
      </c>
      <c r="S210" s="199"/>
      <c r="T210" s="201">
        <f>SUM(T211:T220)</f>
        <v>0</v>
      </c>
      <c r="AR210" s="202" t="s">
        <v>83</v>
      </c>
      <c r="AT210" s="203" t="s">
        <v>73</v>
      </c>
      <c r="AU210" s="203" t="s">
        <v>81</v>
      </c>
      <c r="AY210" s="202" t="s">
        <v>166</v>
      </c>
      <c r="BK210" s="204">
        <f>SUM(BK211:BK220)</f>
        <v>0</v>
      </c>
    </row>
    <row r="211" spans="1:65" s="2" customFormat="1" ht="37.9" customHeight="1">
      <c r="A211" s="32"/>
      <c r="B211" s="33"/>
      <c r="C211" s="207" t="s">
        <v>234</v>
      </c>
      <c r="D211" s="207" t="s">
        <v>169</v>
      </c>
      <c r="E211" s="208" t="s">
        <v>762</v>
      </c>
      <c r="F211" s="209" t="s">
        <v>763</v>
      </c>
      <c r="G211" s="210" t="s">
        <v>267</v>
      </c>
      <c r="H211" s="211">
        <v>1</v>
      </c>
      <c r="I211" s="212"/>
      <c r="J211" s="213">
        <f>ROUND(I211*H211,2)</f>
        <v>0</v>
      </c>
      <c r="K211" s="214"/>
      <c r="L211" s="35"/>
      <c r="M211" s="215" t="s">
        <v>1</v>
      </c>
      <c r="N211" s="216" t="s">
        <v>39</v>
      </c>
      <c r="O211" s="69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9" t="s">
        <v>173</v>
      </c>
      <c r="AT211" s="219" t="s">
        <v>169</v>
      </c>
      <c r="AU211" s="219" t="s">
        <v>83</v>
      </c>
      <c r="AY211" s="14" t="s">
        <v>166</v>
      </c>
      <c r="BE211" s="112">
        <f>IF(N211="základní",J211,0)</f>
        <v>0</v>
      </c>
      <c r="BF211" s="112">
        <f>IF(N211="snížená",J211,0)</f>
        <v>0</v>
      </c>
      <c r="BG211" s="112">
        <f>IF(N211="zákl. přenesená",J211,0)</f>
        <v>0</v>
      </c>
      <c r="BH211" s="112">
        <f>IF(N211="sníž. přenesená",J211,0)</f>
        <v>0</v>
      </c>
      <c r="BI211" s="112">
        <f>IF(N211="nulová",J211,0)</f>
        <v>0</v>
      </c>
      <c r="BJ211" s="14" t="s">
        <v>81</v>
      </c>
      <c r="BK211" s="112">
        <f>ROUND(I211*H211,2)</f>
        <v>0</v>
      </c>
      <c r="BL211" s="14" t="s">
        <v>173</v>
      </c>
      <c r="BM211" s="219" t="s">
        <v>291</v>
      </c>
    </row>
    <row r="212" spans="1:65" s="2" customFormat="1" ht="19.5">
      <c r="A212" s="32"/>
      <c r="B212" s="33"/>
      <c r="C212" s="34"/>
      <c r="D212" s="220" t="s">
        <v>174</v>
      </c>
      <c r="E212" s="34"/>
      <c r="F212" s="221" t="s">
        <v>763</v>
      </c>
      <c r="G212" s="34"/>
      <c r="H212" s="34"/>
      <c r="I212" s="176"/>
      <c r="J212" s="34"/>
      <c r="K212" s="34"/>
      <c r="L212" s="35"/>
      <c r="M212" s="222"/>
      <c r="N212" s="223"/>
      <c r="O212" s="69"/>
      <c r="P212" s="69"/>
      <c r="Q212" s="69"/>
      <c r="R212" s="69"/>
      <c r="S212" s="69"/>
      <c r="T212" s="70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4" t="s">
        <v>174</v>
      </c>
      <c r="AU212" s="14" t="s">
        <v>83</v>
      </c>
    </row>
    <row r="213" spans="1:65" s="2" customFormat="1" ht="21.75" customHeight="1">
      <c r="A213" s="32"/>
      <c r="B213" s="33"/>
      <c r="C213" s="207" t="s">
        <v>292</v>
      </c>
      <c r="D213" s="207" t="s">
        <v>169</v>
      </c>
      <c r="E213" s="208" t="s">
        <v>312</v>
      </c>
      <c r="F213" s="209" t="s">
        <v>313</v>
      </c>
      <c r="G213" s="210" t="s">
        <v>267</v>
      </c>
      <c r="H213" s="211">
        <v>1</v>
      </c>
      <c r="I213" s="212"/>
      <c r="J213" s="213">
        <f>ROUND(I213*H213,2)</f>
        <v>0</v>
      </c>
      <c r="K213" s="214"/>
      <c r="L213" s="35"/>
      <c r="M213" s="215" t="s">
        <v>1</v>
      </c>
      <c r="N213" s="216" t="s">
        <v>39</v>
      </c>
      <c r="O213" s="69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9" t="s">
        <v>173</v>
      </c>
      <c r="AT213" s="219" t="s">
        <v>169</v>
      </c>
      <c r="AU213" s="219" t="s">
        <v>83</v>
      </c>
      <c r="AY213" s="14" t="s">
        <v>166</v>
      </c>
      <c r="BE213" s="112">
        <f>IF(N213="základní",J213,0)</f>
        <v>0</v>
      </c>
      <c r="BF213" s="112">
        <f>IF(N213="snížená",J213,0)</f>
        <v>0</v>
      </c>
      <c r="BG213" s="112">
        <f>IF(N213="zákl. přenesená",J213,0)</f>
        <v>0</v>
      </c>
      <c r="BH213" s="112">
        <f>IF(N213="sníž. přenesená",J213,0)</f>
        <v>0</v>
      </c>
      <c r="BI213" s="112">
        <f>IF(N213="nulová",J213,0)</f>
        <v>0</v>
      </c>
      <c r="BJ213" s="14" t="s">
        <v>81</v>
      </c>
      <c r="BK213" s="112">
        <f>ROUND(I213*H213,2)</f>
        <v>0</v>
      </c>
      <c r="BL213" s="14" t="s">
        <v>173</v>
      </c>
      <c r="BM213" s="219" t="s">
        <v>295</v>
      </c>
    </row>
    <row r="214" spans="1:65" s="2" customFormat="1" ht="11.25">
      <c r="A214" s="32"/>
      <c r="B214" s="33"/>
      <c r="C214" s="34"/>
      <c r="D214" s="220" t="s">
        <v>174</v>
      </c>
      <c r="E214" s="34"/>
      <c r="F214" s="221" t="s">
        <v>313</v>
      </c>
      <c r="G214" s="34"/>
      <c r="H214" s="34"/>
      <c r="I214" s="176"/>
      <c r="J214" s="34"/>
      <c r="K214" s="34"/>
      <c r="L214" s="35"/>
      <c r="M214" s="222"/>
      <c r="N214" s="223"/>
      <c r="O214" s="69"/>
      <c r="P214" s="69"/>
      <c r="Q214" s="69"/>
      <c r="R214" s="69"/>
      <c r="S214" s="69"/>
      <c r="T214" s="70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4" t="s">
        <v>174</v>
      </c>
      <c r="AU214" s="14" t="s">
        <v>83</v>
      </c>
    </row>
    <row r="215" spans="1:65" s="2" customFormat="1" ht="16.5" customHeight="1">
      <c r="A215" s="32"/>
      <c r="B215" s="33"/>
      <c r="C215" s="207" t="s">
        <v>237</v>
      </c>
      <c r="D215" s="207" t="s">
        <v>169</v>
      </c>
      <c r="E215" s="208" t="s">
        <v>316</v>
      </c>
      <c r="F215" s="209" t="s">
        <v>317</v>
      </c>
      <c r="G215" s="210" t="s">
        <v>218</v>
      </c>
      <c r="H215" s="211">
        <v>1</v>
      </c>
      <c r="I215" s="212"/>
      <c r="J215" s="213">
        <f>ROUND(I215*H215,2)</f>
        <v>0</v>
      </c>
      <c r="K215" s="214"/>
      <c r="L215" s="35"/>
      <c r="M215" s="215" t="s">
        <v>1</v>
      </c>
      <c r="N215" s="216" t="s">
        <v>39</v>
      </c>
      <c r="O215" s="69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9" t="s">
        <v>173</v>
      </c>
      <c r="AT215" s="219" t="s">
        <v>169</v>
      </c>
      <c r="AU215" s="219" t="s">
        <v>83</v>
      </c>
      <c r="AY215" s="14" t="s">
        <v>166</v>
      </c>
      <c r="BE215" s="112">
        <f>IF(N215="základní",J215,0)</f>
        <v>0</v>
      </c>
      <c r="BF215" s="112">
        <f>IF(N215="snížená",J215,0)</f>
        <v>0</v>
      </c>
      <c r="BG215" s="112">
        <f>IF(N215="zákl. přenesená",J215,0)</f>
        <v>0</v>
      </c>
      <c r="BH215" s="112">
        <f>IF(N215="sníž. přenesená",J215,0)</f>
        <v>0</v>
      </c>
      <c r="BI215" s="112">
        <f>IF(N215="nulová",J215,0)</f>
        <v>0</v>
      </c>
      <c r="BJ215" s="14" t="s">
        <v>81</v>
      </c>
      <c r="BK215" s="112">
        <f>ROUND(I215*H215,2)</f>
        <v>0</v>
      </c>
      <c r="BL215" s="14" t="s">
        <v>173</v>
      </c>
      <c r="BM215" s="219" t="s">
        <v>298</v>
      </c>
    </row>
    <row r="216" spans="1:65" s="2" customFormat="1" ht="11.25">
      <c r="A216" s="32"/>
      <c r="B216" s="33"/>
      <c r="C216" s="34"/>
      <c r="D216" s="220" t="s">
        <v>174</v>
      </c>
      <c r="E216" s="34"/>
      <c r="F216" s="221" t="s">
        <v>317</v>
      </c>
      <c r="G216" s="34"/>
      <c r="H216" s="34"/>
      <c r="I216" s="176"/>
      <c r="J216" s="34"/>
      <c r="K216" s="34"/>
      <c r="L216" s="35"/>
      <c r="M216" s="222"/>
      <c r="N216" s="223"/>
      <c r="O216" s="69"/>
      <c r="P216" s="69"/>
      <c r="Q216" s="69"/>
      <c r="R216" s="69"/>
      <c r="S216" s="69"/>
      <c r="T216" s="70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4" t="s">
        <v>174</v>
      </c>
      <c r="AU216" s="14" t="s">
        <v>83</v>
      </c>
    </row>
    <row r="217" spans="1:65" s="2" customFormat="1" ht="33" customHeight="1">
      <c r="A217" s="32"/>
      <c r="B217" s="33"/>
      <c r="C217" s="224" t="s">
        <v>299</v>
      </c>
      <c r="D217" s="224" t="s">
        <v>179</v>
      </c>
      <c r="E217" s="225" t="s">
        <v>319</v>
      </c>
      <c r="F217" s="226" t="s">
        <v>320</v>
      </c>
      <c r="G217" s="227" t="s">
        <v>218</v>
      </c>
      <c r="H217" s="228">
        <v>1</v>
      </c>
      <c r="I217" s="229"/>
      <c r="J217" s="230">
        <f>ROUND(I217*H217,2)</f>
        <v>0</v>
      </c>
      <c r="K217" s="231"/>
      <c r="L217" s="232"/>
      <c r="M217" s="233" t="s">
        <v>1</v>
      </c>
      <c r="N217" s="234" t="s">
        <v>39</v>
      </c>
      <c r="O217" s="69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9" t="s">
        <v>182</v>
      </c>
      <c r="AT217" s="219" t="s">
        <v>179</v>
      </c>
      <c r="AU217" s="219" t="s">
        <v>83</v>
      </c>
      <c r="AY217" s="14" t="s">
        <v>166</v>
      </c>
      <c r="BE217" s="112">
        <f>IF(N217="základní",J217,0)</f>
        <v>0</v>
      </c>
      <c r="BF217" s="112">
        <f>IF(N217="snížená",J217,0)</f>
        <v>0</v>
      </c>
      <c r="BG217" s="112">
        <f>IF(N217="zákl. přenesená",J217,0)</f>
        <v>0</v>
      </c>
      <c r="BH217" s="112">
        <f>IF(N217="sníž. přenesená",J217,0)</f>
        <v>0</v>
      </c>
      <c r="BI217" s="112">
        <f>IF(N217="nulová",J217,0)</f>
        <v>0</v>
      </c>
      <c r="BJ217" s="14" t="s">
        <v>81</v>
      </c>
      <c r="BK217" s="112">
        <f>ROUND(I217*H217,2)</f>
        <v>0</v>
      </c>
      <c r="BL217" s="14" t="s">
        <v>173</v>
      </c>
      <c r="BM217" s="219" t="s">
        <v>302</v>
      </c>
    </row>
    <row r="218" spans="1:65" s="2" customFormat="1" ht="19.5">
      <c r="A218" s="32"/>
      <c r="B218" s="33"/>
      <c r="C218" s="34"/>
      <c r="D218" s="220" t="s">
        <v>174</v>
      </c>
      <c r="E218" s="34"/>
      <c r="F218" s="221" t="s">
        <v>320</v>
      </c>
      <c r="G218" s="34"/>
      <c r="H218" s="34"/>
      <c r="I218" s="176"/>
      <c r="J218" s="34"/>
      <c r="K218" s="34"/>
      <c r="L218" s="35"/>
      <c r="M218" s="222"/>
      <c r="N218" s="223"/>
      <c r="O218" s="69"/>
      <c r="P218" s="69"/>
      <c r="Q218" s="69"/>
      <c r="R218" s="69"/>
      <c r="S218" s="69"/>
      <c r="T218" s="70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4" t="s">
        <v>174</v>
      </c>
      <c r="AU218" s="14" t="s">
        <v>83</v>
      </c>
    </row>
    <row r="219" spans="1:65" s="2" customFormat="1" ht="24.2" customHeight="1">
      <c r="A219" s="32"/>
      <c r="B219" s="33"/>
      <c r="C219" s="207" t="s">
        <v>241</v>
      </c>
      <c r="D219" s="207" t="s">
        <v>169</v>
      </c>
      <c r="E219" s="208" t="s">
        <v>323</v>
      </c>
      <c r="F219" s="209" t="s">
        <v>324</v>
      </c>
      <c r="G219" s="210" t="s">
        <v>267</v>
      </c>
      <c r="H219" s="211">
        <v>1</v>
      </c>
      <c r="I219" s="212"/>
      <c r="J219" s="213">
        <f>ROUND(I219*H219,2)</f>
        <v>0</v>
      </c>
      <c r="K219" s="214"/>
      <c r="L219" s="35"/>
      <c r="M219" s="215" t="s">
        <v>1</v>
      </c>
      <c r="N219" s="216" t="s">
        <v>39</v>
      </c>
      <c r="O219" s="69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9" t="s">
        <v>173</v>
      </c>
      <c r="AT219" s="219" t="s">
        <v>169</v>
      </c>
      <c r="AU219" s="219" t="s">
        <v>83</v>
      </c>
      <c r="AY219" s="14" t="s">
        <v>166</v>
      </c>
      <c r="BE219" s="112">
        <f>IF(N219="základní",J219,0)</f>
        <v>0</v>
      </c>
      <c r="BF219" s="112">
        <f>IF(N219="snížená",J219,0)</f>
        <v>0</v>
      </c>
      <c r="BG219" s="112">
        <f>IF(N219="zákl. přenesená",J219,0)</f>
        <v>0</v>
      </c>
      <c r="BH219" s="112">
        <f>IF(N219="sníž. přenesená",J219,0)</f>
        <v>0</v>
      </c>
      <c r="BI219" s="112">
        <f>IF(N219="nulová",J219,0)</f>
        <v>0</v>
      </c>
      <c r="BJ219" s="14" t="s">
        <v>81</v>
      </c>
      <c r="BK219" s="112">
        <f>ROUND(I219*H219,2)</f>
        <v>0</v>
      </c>
      <c r="BL219" s="14" t="s">
        <v>173</v>
      </c>
      <c r="BM219" s="219" t="s">
        <v>305</v>
      </c>
    </row>
    <row r="220" spans="1:65" s="2" customFormat="1" ht="11.25">
      <c r="A220" s="32"/>
      <c r="B220" s="33"/>
      <c r="C220" s="34"/>
      <c r="D220" s="220" t="s">
        <v>174</v>
      </c>
      <c r="E220" s="34"/>
      <c r="F220" s="221" t="s">
        <v>324</v>
      </c>
      <c r="G220" s="34"/>
      <c r="H220" s="34"/>
      <c r="I220" s="176"/>
      <c r="J220" s="34"/>
      <c r="K220" s="34"/>
      <c r="L220" s="35"/>
      <c r="M220" s="222"/>
      <c r="N220" s="223"/>
      <c r="O220" s="69"/>
      <c r="P220" s="69"/>
      <c r="Q220" s="69"/>
      <c r="R220" s="69"/>
      <c r="S220" s="69"/>
      <c r="T220" s="70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4" t="s">
        <v>174</v>
      </c>
      <c r="AU220" s="14" t="s">
        <v>83</v>
      </c>
    </row>
    <row r="221" spans="1:65" s="12" customFormat="1" ht="22.9" customHeight="1">
      <c r="B221" s="191"/>
      <c r="C221" s="192"/>
      <c r="D221" s="193" t="s">
        <v>73</v>
      </c>
      <c r="E221" s="205" t="s">
        <v>326</v>
      </c>
      <c r="F221" s="205" t="s">
        <v>327</v>
      </c>
      <c r="G221" s="192"/>
      <c r="H221" s="192"/>
      <c r="I221" s="195"/>
      <c r="J221" s="206">
        <f>BK221</f>
        <v>0</v>
      </c>
      <c r="K221" s="192"/>
      <c r="L221" s="197"/>
      <c r="M221" s="198"/>
      <c r="N221" s="199"/>
      <c r="O221" s="199"/>
      <c r="P221" s="200">
        <f>SUM(P222:P225)</f>
        <v>0</v>
      </c>
      <c r="Q221" s="199"/>
      <c r="R221" s="200">
        <f>SUM(R222:R225)</f>
        <v>0</v>
      </c>
      <c r="S221" s="199"/>
      <c r="T221" s="201">
        <f>SUM(T222:T225)</f>
        <v>0</v>
      </c>
      <c r="AR221" s="202" t="s">
        <v>83</v>
      </c>
      <c r="AT221" s="203" t="s">
        <v>73</v>
      </c>
      <c r="AU221" s="203" t="s">
        <v>81</v>
      </c>
      <c r="AY221" s="202" t="s">
        <v>166</v>
      </c>
      <c r="BK221" s="204">
        <f>SUM(BK222:BK225)</f>
        <v>0</v>
      </c>
    </row>
    <row r="222" spans="1:65" s="2" customFormat="1" ht="24.2" customHeight="1">
      <c r="A222" s="32"/>
      <c r="B222" s="33"/>
      <c r="C222" s="207" t="s">
        <v>308</v>
      </c>
      <c r="D222" s="207" t="s">
        <v>169</v>
      </c>
      <c r="E222" s="208" t="s">
        <v>764</v>
      </c>
      <c r="F222" s="209" t="s">
        <v>765</v>
      </c>
      <c r="G222" s="210" t="s">
        <v>218</v>
      </c>
      <c r="H222" s="211">
        <v>2</v>
      </c>
      <c r="I222" s="212"/>
      <c r="J222" s="213">
        <f>ROUND(I222*H222,2)</f>
        <v>0</v>
      </c>
      <c r="K222" s="214"/>
      <c r="L222" s="35"/>
      <c r="M222" s="215" t="s">
        <v>1</v>
      </c>
      <c r="N222" s="216" t="s">
        <v>39</v>
      </c>
      <c r="O222" s="69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9" t="s">
        <v>173</v>
      </c>
      <c r="AT222" s="219" t="s">
        <v>169</v>
      </c>
      <c r="AU222" s="219" t="s">
        <v>83</v>
      </c>
      <c r="AY222" s="14" t="s">
        <v>166</v>
      </c>
      <c r="BE222" s="112">
        <f>IF(N222="základní",J222,0)</f>
        <v>0</v>
      </c>
      <c r="BF222" s="112">
        <f>IF(N222="snížená",J222,0)</f>
        <v>0</v>
      </c>
      <c r="BG222" s="112">
        <f>IF(N222="zákl. přenesená",J222,0)</f>
        <v>0</v>
      </c>
      <c r="BH222" s="112">
        <f>IF(N222="sníž. přenesená",J222,0)</f>
        <v>0</v>
      </c>
      <c r="BI222" s="112">
        <f>IF(N222="nulová",J222,0)</f>
        <v>0</v>
      </c>
      <c r="BJ222" s="14" t="s">
        <v>81</v>
      </c>
      <c r="BK222" s="112">
        <f>ROUND(I222*H222,2)</f>
        <v>0</v>
      </c>
      <c r="BL222" s="14" t="s">
        <v>173</v>
      </c>
      <c r="BM222" s="219" t="s">
        <v>311</v>
      </c>
    </row>
    <row r="223" spans="1:65" s="2" customFormat="1" ht="19.5">
      <c r="A223" s="32"/>
      <c r="B223" s="33"/>
      <c r="C223" s="34"/>
      <c r="D223" s="220" t="s">
        <v>174</v>
      </c>
      <c r="E223" s="34"/>
      <c r="F223" s="221" t="s">
        <v>765</v>
      </c>
      <c r="G223" s="34"/>
      <c r="H223" s="34"/>
      <c r="I223" s="176"/>
      <c r="J223" s="34"/>
      <c r="K223" s="34"/>
      <c r="L223" s="35"/>
      <c r="M223" s="222"/>
      <c r="N223" s="223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4" t="s">
        <v>174</v>
      </c>
      <c r="AU223" s="14" t="s">
        <v>83</v>
      </c>
    </row>
    <row r="224" spans="1:65" s="2" customFormat="1" ht="24.2" customHeight="1">
      <c r="A224" s="32"/>
      <c r="B224" s="33"/>
      <c r="C224" s="207" t="s">
        <v>242</v>
      </c>
      <c r="D224" s="207" t="s">
        <v>169</v>
      </c>
      <c r="E224" s="208" t="s">
        <v>332</v>
      </c>
      <c r="F224" s="209" t="s">
        <v>333</v>
      </c>
      <c r="G224" s="210" t="s">
        <v>218</v>
      </c>
      <c r="H224" s="211">
        <v>2</v>
      </c>
      <c r="I224" s="212"/>
      <c r="J224" s="213">
        <f>ROUND(I224*H224,2)</f>
        <v>0</v>
      </c>
      <c r="K224" s="214"/>
      <c r="L224" s="35"/>
      <c r="M224" s="215" t="s">
        <v>1</v>
      </c>
      <c r="N224" s="216" t="s">
        <v>39</v>
      </c>
      <c r="O224" s="69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9" t="s">
        <v>173</v>
      </c>
      <c r="AT224" s="219" t="s">
        <v>169</v>
      </c>
      <c r="AU224" s="219" t="s">
        <v>83</v>
      </c>
      <c r="AY224" s="14" t="s">
        <v>166</v>
      </c>
      <c r="BE224" s="112">
        <f>IF(N224="základní",J224,0)</f>
        <v>0</v>
      </c>
      <c r="BF224" s="112">
        <f>IF(N224="snížená",J224,0)</f>
        <v>0</v>
      </c>
      <c r="BG224" s="112">
        <f>IF(N224="zákl. přenesená",J224,0)</f>
        <v>0</v>
      </c>
      <c r="BH224" s="112">
        <f>IF(N224="sníž. přenesená",J224,0)</f>
        <v>0</v>
      </c>
      <c r="BI224" s="112">
        <f>IF(N224="nulová",J224,0)</f>
        <v>0</v>
      </c>
      <c r="BJ224" s="14" t="s">
        <v>81</v>
      </c>
      <c r="BK224" s="112">
        <f>ROUND(I224*H224,2)</f>
        <v>0</v>
      </c>
      <c r="BL224" s="14" t="s">
        <v>173</v>
      </c>
      <c r="BM224" s="219" t="s">
        <v>314</v>
      </c>
    </row>
    <row r="225" spans="1:65" s="2" customFormat="1" ht="11.25">
      <c r="A225" s="32"/>
      <c r="B225" s="33"/>
      <c r="C225" s="34"/>
      <c r="D225" s="220" t="s">
        <v>174</v>
      </c>
      <c r="E225" s="34"/>
      <c r="F225" s="221" t="s">
        <v>333</v>
      </c>
      <c r="G225" s="34"/>
      <c r="H225" s="34"/>
      <c r="I225" s="176"/>
      <c r="J225" s="34"/>
      <c r="K225" s="34"/>
      <c r="L225" s="35"/>
      <c r="M225" s="222"/>
      <c r="N225" s="223"/>
      <c r="O225" s="69"/>
      <c r="P225" s="69"/>
      <c r="Q225" s="69"/>
      <c r="R225" s="69"/>
      <c r="S225" s="69"/>
      <c r="T225" s="70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4" t="s">
        <v>174</v>
      </c>
      <c r="AU225" s="14" t="s">
        <v>83</v>
      </c>
    </row>
    <row r="226" spans="1:65" s="12" customFormat="1" ht="22.9" customHeight="1">
      <c r="B226" s="191"/>
      <c r="C226" s="192"/>
      <c r="D226" s="193" t="s">
        <v>73</v>
      </c>
      <c r="E226" s="205" t="s">
        <v>335</v>
      </c>
      <c r="F226" s="205" t="s">
        <v>336</v>
      </c>
      <c r="G226" s="192"/>
      <c r="H226" s="192"/>
      <c r="I226" s="195"/>
      <c r="J226" s="206">
        <f>BK226</f>
        <v>0</v>
      </c>
      <c r="K226" s="192"/>
      <c r="L226" s="197"/>
      <c r="M226" s="198"/>
      <c r="N226" s="199"/>
      <c r="O226" s="199"/>
      <c r="P226" s="200">
        <f>SUM(P227:P252)</f>
        <v>0</v>
      </c>
      <c r="Q226" s="199"/>
      <c r="R226" s="200">
        <f>SUM(R227:R252)</f>
        <v>0</v>
      </c>
      <c r="S226" s="199"/>
      <c r="T226" s="201">
        <f>SUM(T227:T252)</f>
        <v>0</v>
      </c>
      <c r="AR226" s="202" t="s">
        <v>83</v>
      </c>
      <c r="AT226" s="203" t="s">
        <v>73</v>
      </c>
      <c r="AU226" s="203" t="s">
        <v>81</v>
      </c>
      <c r="AY226" s="202" t="s">
        <v>166</v>
      </c>
      <c r="BK226" s="204">
        <f>SUM(BK227:BK252)</f>
        <v>0</v>
      </c>
    </row>
    <row r="227" spans="1:65" s="2" customFormat="1" ht="24.2" customHeight="1">
      <c r="A227" s="32"/>
      <c r="B227" s="33"/>
      <c r="C227" s="207" t="s">
        <v>315</v>
      </c>
      <c r="D227" s="207" t="s">
        <v>169</v>
      </c>
      <c r="E227" s="208" t="s">
        <v>337</v>
      </c>
      <c r="F227" s="209" t="s">
        <v>766</v>
      </c>
      <c r="G227" s="210" t="s">
        <v>339</v>
      </c>
      <c r="H227" s="211">
        <v>1</v>
      </c>
      <c r="I227" s="212"/>
      <c r="J227" s="213">
        <f>ROUND(I227*H227,2)</f>
        <v>0</v>
      </c>
      <c r="K227" s="214"/>
      <c r="L227" s="35"/>
      <c r="M227" s="215" t="s">
        <v>1</v>
      </c>
      <c r="N227" s="216" t="s">
        <v>39</v>
      </c>
      <c r="O227" s="69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9" t="s">
        <v>173</v>
      </c>
      <c r="AT227" s="219" t="s">
        <v>169</v>
      </c>
      <c r="AU227" s="219" t="s">
        <v>83</v>
      </c>
      <c r="AY227" s="14" t="s">
        <v>166</v>
      </c>
      <c r="BE227" s="112">
        <f>IF(N227="základní",J227,0)</f>
        <v>0</v>
      </c>
      <c r="BF227" s="112">
        <f>IF(N227="snížená",J227,0)</f>
        <v>0</v>
      </c>
      <c r="BG227" s="112">
        <f>IF(N227="zákl. přenesená",J227,0)</f>
        <v>0</v>
      </c>
      <c r="BH227" s="112">
        <f>IF(N227="sníž. přenesená",J227,0)</f>
        <v>0</v>
      </c>
      <c r="BI227" s="112">
        <f>IF(N227="nulová",J227,0)</f>
        <v>0</v>
      </c>
      <c r="BJ227" s="14" t="s">
        <v>81</v>
      </c>
      <c r="BK227" s="112">
        <f>ROUND(I227*H227,2)</f>
        <v>0</v>
      </c>
      <c r="BL227" s="14" t="s">
        <v>173</v>
      </c>
      <c r="BM227" s="219" t="s">
        <v>318</v>
      </c>
    </row>
    <row r="228" spans="1:65" s="2" customFormat="1" ht="19.5">
      <c r="A228" s="32"/>
      <c r="B228" s="33"/>
      <c r="C228" s="34"/>
      <c r="D228" s="220" t="s">
        <v>174</v>
      </c>
      <c r="E228" s="34"/>
      <c r="F228" s="221" t="s">
        <v>766</v>
      </c>
      <c r="G228" s="34"/>
      <c r="H228" s="34"/>
      <c r="I228" s="176"/>
      <c r="J228" s="34"/>
      <c r="K228" s="34"/>
      <c r="L228" s="35"/>
      <c r="M228" s="222"/>
      <c r="N228" s="223"/>
      <c r="O228" s="69"/>
      <c r="P228" s="69"/>
      <c r="Q228" s="69"/>
      <c r="R228" s="69"/>
      <c r="S228" s="69"/>
      <c r="T228" s="70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4" t="s">
        <v>174</v>
      </c>
      <c r="AU228" s="14" t="s">
        <v>83</v>
      </c>
    </row>
    <row r="229" spans="1:65" s="2" customFormat="1" ht="16.5" customHeight="1">
      <c r="A229" s="32"/>
      <c r="B229" s="33"/>
      <c r="C229" s="224" t="s">
        <v>243</v>
      </c>
      <c r="D229" s="224" t="s">
        <v>179</v>
      </c>
      <c r="E229" s="225" t="s">
        <v>342</v>
      </c>
      <c r="F229" s="226" t="s">
        <v>343</v>
      </c>
      <c r="G229" s="227" t="s">
        <v>213</v>
      </c>
      <c r="H229" s="228">
        <v>10</v>
      </c>
      <c r="I229" s="229"/>
      <c r="J229" s="230">
        <f>ROUND(I229*H229,2)</f>
        <v>0</v>
      </c>
      <c r="K229" s="231"/>
      <c r="L229" s="232"/>
      <c r="M229" s="233" t="s">
        <v>1</v>
      </c>
      <c r="N229" s="234" t="s">
        <v>39</v>
      </c>
      <c r="O229" s="69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9" t="s">
        <v>182</v>
      </c>
      <c r="AT229" s="219" t="s">
        <v>179</v>
      </c>
      <c r="AU229" s="219" t="s">
        <v>83</v>
      </c>
      <c r="AY229" s="14" t="s">
        <v>166</v>
      </c>
      <c r="BE229" s="112">
        <f>IF(N229="základní",J229,0)</f>
        <v>0</v>
      </c>
      <c r="BF229" s="112">
        <f>IF(N229="snížená",J229,0)</f>
        <v>0</v>
      </c>
      <c r="BG229" s="112">
        <f>IF(N229="zákl. přenesená",J229,0)</f>
        <v>0</v>
      </c>
      <c r="BH229" s="112">
        <f>IF(N229="sníž. přenesená",J229,0)</f>
        <v>0</v>
      </c>
      <c r="BI229" s="112">
        <f>IF(N229="nulová",J229,0)</f>
        <v>0</v>
      </c>
      <c r="BJ229" s="14" t="s">
        <v>81</v>
      </c>
      <c r="BK229" s="112">
        <f>ROUND(I229*H229,2)</f>
        <v>0</v>
      </c>
      <c r="BL229" s="14" t="s">
        <v>173</v>
      </c>
      <c r="BM229" s="219" t="s">
        <v>321</v>
      </c>
    </row>
    <row r="230" spans="1:65" s="2" customFormat="1" ht="11.25">
      <c r="A230" s="32"/>
      <c r="B230" s="33"/>
      <c r="C230" s="34"/>
      <c r="D230" s="220" t="s">
        <v>174</v>
      </c>
      <c r="E230" s="34"/>
      <c r="F230" s="221" t="s">
        <v>343</v>
      </c>
      <c r="G230" s="34"/>
      <c r="H230" s="34"/>
      <c r="I230" s="176"/>
      <c r="J230" s="34"/>
      <c r="K230" s="34"/>
      <c r="L230" s="35"/>
      <c r="M230" s="222"/>
      <c r="N230" s="223"/>
      <c r="O230" s="69"/>
      <c r="P230" s="69"/>
      <c r="Q230" s="69"/>
      <c r="R230" s="69"/>
      <c r="S230" s="69"/>
      <c r="T230" s="70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4" t="s">
        <v>174</v>
      </c>
      <c r="AU230" s="14" t="s">
        <v>83</v>
      </c>
    </row>
    <row r="231" spans="1:65" s="2" customFormat="1" ht="21.75" customHeight="1">
      <c r="A231" s="32"/>
      <c r="B231" s="33"/>
      <c r="C231" s="207" t="s">
        <v>322</v>
      </c>
      <c r="D231" s="207" t="s">
        <v>169</v>
      </c>
      <c r="E231" s="208" t="s">
        <v>345</v>
      </c>
      <c r="F231" s="209" t="s">
        <v>767</v>
      </c>
      <c r="G231" s="210" t="s">
        <v>339</v>
      </c>
      <c r="H231" s="211">
        <v>1</v>
      </c>
      <c r="I231" s="212"/>
      <c r="J231" s="213">
        <f>ROUND(I231*H231,2)</f>
        <v>0</v>
      </c>
      <c r="K231" s="214"/>
      <c r="L231" s="35"/>
      <c r="M231" s="215" t="s">
        <v>1</v>
      </c>
      <c r="N231" s="216" t="s">
        <v>39</v>
      </c>
      <c r="O231" s="69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9" t="s">
        <v>173</v>
      </c>
      <c r="AT231" s="219" t="s">
        <v>169</v>
      </c>
      <c r="AU231" s="219" t="s">
        <v>83</v>
      </c>
      <c r="AY231" s="14" t="s">
        <v>166</v>
      </c>
      <c r="BE231" s="112">
        <f>IF(N231="základní",J231,0)</f>
        <v>0</v>
      </c>
      <c r="BF231" s="112">
        <f>IF(N231="snížená",J231,0)</f>
        <v>0</v>
      </c>
      <c r="BG231" s="112">
        <f>IF(N231="zákl. přenesená",J231,0)</f>
        <v>0</v>
      </c>
      <c r="BH231" s="112">
        <f>IF(N231="sníž. přenesená",J231,0)</f>
        <v>0</v>
      </c>
      <c r="BI231" s="112">
        <f>IF(N231="nulová",J231,0)</f>
        <v>0</v>
      </c>
      <c r="BJ231" s="14" t="s">
        <v>81</v>
      </c>
      <c r="BK231" s="112">
        <f>ROUND(I231*H231,2)</f>
        <v>0</v>
      </c>
      <c r="BL231" s="14" t="s">
        <v>173</v>
      </c>
      <c r="BM231" s="219" t="s">
        <v>325</v>
      </c>
    </row>
    <row r="232" spans="1:65" s="2" customFormat="1" ht="11.25">
      <c r="A232" s="32"/>
      <c r="B232" s="33"/>
      <c r="C232" s="34"/>
      <c r="D232" s="220" t="s">
        <v>174</v>
      </c>
      <c r="E232" s="34"/>
      <c r="F232" s="221" t="s">
        <v>767</v>
      </c>
      <c r="G232" s="34"/>
      <c r="H232" s="34"/>
      <c r="I232" s="176"/>
      <c r="J232" s="34"/>
      <c r="K232" s="34"/>
      <c r="L232" s="35"/>
      <c r="M232" s="222"/>
      <c r="N232" s="223"/>
      <c r="O232" s="69"/>
      <c r="P232" s="69"/>
      <c r="Q232" s="69"/>
      <c r="R232" s="69"/>
      <c r="S232" s="69"/>
      <c r="T232" s="70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4" t="s">
        <v>174</v>
      </c>
      <c r="AU232" s="14" t="s">
        <v>83</v>
      </c>
    </row>
    <row r="233" spans="1:65" s="2" customFormat="1" ht="24.2" customHeight="1">
      <c r="A233" s="32"/>
      <c r="B233" s="33"/>
      <c r="C233" s="207" t="s">
        <v>246</v>
      </c>
      <c r="D233" s="207" t="s">
        <v>169</v>
      </c>
      <c r="E233" s="208" t="s">
        <v>349</v>
      </c>
      <c r="F233" s="209" t="s">
        <v>768</v>
      </c>
      <c r="G233" s="210" t="s">
        <v>213</v>
      </c>
      <c r="H233" s="211">
        <v>1</v>
      </c>
      <c r="I233" s="212"/>
      <c r="J233" s="213">
        <f>ROUND(I233*H233,2)</f>
        <v>0</v>
      </c>
      <c r="K233" s="214"/>
      <c r="L233" s="35"/>
      <c r="M233" s="215" t="s">
        <v>1</v>
      </c>
      <c r="N233" s="216" t="s">
        <v>39</v>
      </c>
      <c r="O233" s="69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9" t="s">
        <v>173</v>
      </c>
      <c r="AT233" s="219" t="s">
        <v>169</v>
      </c>
      <c r="AU233" s="219" t="s">
        <v>83</v>
      </c>
      <c r="AY233" s="14" t="s">
        <v>166</v>
      </c>
      <c r="BE233" s="112">
        <f>IF(N233="základní",J233,0)</f>
        <v>0</v>
      </c>
      <c r="BF233" s="112">
        <f>IF(N233="snížená",J233,0)</f>
        <v>0</v>
      </c>
      <c r="BG233" s="112">
        <f>IF(N233="zákl. přenesená",J233,0)</f>
        <v>0</v>
      </c>
      <c r="BH233" s="112">
        <f>IF(N233="sníž. přenesená",J233,0)</f>
        <v>0</v>
      </c>
      <c r="BI233" s="112">
        <f>IF(N233="nulová",J233,0)</f>
        <v>0</v>
      </c>
      <c r="BJ233" s="14" t="s">
        <v>81</v>
      </c>
      <c r="BK233" s="112">
        <f>ROUND(I233*H233,2)</f>
        <v>0</v>
      </c>
      <c r="BL233" s="14" t="s">
        <v>173</v>
      </c>
      <c r="BM233" s="219" t="s">
        <v>330</v>
      </c>
    </row>
    <row r="234" spans="1:65" s="2" customFormat="1" ht="11.25">
      <c r="A234" s="32"/>
      <c r="B234" s="33"/>
      <c r="C234" s="34"/>
      <c r="D234" s="220" t="s">
        <v>174</v>
      </c>
      <c r="E234" s="34"/>
      <c r="F234" s="221" t="s">
        <v>768</v>
      </c>
      <c r="G234" s="34"/>
      <c r="H234" s="34"/>
      <c r="I234" s="176"/>
      <c r="J234" s="34"/>
      <c r="K234" s="34"/>
      <c r="L234" s="35"/>
      <c r="M234" s="222"/>
      <c r="N234" s="223"/>
      <c r="O234" s="69"/>
      <c r="P234" s="69"/>
      <c r="Q234" s="69"/>
      <c r="R234" s="69"/>
      <c r="S234" s="69"/>
      <c r="T234" s="70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4" t="s">
        <v>174</v>
      </c>
      <c r="AU234" s="14" t="s">
        <v>83</v>
      </c>
    </row>
    <row r="235" spans="1:65" s="2" customFormat="1" ht="24.2" customHeight="1">
      <c r="A235" s="32"/>
      <c r="B235" s="33"/>
      <c r="C235" s="207" t="s">
        <v>331</v>
      </c>
      <c r="D235" s="207" t="s">
        <v>169</v>
      </c>
      <c r="E235" s="208" t="s">
        <v>352</v>
      </c>
      <c r="F235" s="209" t="s">
        <v>769</v>
      </c>
      <c r="G235" s="210" t="s">
        <v>213</v>
      </c>
      <c r="H235" s="211">
        <v>1</v>
      </c>
      <c r="I235" s="212"/>
      <c r="J235" s="213">
        <f>ROUND(I235*H235,2)</f>
        <v>0</v>
      </c>
      <c r="K235" s="214"/>
      <c r="L235" s="35"/>
      <c r="M235" s="215" t="s">
        <v>1</v>
      </c>
      <c r="N235" s="216" t="s">
        <v>39</v>
      </c>
      <c r="O235" s="69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9" t="s">
        <v>173</v>
      </c>
      <c r="AT235" s="219" t="s">
        <v>169</v>
      </c>
      <c r="AU235" s="219" t="s">
        <v>83</v>
      </c>
      <c r="AY235" s="14" t="s">
        <v>166</v>
      </c>
      <c r="BE235" s="112">
        <f>IF(N235="základní",J235,0)</f>
        <v>0</v>
      </c>
      <c r="BF235" s="112">
        <f>IF(N235="snížená",J235,0)</f>
        <v>0</v>
      </c>
      <c r="BG235" s="112">
        <f>IF(N235="zákl. přenesená",J235,0)</f>
        <v>0</v>
      </c>
      <c r="BH235" s="112">
        <f>IF(N235="sníž. přenesená",J235,0)</f>
        <v>0</v>
      </c>
      <c r="BI235" s="112">
        <f>IF(N235="nulová",J235,0)</f>
        <v>0</v>
      </c>
      <c r="BJ235" s="14" t="s">
        <v>81</v>
      </c>
      <c r="BK235" s="112">
        <f>ROUND(I235*H235,2)</f>
        <v>0</v>
      </c>
      <c r="BL235" s="14" t="s">
        <v>173</v>
      </c>
      <c r="BM235" s="219" t="s">
        <v>334</v>
      </c>
    </row>
    <row r="236" spans="1:65" s="2" customFormat="1" ht="19.5">
      <c r="A236" s="32"/>
      <c r="B236" s="33"/>
      <c r="C236" s="34"/>
      <c r="D236" s="220" t="s">
        <v>174</v>
      </c>
      <c r="E236" s="34"/>
      <c r="F236" s="221" t="s">
        <v>769</v>
      </c>
      <c r="G236" s="34"/>
      <c r="H236" s="34"/>
      <c r="I236" s="176"/>
      <c r="J236" s="34"/>
      <c r="K236" s="34"/>
      <c r="L236" s="35"/>
      <c r="M236" s="222"/>
      <c r="N236" s="223"/>
      <c r="O236" s="69"/>
      <c r="P236" s="69"/>
      <c r="Q236" s="69"/>
      <c r="R236" s="69"/>
      <c r="S236" s="69"/>
      <c r="T236" s="70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4" t="s">
        <v>174</v>
      </c>
      <c r="AU236" s="14" t="s">
        <v>83</v>
      </c>
    </row>
    <row r="237" spans="1:65" s="2" customFormat="1" ht="24.2" customHeight="1">
      <c r="A237" s="32"/>
      <c r="B237" s="33"/>
      <c r="C237" s="207" t="s">
        <v>250</v>
      </c>
      <c r="D237" s="207" t="s">
        <v>169</v>
      </c>
      <c r="E237" s="208" t="s">
        <v>356</v>
      </c>
      <c r="F237" s="209" t="s">
        <v>770</v>
      </c>
      <c r="G237" s="210" t="s">
        <v>213</v>
      </c>
      <c r="H237" s="211">
        <v>1</v>
      </c>
      <c r="I237" s="212"/>
      <c r="J237" s="213">
        <f>ROUND(I237*H237,2)</f>
        <v>0</v>
      </c>
      <c r="K237" s="214"/>
      <c r="L237" s="35"/>
      <c r="M237" s="215" t="s">
        <v>1</v>
      </c>
      <c r="N237" s="216" t="s">
        <v>39</v>
      </c>
      <c r="O237" s="69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9" t="s">
        <v>173</v>
      </c>
      <c r="AT237" s="219" t="s">
        <v>169</v>
      </c>
      <c r="AU237" s="219" t="s">
        <v>83</v>
      </c>
      <c r="AY237" s="14" t="s">
        <v>166</v>
      </c>
      <c r="BE237" s="112">
        <f>IF(N237="základní",J237,0)</f>
        <v>0</v>
      </c>
      <c r="BF237" s="112">
        <f>IF(N237="snížená",J237,0)</f>
        <v>0</v>
      </c>
      <c r="BG237" s="112">
        <f>IF(N237="zákl. přenesená",J237,0)</f>
        <v>0</v>
      </c>
      <c r="BH237" s="112">
        <f>IF(N237="sníž. přenesená",J237,0)</f>
        <v>0</v>
      </c>
      <c r="BI237" s="112">
        <f>IF(N237="nulová",J237,0)</f>
        <v>0</v>
      </c>
      <c r="BJ237" s="14" t="s">
        <v>81</v>
      </c>
      <c r="BK237" s="112">
        <f>ROUND(I237*H237,2)</f>
        <v>0</v>
      </c>
      <c r="BL237" s="14" t="s">
        <v>173</v>
      </c>
      <c r="BM237" s="219" t="s">
        <v>340</v>
      </c>
    </row>
    <row r="238" spans="1:65" s="2" customFormat="1" ht="11.25">
      <c r="A238" s="32"/>
      <c r="B238" s="33"/>
      <c r="C238" s="34"/>
      <c r="D238" s="220" t="s">
        <v>174</v>
      </c>
      <c r="E238" s="34"/>
      <c r="F238" s="221" t="s">
        <v>770</v>
      </c>
      <c r="G238" s="34"/>
      <c r="H238" s="34"/>
      <c r="I238" s="176"/>
      <c r="J238" s="34"/>
      <c r="K238" s="34"/>
      <c r="L238" s="35"/>
      <c r="M238" s="222"/>
      <c r="N238" s="223"/>
      <c r="O238" s="69"/>
      <c r="P238" s="69"/>
      <c r="Q238" s="69"/>
      <c r="R238" s="69"/>
      <c r="S238" s="69"/>
      <c r="T238" s="70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4" t="s">
        <v>174</v>
      </c>
      <c r="AU238" s="14" t="s">
        <v>83</v>
      </c>
    </row>
    <row r="239" spans="1:65" s="2" customFormat="1" ht="16.5" customHeight="1">
      <c r="A239" s="32"/>
      <c r="B239" s="33"/>
      <c r="C239" s="207" t="s">
        <v>341</v>
      </c>
      <c r="D239" s="207" t="s">
        <v>169</v>
      </c>
      <c r="E239" s="208" t="s">
        <v>359</v>
      </c>
      <c r="F239" s="209" t="s">
        <v>360</v>
      </c>
      <c r="G239" s="210" t="s">
        <v>267</v>
      </c>
      <c r="H239" s="211">
        <v>10</v>
      </c>
      <c r="I239" s="212"/>
      <c r="J239" s="213">
        <f>ROUND(I239*H239,2)</f>
        <v>0</v>
      </c>
      <c r="K239" s="214"/>
      <c r="L239" s="35"/>
      <c r="M239" s="215" t="s">
        <v>1</v>
      </c>
      <c r="N239" s="216" t="s">
        <v>39</v>
      </c>
      <c r="O239" s="69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9" t="s">
        <v>173</v>
      </c>
      <c r="AT239" s="219" t="s">
        <v>169</v>
      </c>
      <c r="AU239" s="219" t="s">
        <v>83</v>
      </c>
      <c r="AY239" s="14" t="s">
        <v>166</v>
      </c>
      <c r="BE239" s="112">
        <f>IF(N239="základní",J239,0)</f>
        <v>0</v>
      </c>
      <c r="BF239" s="112">
        <f>IF(N239="snížená",J239,0)</f>
        <v>0</v>
      </c>
      <c r="BG239" s="112">
        <f>IF(N239="zákl. přenesená",J239,0)</f>
        <v>0</v>
      </c>
      <c r="BH239" s="112">
        <f>IF(N239="sníž. přenesená",J239,0)</f>
        <v>0</v>
      </c>
      <c r="BI239" s="112">
        <f>IF(N239="nulová",J239,0)</f>
        <v>0</v>
      </c>
      <c r="BJ239" s="14" t="s">
        <v>81</v>
      </c>
      <c r="BK239" s="112">
        <f>ROUND(I239*H239,2)</f>
        <v>0</v>
      </c>
      <c r="BL239" s="14" t="s">
        <v>173</v>
      </c>
      <c r="BM239" s="219" t="s">
        <v>344</v>
      </c>
    </row>
    <row r="240" spans="1:65" s="2" customFormat="1" ht="11.25">
      <c r="A240" s="32"/>
      <c r="B240" s="33"/>
      <c r="C240" s="34"/>
      <c r="D240" s="220" t="s">
        <v>174</v>
      </c>
      <c r="E240" s="34"/>
      <c r="F240" s="221" t="s">
        <v>360</v>
      </c>
      <c r="G240" s="34"/>
      <c r="H240" s="34"/>
      <c r="I240" s="176"/>
      <c r="J240" s="34"/>
      <c r="K240" s="34"/>
      <c r="L240" s="35"/>
      <c r="M240" s="222"/>
      <c r="N240" s="223"/>
      <c r="O240" s="69"/>
      <c r="P240" s="69"/>
      <c r="Q240" s="69"/>
      <c r="R240" s="69"/>
      <c r="S240" s="69"/>
      <c r="T240" s="70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4" t="s">
        <v>174</v>
      </c>
      <c r="AU240" s="14" t="s">
        <v>83</v>
      </c>
    </row>
    <row r="241" spans="1:65" s="2" customFormat="1" ht="24.2" customHeight="1">
      <c r="A241" s="32"/>
      <c r="B241" s="33"/>
      <c r="C241" s="207" t="s">
        <v>253</v>
      </c>
      <c r="D241" s="207" t="s">
        <v>169</v>
      </c>
      <c r="E241" s="208" t="s">
        <v>363</v>
      </c>
      <c r="F241" s="209" t="s">
        <v>364</v>
      </c>
      <c r="G241" s="210" t="s">
        <v>218</v>
      </c>
      <c r="H241" s="211">
        <v>2</v>
      </c>
      <c r="I241" s="212"/>
      <c r="J241" s="213">
        <f>ROUND(I241*H241,2)</f>
        <v>0</v>
      </c>
      <c r="K241" s="214"/>
      <c r="L241" s="35"/>
      <c r="M241" s="215" t="s">
        <v>1</v>
      </c>
      <c r="N241" s="216" t="s">
        <v>39</v>
      </c>
      <c r="O241" s="69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9" t="s">
        <v>173</v>
      </c>
      <c r="AT241" s="219" t="s">
        <v>169</v>
      </c>
      <c r="AU241" s="219" t="s">
        <v>83</v>
      </c>
      <c r="AY241" s="14" t="s">
        <v>166</v>
      </c>
      <c r="BE241" s="112">
        <f>IF(N241="základní",J241,0)</f>
        <v>0</v>
      </c>
      <c r="BF241" s="112">
        <f>IF(N241="snížená",J241,0)</f>
        <v>0</v>
      </c>
      <c r="BG241" s="112">
        <f>IF(N241="zákl. přenesená",J241,0)</f>
        <v>0</v>
      </c>
      <c r="BH241" s="112">
        <f>IF(N241="sníž. přenesená",J241,0)</f>
        <v>0</v>
      </c>
      <c r="BI241" s="112">
        <f>IF(N241="nulová",J241,0)</f>
        <v>0</v>
      </c>
      <c r="BJ241" s="14" t="s">
        <v>81</v>
      </c>
      <c r="BK241" s="112">
        <f>ROUND(I241*H241,2)</f>
        <v>0</v>
      </c>
      <c r="BL241" s="14" t="s">
        <v>173</v>
      </c>
      <c r="BM241" s="219" t="s">
        <v>347</v>
      </c>
    </row>
    <row r="242" spans="1:65" s="2" customFormat="1" ht="19.5">
      <c r="A242" s="32"/>
      <c r="B242" s="33"/>
      <c r="C242" s="34"/>
      <c r="D242" s="220" t="s">
        <v>174</v>
      </c>
      <c r="E242" s="34"/>
      <c r="F242" s="221" t="s">
        <v>364</v>
      </c>
      <c r="G242" s="34"/>
      <c r="H242" s="34"/>
      <c r="I242" s="176"/>
      <c r="J242" s="34"/>
      <c r="K242" s="34"/>
      <c r="L242" s="35"/>
      <c r="M242" s="222"/>
      <c r="N242" s="223"/>
      <c r="O242" s="69"/>
      <c r="P242" s="69"/>
      <c r="Q242" s="69"/>
      <c r="R242" s="69"/>
      <c r="S242" s="69"/>
      <c r="T242" s="70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4" t="s">
        <v>174</v>
      </c>
      <c r="AU242" s="14" t="s">
        <v>83</v>
      </c>
    </row>
    <row r="243" spans="1:65" s="2" customFormat="1" ht="33" customHeight="1">
      <c r="A243" s="32"/>
      <c r="B243" s="33"/>
      <c r="C243" s="207" t="s">
        <v>348</v>
      </c>
      <c r="D243" s="207" t="s">
        <v>169</v>
      </c>
      <c r="E243" s="208" t="s">
        <v>366</v>
      </c>
      <c r="F243" s="209" t="s">
        <v>367</v>
      </c>
      <c r="G243" s="210" t="s">
        <v>218</v>
      </c>
      <c r="H243" s="211">
        <v>2</v>
      </c>
      <c r="I243" s="212"/>
      <c r="J243" s="213">
        <f>ROUND(I243*H243,2)</f>
        <v>0</v>
      </c>
      <c r="K243" s="214"/>
      <c r="L243" s="35"/>
      <c r="M243" s="215" t="s">
        <v>1</v>
      </c>
      <c r="N243" s="216" t="s">
        <v>39</v>
      </c>
      <c r="O243" s="69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9" t="s">
        <v>173</v>
      </c>
      <c r="AT243" s="219" t="s">
        <v>169</v>
      </c>
      <c r="AU243" s="219" t="s">
        <v>83</v>
      </c>
      <c r="AY243" s="14" t="s">
        <v>166</v>
      </c>
      <c r="BE243" s="112">
        <f>IF(N243="základní",J243,0)</f>
        <v>0</v>
      </c>
      <c r="BF243" s="112">
        <f>IF(N243="snížená",J243,0)</f>
        <v>0</v>
      </c>
      <c r="BG243" s="112">
        <f>IF(N243="zákl. přenesená",J243,0)</f>
        <v>0</v>
      </c>
      <c r="BH243" s="112">
        <f>IF(N243="sníž. přenesená",J243,0)</f>
        <v>0</v>
      </c>
      <c r="BI243" s="112">
        <f>IF(N243="nulová",J243,0)</f>
        <v>0</v>
      </c>
      <c r="BJ243" s="14" t="s">
        <v>81</v>
      </c>
      <c r="BK243" s="112">
        <f>ROUND(I243*H243,2)</f>
        <v>0</v>
      </c>
      <c r="BL243" s="14" t="s">
        <v>173</v>
      </c>
      <c r="BM243" s="219" t="s">
        <v>351</v>
      </c>
    </row>
    <row r="244" spans="1:65" s="2" customFormat="1" ht="19.5">
      <c r="A244" s="32"/>
      <c r="B244" s="33"/>
      <c r="C244" s="34"/>
      <c r="D244" s="220" t="s">
        <v>174</v>
      </c>
      <c r="E244" s="34"/>
      <c r="F244" s="221" t="s">
        <v>367</v>
      </c>
      <c r="G244" s="34"/>
      <c r="H244" s="34"/>
      <c r="I244" s="176"/>
      <c r="J244" s="34"/>
      <c r="K244" s="34"/>
      <c r="L244" s="35"/>
      <c r="M244" s="222"/>
      <c r="N244" s="223"/>
      <c r="O244" s="69"/>
      <c r="P244" s="69"/>
      <c r="Q244" s="69"/>
      <c r="R244" s="69"/>
      <c r="S244" s="69"/>
      <c r="T244" s="70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4" t="s">
        <v>174</v>
      </c>
      <c r="AU244" s="14" t="s">
        <v>83</v>
      </c>
    </row>
    <row r="245" spans="1:65" s="2" customFormat="1" ht="37.9" customHeight="1">
      <c r="A245" s="32"/>
      <c r="B245" s="33"/>
      <c r="C245" s="207" t="s">
        <v>257</v>
      </c>
      <c r="D245" s="207" t="s">
        <v>169</v>
      </c>
      <c r="E245" s="208" t="s">
        <v>771</v>
      </c>
      <c r="F245" s="209" t="s">
        <v>772</v>
      </c>
      <c r="G245" s="210" t="s">
        <v>267</v>
      </c>
      <c r="H245" s="211">
        <v>1</v>
      </c>
      <c r="I245" s="212"/>
      <c r="J245" s="213">
        <f>ROUND(I245*H245,2)</f>
        <v>0</v>
      </c>
      <c r="K245" s="214"/>
      <c r="L245" s="35"/>
      <c r="M245" s="215" t="s">
        <v>1</v>
      </c>
      <c r="N245" s="216" t="s">
        <v>39</v>
      </c>
      <c r="O245" s="69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9" t="s">
        <v>173</v>
      </c>
      <c r="AT245" s="219" t="s">
        <v>169</v>
      </c>
      <c r="AU245" s="219" t="s">
        <v>83</v>
      </c>
      <c r="AY245" s="14" t="s">
        <v>166</v>
      </c>
      <c r="BE245" s="112">
        <f>IF(N245="základní",J245,0)</f>
        <v>0</v>
      </c>
      <c r="BF245" s="112">
        <f>IF(N245="snížená",J245,0)</f>
        <v>0</v>
      </c>
      <c r="BG245" s="112">
        <f>IF(N245="zákl. přenesená",J245,0)</f>
        <v>0</v>
      </c>
      <c r="BH245" s="112">
        <f>IF(N245="sníž. přenesená",J245,0)</f>
        <v>0</v>
      </c>
      <c r="BI245" s="112">
        <f>IF(N245="nulová",J245,0)</f>
        <v>0</v>
      </c>
      <c r="BJ245" s="14" t="s">
        <v>81</v>
      </c>
      <c r="BK245" s="112">
        <f>ROUND(I245*H245,2)</f>
        <v>0</v>
      </c>
      <c r="BL245" s="14" t="s">
        <v>173</v>
      </c>
      <c r="BM245" s="219" t="s">
        <v>354</v>
      </c>
    </row>
    <row r="246" spans="1:65" s="2" customFormat="1" ht="19.5">
      <c r="A246" s="32"/>
      <c r="B246" s="33"/>
      <c r="C246" s="34"/>
      <c r="D246" s="220" t="s">
        <v>174</v>
      </c>
      <c r="E246" s="34"/>
      <c r="F246" s="221" t="s">
        <v>772</v>
      </c>
      <c r="G246" s="34"/>
      <c r="H246" s="34"/>
      <c r="I246" s="176"/>
      <c r="J246" s="34"/>
      <c r="K246" s="34"/>
      <c r="L246" s="35"/>
      <c r="M246" s="222"/>
      <c r="N246" s="223"/>
      <c r="O246" s="69"/>
      <c r="P246" s="69"/>
      <c r="Q246" s="69"/>
      <c r="R246" s="69"/>
      <c r="S246" s="69"/>
      <c r="T246" s="70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4" t="s">
        <v>174</v>
      </c>
      <c r="AU246" s="14" t="s">
        <v>83</v>
      </c>
    </row>
    <row r="247" spans="1:65" s="2" customFormat="1" ht="33" customHeight="1">
      <c r="A247" s="32"/>
      <c r="B247" s="33"/>
      <c r="C247" s="207" t="s">
        <v>355</v>
      </c>
      <c r="D247" s="207" t="s">
        <v>169</v>
      </c>
      <c r="E247" s="208" t="s">
        <v>773</v>
      </c>
      <c r="F247" s="209" t="s">
        <v>774</v>
      </c>
      <c r="G247" s="210" t="s">
        <v>267</v>
      </c>
      <c r="H247" s="211">
        <v>1</v>
      </c>
      <c r="I247" s="212"/>
      <c r="J247" s="213">
        <f>ROUND(I247*H247,2)</f>
        <v>0</v>
      </c>
      <c r="K247" s="214"/>
      <c r="L247" s="35"/>
      <c r="M247" s="215" t="s">
        <v>1</v>
      </c>
      <c r="N247" s="216" t="s">
        <v>39</v>
      </c>
      <c r="O247" s="69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9" t="s">
        <v>173</v>
      </c>
      <c r="AT247" s="219" t="s">
        <v>169</v>
      </c>
      <c r="AU247" s="219" t="s">
        <v>83</v>
      </c>
      <c r="AY247" s="14" t="s">
        <v>166</v>
      </c>
      <c r="BE247" s="112">
        <f>IF(N247="základní",J247,0)</f>
        <v>0</v>
      </c>
      <c r="BF247" s="112">
        <f>IF(N247="snížená",J247,0)</f>
        <v>0</v>
      </c>
      <c r="BG247" s="112">
        <f>IF(N247="zákl. přenesená",J247,0)</f>
        <v>0</v>
      </c>
      <c r="BH247" s="112">
        <f>IF(N247="sníž. přenesená",J247,0)</f>
        <v>0</v>
      </c>
      <c r="BI247" s="112">
        <f>IF(N247="nulová",J247,0)</f>
        <v>0</v>
      </c>
      <c r="BJ247" s="14" t="s">
        <v>81</v>
      </c>
      <c r="BK247" s="112">
        <f>ROUND(I247*H247,2)</f>
        <v>0</v>
      </c>
      <c r="BL247" s="14" t="s">
        <v>173</v>
      </c>
      <c r="BM247" s="219" t="s">
        <v>358</v>
      </c>
    </row>
    <row r="248" spans="1:65" s="2" customFormat="1" ht="19.5">
      <c r="A248" s="32"/>
      <c r="B248" s="33"/>
      <c r="C248" s="34"/>
      <c r="D248" s="220" t="s">
        <v>174</v>
      </c>
      <c r="E248" s="34"/>
      <c r="F248" s="221" t="s">
        <v>774</v>
      </c>
      <c r="G248" s="34"/>
      <c r="H248" s="34"/>
      <c r="I248" s="176"/>
      <c r="J248" s="34"/>
      <c r="K248" s="34"/>
      <c r="L248" s="35"/>
      <c r="M248" s="222"/>
      <c r="N248" s="223"/>
      <c r="O248" s="69"/>
      <c r="P248" s="69"/>
      <c r="Q248" s="69"/>
      <c r="R248" s="69"/>
      <c r="S248" s="69"/>
      <c r="T248" s="70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4" t="s">
        <v>174</v>
      </c>
      <c r="AU248" s="14" t="s">
        <v>83</v>
      </c>
    </row>
    <row r="249" spans="1:65" s="2" customFormat="1" ht="24.2" customHeight="1">
      <c r="A249" s="32"/>
      <c r="B249" s="33"/>
      <c r="C249" s="207" t="s">
        <v>260</v>
      </c>
      <c r="D249" s="207" t="s">
        <v>169</v>
      </c>
      <c r="E249" s="208" t="s">
        <v>377</v>
      </c>
      <c r="F249" s="209" t="s">
        <v>378</v>
      </c>
      <c r="G249" s="210" t="s">
        <v>196</v>
      </c>
      <c r="H249" s="211">
        <v>0.75</v>
      </c>
      <c r="I249" s="212"/>
      <c r="J249" s="213">
        <f>ROUND(I249*H249,2)</f>
        <v>0</v>
      </c>
      <c r="K249" s="214"/>
      <c r="L249" s="35"/>
      <c r="M249" s="215" t="s">
        <v>1</v>
      </c>
      <c r="N249" s="216" t="s">
        <v>39</v>
      </c>
      <c r="O249" s="69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9" t="s">
        <v>173</v>
      </c>
      <c r="AT249" s="219" t="s">
        <v>169</v>
      </c>
      <c r="AU249" s="219" t="s">
        <v>83</v>
      </c>
      <c r="AY249" s="14" t="s">
        <v>166</v>
      </c>
      <c r="BE249" s="112">
        <f>IF(N249="základní",J249,0)</f>
        <v>0</v>
      </c>
      <c r="BF249" s="112">
        <f>IF(N249="snížená",J249,0)</f>
        <v>0</v>
      </c>
      <c r="BG249" s="112">
        <f>IF(N249="zákl. přenesená",J249,0)</f>
        <v>0</v>
      </c>
      <c r="BH249" s="112">
        <f>IF(N249="sníž. přenesená",J249,0)</f>
        <v>0</v>
      </c>
      <c r="BI249" s="112">
        <f>IF(N249="nulová",J249,0)</f>
        <v>0</v>
      </c>
      <c r="BJ249" s="14" t="s">
        <v>81</v>
      </c>
      <c r="BK249" s="112">
        <f>ROUND(I249*H249,2)</f>
        <v>0</v>
      </c>
      <c r="BL249" s="14" t="s">
        <v>173</v>
      </c>
      <c r="BM249" s="219" t="s">
        <v>361</v>
      </c>
    </row>
    <row r="250" spans="1:65" s="2" customFormat="1" ht="11.25">
      <c r="A250" s="32"/>
      <c r="B250" s="33"/>
      <c r="C250" s="34"/>
      <c r="D250" s="220" t="s">
        <v>174</v>
      </c>
      <c r="E250" s="34"/>
      <c r="F250" s="221" t="s">
        <v>378</v>
      </c>
      <c r="G250" s="34"/>
      <c r="H250" s="34"/>
      <c r="I250" s="176"/>
      <c r="J250" s="34"/>
      <c r="K250" s="34"/>
      <c r="L250" s="35"/>
      <c r="M250" s="222"/>
      <c r="N250" s="223"/>
      <c r="O250" s="69"/>
      <c r="P250" s="69"/>
      <c r="Q250" s="69"/>
      <c r="R250" s="69"/>
      <c r="S250" s="69"/>
      <c r="T250" s="70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4" t="s">
        <v>174</v>
      </c>
      <c r="AU250" s="14" t="s">
        <v>83</v>
      </c>
    </row>
    <row r="251" spans="1:65" s="2" customFormat="1" ht="24.2" customHeight="1">
      <c r="A251" s="32"/>
      <c r="B251" s="33"/>
      <c r="C251" s="207" t="s">
        <v>362</v>
      </c>
      <c r="D251" s="207" t="s">
        <v>169</v>
      </c>
      <c r="E251" s="208" t="s">
        <v>380</v>
      </c>
      <c r="F251" s="209" t="s">
        <v>381</v>
      </c>
      <c r="G251" s="210" t="s">
        <v>196</v>
      </c>
      <c r="H251" s="211">
        <v>0.75</v>
      </c>
      <c r="I251" s="212"/>
      <c r="J251" s="213">
        <f>ROUND(I251*H251,2)</f>
        <v>0</v>
      </c>
      <c r="K251" s="214"/>
      <c r="L251" s="35"/>
      <c r="M251" s="215" t="s">
        <v>1</v>
      </c>
      <c r="N251" s="216" t="s">
        <v>39</v>
      </c>
      <c r="O251" s="69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9" t="s">
        <v>173</v>
      </c>
      <c r="AT251" s="219" t="s">
        <v>169</v>
      </c>
      <c r="AU251" s="219" t="s">
        <v>83</v>
      </c>
      <c r="AY251" s="14" t="s">
        <v>166</v>
      </c>
      <c r="BE251" s="112">
        <f>IF(N251="základní",J251,0)</f>
        <v>0</v>
      </c>
      <c r="BF251" s="112">
        <f>IF(N251="snížená",J251,0)</f>
        <v>0</v>
      </c>
      <c r="BG251" s="112">
        <f>IF(N251="zákl. přenesená",J251,0)</f>
        <v>0</v>
      </c>
      <c r="BH251" s="112">
        <f>IF(N251="sníž. přenesená",J251,0)</f>
        <v>0</v>
      </c>
      <c r="BI251" s="112">
        <f>IF(N251="nulová",J251,0)</f>
        <v>0</v>
      </c>
      <c r="BJ251" s="14" t="s">
        <v>81</v>
      </c>
      <c r="BK251" s="112">
        <f>ROUND(I251*H251,2)</f>
        <v>0</v>
      </c>
      <c r="BL251" s="14" t="s">
        <v>173</v>
      </c>
      <c r="BM251" s="219" t="s">
        <v>365</v>
      </c>
    </row>
    <row r="252" spans="1:65" s="2" customFormat="1" ht="19.5">
      <c r="A252" s="32"/>
      <c r="B252" s="33"/>
      <c r="C252" s="34"/>
      <c r="D252" s="220" t="s">
        <v>174</v>
      </c>
      <c r="E252" s="34"/>
      <c r="F252" s="221" t="s">
        <v>381</v>
      </c>
      <c r="G252" s="34"/>
      <c r="H252" s="34"/>
      <c r="I252" s="176"/>
      <c r="J252" s="34"/>
      <c r="K252" s="34"/>
      <c r="L252" s="35"/>
      <c r="M252" s="222"/>
      <c r="N252" s="223"/>
      <c r="O252" s="69"/>
      <c r="P252" s="69"/>
      <c r="Q252" s="69"/>
      <c r="R252" s="69"/>
      <c r="S252" s="69"/>
      <c r="T252" s="70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4" t="s">
        <v>174</v>
      </c>
      <c r="AU252" s="14" t="s">
        <v>83</v>
      </c>
    </row>
    <row r="253" spans="1:65" s="12" customFormat="1" ht="22.9" customHeight="1">
      <c r="B253" s="191"/>
      <c r="C253" s="192"/>
      <c r="D253" s="193" t="s">
        <v>73</v>
      </c>
      <c r="E253" s="205" t="s">
        <v>387</v>
      </c>
      <c r="F253" s="205" t="s">
        <v>388</v>
      </c>
      <c r="G253" s="192"/>
      <c r="H253" s="192"/>
      <c r="I253" s="195"/>
      <c r="J253" s="206">
        <f>BK253</f>
        <v>0</v>
      </c>
      <c r="K253" s="192"/>
      <c r="L253" s="197"/>
      <c r="M253" s="198"/>
      <c r="N253" s="199"/>
      <c r="O253" s="199"/>
      <c r="P253" s="200">
        <f>SUM(P254:P271)</f>
        <v>0</v>
      </c>
      <c r="Q253" s="199"/>
      <c r="R253" s="200">
        <f>SUM(R254:R271)</f>
        <v>0</v>
      </c>
      <c r="S253" s="199"/>
      <c r="T253" s="201">
        <f>SUM(T254:T271)</f>
        <v>0</v>
      </c>
      <c r="AR253" s="202" t="s">
        <v>83</v>
      </c>
      <c r="AT253" s="203" t="s">
        <v>73</v>
      </c>
      <c r="AU253" s="203" t="s">
        <v>81</v>
      </c>
      <c r="AY253" s="202" t="s">
        <v>166</v>
      </c>
      <c r="BK253" s="204">
        <f>SUM(BK254:BK271)</f>
        <v>0</v>
      </c>
    </row>
    <row r="254" spans="1:65" s="2" customFormat="1" ht="24.2" customHeight="1">
      <c r="A254" s="32"/>
      <c r="B254" s="33"/>
      <c r="C254" s="207" t="s">
        <v>264</v>
      </c>
      <c r="D254" s="207" t="s">
        <v>169</v>
      </c>
      <c r="E254" s="208" t="s">
        <v>396</v>
      </c>
      <c r="F254" s="209" t="s">
        <v>397</v>
      </c>
      <c r="G254" s="210" t="s">
        <v>172</v>
      </c>
      <c r="H254" s="211">
        <v>18</v>
      </c>
      <c r="I254" s="212"/>
      <c r="J254" s="213">
        <f>ROUND(I254*H254,2)</f>
        <v>0</v>
      </c>
      <c r="K254" s="214"/>
      <c r="L254" s="35"/>
      <c r="M254" s="215" t="s">
        <v>1</v>
      </c>
      <c r="N254" s="216" t="s">
        <v>39</v>
      </c>
      <c r="O254" s="69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219" t="s">
        <v>173</v>
      </c>
      <c r="AT254" s="219" t="s">
        <v>169</v>
      </c>
      <c r="AU254" s="219" t="s">
        <v>83</v>
      </c>
      <c r="AY254" s="14" t="s">
        <v>166</v>
      </c>
      <c r="BE254" s="112">
        <f>IF(N254="základní",J254,0)</f>
        <v>0</v>
      </c>
      <c r="BF254" s="112">
        <f>IF(N254="snížená",J254,0)</f>
        <v>0</v>
      </c>
      <c r="BG254" s="112">
        <f>IF(N254="zákl. přenesená",J254,0)</f>
        <v>0</v>
      </c>
      <c r="BH254" s="112">
        <f>IF(N254="sníž. přenesená",J254,0)</f>
        <v>0</v>
      </c>
      <c r="BI254" s="112">
        <f>IF(N254="nulová",J254,0)</f>
        <v>0</v>
      </c>
      <c r="BJ254" s="14" t="s">
        <v>81</v>
      </c>
      <c r="BK254" s="112">
        <f>ROUND(I254*H254,2)</f>
        <v>0</v>
      </c>
      <c r="BL254" s="14" t="s">
        <v>173</v>
      </c>
      <c r="BM254" s="219" t="s">
        <v>368</v>
      </c>
    </row>
    <row r="255" spans="1:65" s="2" customFormat="1" ht="19.5">
      <c r="A255" s="32"/>
      <c r="B255" s="33"/>
      <c r="C255" s="34"/>
      <c r="D255" s="220" t="s">
        <v>174</v>
      </c>
      <c r="E255" s="34"/>
      <c r="F255" s="221" t="s">
        <v>397</v>
      </c>
      <c r="G255" s="34"/>
      <c r="H255" s="34"/>
      <c r="I255" s="176"/>
      <c r="J255" s="34"/>
      <c r="K255" s="34"/>
      <c r="L255" s="35"/>
      <c r="M255" s="222"/>
      <c r="N255" s="223"/>
      <c r="O255" s="69"/>
      <c r="P255" s="69"/>
      <c r="Q255" s="69"/>
      <c r="R255" s="69"/>
      <c r="S255" s="69"/>
      <c r="T255" s="70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4" t="s">
        <v>174</v>
      </c>
      <c r="AU255" s="14" t="s">
        <v>83</v>
      </c>
    </row>
    <row r="256" spans="1:65" s="2" customFormat="1" ht="24.2" customHeight="1">
      <c r="A256" s="32"/>
      <c r="B256" s="33"/>
      <c r="C256" s="207" t="s">
        <v>369</v>
      </c>
      <c r="D256" s="207" t="s">
        <v>169</v>
      </c>
      <c r="E256" s="208" t="s">
        <v>399</v>
      </c>
      <c r="F256" s="209" t="s">
        <v>400</v>
      </c>
      <c r="G256" s="210" t="s">
        <v>172</v>
      </c>
      <c r="H256" s="211">
        <v>12</v>
      </c>
      <c r="I256" s="212"/>
      <c r="J256" s="213">
        <f>ROUND(I256*H256,2)</f>
        <v>0</v>
      </c>
      <c r="K256" s="214"/>
      <c r="L256" s="35"/>
      <c r="M256" s="215" t="s">
        <v>1</v>
      </c>
      <c r="N256" s="216" t="s">
        <v>39</v>
      </c>
      <c r="O256" s="69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219" t="s">
        <v>173</v>
      </c>
      <c r="AT256" s="219" t="s">
        <v>169</v>
      </c>
      <c r="AU256" s="219" t="s">
        <v>83</v>
      </c>
      <c r="AY256" s="14" t="s">
        <v>166</v>
      </c>
      <c r="BE256" s="112">
        <f>IF(N256="základní",J256,0)</f>
        <v>0</v>
      </c>
      <c r="BF256" s="112">
        <f>IF(N256="snížená",J256,0)</f>
        <v>0</v>
      </c>
      <c r="BG256" s="112">
        <f>IF(N256="zákl. přenesená",J256,0)</f>
        <v>0</v>
      </c>
      <c r="BH256" s="112">
        <f>IF(N256="sníž. přenesená",J256,0)</f>
        <v>0</v>
      </c>
      <c r="BI256" s="112">
        <f>IF(N256="nulová",J256,0)</f>
        <v>0</v>
      </c>
      <c r="BJ256" s="14" t="s">
        <v>81</v>
      </c>
      <c r="BK256" s="112">
        <f>ROUND(I256*H256,2)</f>
        <v>0</v>
      </c>
      <c r="BL256" s="14" t="s">
        <v>173</v>
      </c>
      <c r="BM256" s="219" t="s">
        <v>372</v>
      </c>
    </row>
    <row r="257" spans="1:65" s="2" customFormat="1" ht="19.5">
      <c r="A257" s="32"/>
      <c r="B257" s="33"/>
      <c r="C257" s="34"/>
      <c r="D257" s="220" t="s">
        <v>174</v>
      </c>
      <c r="E257" s="34"/>
      <c r="F257" s="221" t="s">
        <v>400</v>
      </c>
      <c r="G257" s="34"/>
      <c r="H257" s="34"/>
      <c r="I257" s="176"/>
      <c r="J257" s="34"/>
      <c r="K257" s="34"/>
      <c r="L257" s="35"/>
      <c r="M257" s="222"/>
      <c r="N257" s="223"/>
      <c r="O257" s="69"/>
      <c r="P257" s="69"/>
      <c r="Q257" s="69"/>
      <c r="R257" s="69"/>
      <c r="S257" s="69"/>
      <c r="T257" s="70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4" t="s">
        <v>174</v>
      </c>
      <c r="AU257" s="14" t="s">
        <v>83</v>
      </c>
    </row>
    <row r="258" spans="1:65" s="2" customFormat="1" ht="24.2" customHeight="1">
      <c r="A258" s="32"/>
      <c r="B258" s="33"/>
      <c r="C258" s="207" t="s">
        <v>268</v>
      </c>
      <c r="D258" s="207" t="s">
        <v>169</v>
      </c>
      <c r="E258" s="208" t="s">
        <v>403</v>
      </c>
      <c r="F258" s="209" t="s">
        <v>404</v>
      </c>
      <c r="G258" s="210" t="s">
        <v>172</v>
      </c>
      <c r="H258" s="211">
        <v>10</v>
      </c>
      <c r="I258" s="212"/>
      <c r="J258" s="213">
        <f>ROUND(I258*H258,2)</f>
        <v>0</v>
      </c>
      <c r="K258" s="214"/>
      <c r="L258" s="35"/>
      <c r="M258" s="215" t="s">
        <v>1</v>
      </c>
      <c r="N258" s="216" t="s">
        <v>39</v>
      </c>
      <c r="O258" s="69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219" t="s">
        <v>173</v>
      </c>
      <c r="AT258" s="219" t="s">
        <v>169</v>
      </c>
      <c r="AU258" s="219" t="s">
        <v>83</v>
      </c>
      <c r="AY258" s="14" t="s">
        <v>166</v>
      </c>
      <c r="BE258" s="112">
        <f>IF(N258="základní",J258,0)</f>
        <v>0</v>
      </c>
      <c r="BF258" s="112">
        <f>IF(N258="snížená",J258,0)</f>
        <v>0</v>
      </c>
      <c r="BG258" s="112">
        <f>IF(N258="zákl. přenesená",J258,0)</f>
        <v>0</v>
      </c>
      <c r="BH258" s="112">
        <f>IF(N258="sníž. přenesená",J258,0)</f>
        <v>0</v>
      </c>
      <c r="BI258" s="112">
        <f>IF(N258="nulová",J258,0)</f>
        <v>0</v>
      </c>
      <c r="BJ258" s="14" t="s">
        <v>81</v>
      </c>
      <c r="BK258" s="112">
        <f>ROUND(I258*H258,2)</f>
        <v>0</v>
      </c>
      <c r="BL258" s="14" t="s">
        <v>173</v>
      </c>
      <c r="BM258" s="219" t="s">
        <v>375</v>
      </c>
    </row>
    <row r="259" spans="1:65" s="2" customFormat="1" ht="11.25">
      <c r="A259" s="32"/>
      <c r="B259" s="33"/>
      <c r="C259" s="34"/>
      <c r="D259" s="220" t="s">
        <v>174</v>
      </c>
      <c r="E259" s="34"/>
      <c r="F259" s="221" t="s">
        <v>404</v>
      </c>
      <c r="G259" s="34"/>
      <c r="H259" s="34"/>
      <c r="I259" s="176"/>
      <c r="J259" s="34"/>
      <c r="K259" s="34"/>
      <c r="L259" s="35"/>
      <c r="M259" s="222"/>
      <c r="N259" s="223"/>
      <c r="O259" s="69"/>
      <c r="P259" s="69"/>
      <c r="Q259" s="69"/>
      <c r="R259" s="69"/>
      <c r="S259" s="69"/>
      <c r="T259" s="70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4" t="s">
        <v>174</v>
      </c>
      <c r="AU259" s="14" t="s">
        <v>83</v>
      </c>
    </row>
    <row r="260" spans="1:65" s="2" customFormat="1" ht="21.75" customHeight="1">
      <c r="A260" s="32"/>
      <c r="B260" s="33"/>
      <c r="C260" s="207" t="s">
        <v>376</v>
      </c>
      <c r="D260" s="207" t="s">
        <v>169</v>
      </c>
      <c r="E260" s="208" t="s">
        <v>413</v>
      </c>
      <c r="F260" s="209" t="s">
        <v>414</v>
      </c>
      <c r="G260" s="210" t="s">
        <v>172</v>
      </c>
      <c r="H260" s="211">
        <v>18</v>
      </c>
      <c r="I260" s="212"/>
      <c r="J260" s="213">
        <f>ROUND(I260*H260,2)</f>
        <v>0</v>
      </c>
      <c r="K260" s="214"/>
      <c r="L260" s="35"/>
      <c r="M260" s="215" t="s">
        <v>1</v>
      </c>
      <c r="N260" s="216" t="s">
        <v>39</v>
      </c>
      <c r="O260" s="69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19" t="s">
        <v>173</v>
      </c>
      <c r="AT260" s="219" t="s">
        <v>169</v>
      </c>
      <c r="AU260" s="219" t="s">
        <v>83</v>
      </c>
      <c r="AY260" s="14" t="s">
        <v>166</v>
      </c>
      <c r="BE260" s="112">
        <f>IF(N260="základní",J260,0)</f>
        <v>0</v>
      </c>
      <c r="BF260" s="112">
        <f>IF(N260="snížená",J260,0)</f>
        <v>0</v>
      </c>
      <c r="BG260" s="112">
        <f>IF(N260="zákl. přenesená",J260,0)</f>
        <v>0</v>
      </c>
      <c r="BH260" s="112">
        <f>IF(N260="sníž. přenesená",J260,0)</f>
        <v>0</v>
      </c>
      <c r="BI260" s="112">
        <f>IF(N260="nulová",J260,0)</f>
        <v>0</v>
      </c>
      <c r="BJ260" s="14" t="s">
        <v>81</v>
      </c>
      <c r="BK260" s="112">
        <f>ROUND(I260*H260,2)</f>
        <v>0</v>
      </c>
      <c r="BL260" s="14" t="s">
        <v>173</v>
      </c>
      <c r="BM260" s="219" t="s">
        <v>379</v>
      </c>
    </row>
    <row r="261" spans="1:65" s="2" customFormat="1" ht="11.25">
      <c r="A261" s="32"/>
      <c r="B261" s="33"/>
      <c r="C261" s="34"/>
      <c r="D261" s="220" t="s">
        <v>174</v>
      </c>
      <c r="E261" s="34"/>
      <c r="F261" s="221" t="s">
        <v>414</v>
      </c>
      <c r="G261" s="34"/>
      <c r="H261" s="34"/>
      <c r="I261" s="176"/>
      <c r="J261" s="34"/>
      <c r="K261" s="34"/>
      <c r="L261" s="35"/>
      <c r="M261" s="222"/>
      <c r="N261" s="223"/>
      <c r="O261" s="69"/>
      <c r="P261" s="69"/>
      <c r="Q261" s="69"/>
      <c r="R261" s="69"/>
      <c r="S261" s="69"/>
      <c r="T261" s="70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4" t="s">
        <v>174</v>
      </c>
      <c r="AU261" s="14" t="s">
        <v>83</v>
      </c>
    </row>
    <row r="262" spans="1:65" s="2" customFormat="1" ht="21.75" customHeight="1">
      <c r="A262" s="32"/>
      <c r="B262" s="33"/>
      <c r="C262" s="207" t="s">
        <v>272</v>
      </c>
      <c r="D262" s="207" t="s">
        <v>169</v>
      </c>
      <c r="E262" s="208" t="s">
        <v>417</v>
      </c>
      <c r="F262" s="209" t="s">
        <v>418</v>
      </c>
      <c r="G262" s="210" t="s">
        <v>172</v>
      </c>
      <c r="H262" s="211">
        <v>12</v>
      </c>
      <c r="I262" s="212"/>
      <c r="J262" s="213">
        <f>ROUND(I262*H262,2)</f>
        <v>0</v>
      </c>
      <c r="K262" s="214"/>
      <c r="L262" s="35"/>
      <c r="M262" s="215" t="s">
        <v>1</v>
      </c>
      <c r="N262" s="216" t="s">
        <v>39</v>
      </c>
      <c r="O262" s="69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219" t="s">
        <v>173</v>
      </c>
      <c r="AT262" s="219" t="s">
        <v>169</v>
      </c>
      <c r="AU262" s="219" t="s">
        <v>83</v>
      </c>
      <c r="AY262" s="14" t="s">
        <v>166</v>
      </c>
      <c r="BE262" s="112">
        <f>IF(N262="základní",J262,0)</f>
        <v>0</v>
      </c>
      <c r="BF262" s="112">
        <f>IF(N262="snížená",J262,0)</f>
        <v>0</v>
      </c>
      <c r="BG262" s="112">
        <f>IF(N262="zákl. přenesená",J262,0)</f>
        <v>0</v>
      </c>
      <c r="BH262" s="112">
        <f>IF(N262="sníž. přenesená",J262,0)</f>
        <v>0</v>
      </c>
      <c r="BI262" s="112">
        <f>IF(N262="nulová",J262,0)</f>
        <v>0</v>
      </c>
      <c r="BJ262" s="14" t="s">
        <v>81</v>
      </c>
      <c r="BK262" s="112">
        <f>ROUND(I262*H262,2)</f>
        <v>0</v>
      </c>
      <c r="BL262" s="14" t="s">
        <v>173</v>
      </c>
      <c r="BM262" s="219" t="s">
        <v>382</v>
      </c>
    </row>
    <row r="263" spans="1:65" s="2" customFormat="1" ht="11.25">
      <c r="A263" s="32"/>
      <c r="B263" s="33"/>
      <c r="C263" s="34"/>
      <c r="D263" s="220" t="s">
        <v>174</v>
      </c>
      <c r="E263" s="34"/>
      <c r="F263" s="221" t="s">
        <v>418</v>
      </c>
      <c r="G263" s="34"/>
      <c r="H263" s="34"/>
      <c r="I263" s="176"/>
      <c r="J263" s="34"/>
      <c r="K263" s="34"/>
      <c r="L263" s="35"/>
      <c r="M263" s="222"/>
      <c r="N263" s="223"/>
      <c r="O263" s="69"/>
      <c r="P263" s="69"/>
      <c r="Q263" s="69"/>
      <c r="R263" s="69"/>
      <c r="S263" s="69"/>
      <c r="T263" s="70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4" t="s">
        <v>174</v>
      </c>
      <c r="AU263" s="14" t="s">
        <v>83</v>
      </c>
    </row>
    <row r="264" spans="1:65" s="2" customFormat="1" ht="24.2" customHeight="1">
      <c r="A264" s="32"/>
      <c r="B264" s="33"/>
      <c r="C264" s="207" t="s">
        <v>383</v>
      </c>
      <c r="D264" s="207" t="s">
        <v>169</v>
      </c>
      <c r="E264" s="208" t="s">
        <v>424</v>
      </c>
      <c r="F264" s="209" t="s">
        <v>425</v>
      </c>
      <c r="G264" s="210" t="s">
        <v>196</v>
      </c>
      <c r="H264" s="211">
        <v>0.25</v>
      </c>
      <c r="I264" s="212"/>
      <c r="J264" s="213">
        <f>ROUND(I264*H264,2)</f>
        <v>0</v>
      </c>
      <c r="K264" s="214"/>
      <c r="L264" s="35"/>
      <c r="M264" s="215" t="s">
        <v>1</v>
      </c>
      <c r="N264" s="216" t="s">
        <v>39</v>
      </c>
      <c r="O264" s="69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19" t="s">
        <v>173</v>
      </c>
      <c r="AT264" s="219" t="s">
        <v>169</v>
      </c>
      <c r="AU264" s="219" t="s">
        <v>83</v>
      </c>
      <c r="AY264" s="14" t="s">
        <v>166</v>
      </c>
      <c r="BE264" s="112">
        <f>IF(N264="základní",J264,0)</f>
        <v>0</v>
      </c>
      <c r="BF264" s="112">
        <f>IF(N264="snížená",J264,0)</f>
        <v>0</v>
      </c>
      <c r="BG264" s="112">
        <f>IF(N264="zákl. přenesená",J264,0)</f>
        <v>0</v>
      </c>
      <c r="BH264" s="112">
        <f>IF(N264="sníž. přenesená",J264,0)</f>
        <v>0</v>
      </c>
      <c r="BI264" s="112">
        <f>IF(N264="nulová",J264,0)</f>
        <v>0</v>
      </c>
      <c r="BJ264" s="14" t="s">
        <v>81</v>
      </c>
      <c r="BK264" s="112">
        <f>ROUND(I264*H264,2)</f>
        <v>0</v>
      </c>
      <c r="BL264" s="14" t="s">
        <v>173</v>
      </c>
      <c r="BM264" s="219" t="s">
        <v>386</v>
      </c>
    </row>
    <row r="265" spans="1:65" s="2" customFormat="1" ht="11.25">
      <c r="A265" s="32"/>
      <c r="B265" s="33"/>
      <c r="C265" s="34"/>
      <c r="D265" s="220" t="s">
        <v>174</v>
      </c>
      <c r="E265" s="34"/>
      <c r="F265" s="221" t="s">
        <v>425</v>
      </c>
      <c r="G265" s="34"/>
      <c r="H265" s="34"/>
      <c r="I265" s="176"/>
      <c r="J265" s="34"/>
      <c r="K265" s="34"/>
      <c r="L265" s="35"/>
      <c r="M265" s="222"/>
      <c r="N265" s="223"/>
      <c r="O265" s="69"/>
      <c r="P265" s="69"/>
      <c r="Q265" s="69"/>
      <c r="R265" s="69"/>
      <c r="S265" s="69"/>
      <c r="T265" s="70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4" t="s">
        <v>174</v>
      </c>
      <c r="AU265" s="14" t="s">
        <v>83</v>
      </c>
    </row>
    <row r="266" spans="1:65" s="2" customFormat="1" ht="24.2" customHeight="1">
      <c r="A266" s="32"/>
      <c r="B266" s="33"/>
      <c r="C266" s="207" t="s">
        <v>275</v>
      </c>
      <c r="D266" s="207" t="s">
        <v>169</v>
      </c>
      <c r="E266" s="208" t="s">
        <v>427</v>
      </c>
      <c r="F266" s="209" t="s">
        <v>428</v>
      </c>
      <c r="G266" s="210" t="s">
        <v>196</v>
      </c>
      <c r="H266" s="211">
        <v>0.25</v>
      </c>
      <c r="I266" s="212"/>
      <c r="J266" s="213">
        <f>ROUND(I266*H266,2)</f>
        <v>0</v>
      </c>
      <c r="K266" s="214"/>
      <c r="L266" s="35"/>
      <c r="M266" s="215" t="s">
        <v>1</v>
      </c>
      <c r="N266" s="216" t="s">
        <v>39</v>
      </c>
      <c r="O266" s="69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19" t="s">
        <v>173</v>
      </c>
      <c r="AT266" s="219" t="s">
        <v>169</v>
      </c>
      <c r="AU266" s="219" t="s">
        <v>83</v>
      </c>
      <c r="AY266" s="14" t="s">
        <v>166</v>
      </c>
      <c r="BE266" s="112">
        <f>IF(N266="základní",J266,0)</f>
        <v>0</v>
      </c>
      <c r="BF266" s="112">
        <f>IF(N266="snížená",J266,0)</f>
        <v>0</v>
      </c>
      <c r="BG266" s="112">
        <f>IF(N266="zákl. přenesená",J266,0)</f>
        <v>0</v>
      </c>
      <c r="BH266" s="112">
        <f>IF(N266="sníž. přenesená",J266,0)</f>
        <v>0</v>
      </c>
      <c r="BI266" s="112">
        <f>IF(N266="nulová",J266,0)</f>
        <v>0</v>
      </c>
      <c r="BJ266" s="14" t="s">
        <v>81</v>
      </c>
      <c r="BK266" s="112">
        <f>ROUND(I266*H266,2)</f>
        <v>0</v>
      </c>
      <c r="BL266" s="14" t="s">
        <v>173</v>
      </c>
      <c r="BM266" s="219" t="s">
        <v>389</v>
      </c>
    </row>
    <row r="267" spans="1:65" s="2" customFormat="1" ht="19.5">
      <c r="A267" s="32"/>
      <c r="B267" s="33"/>
      <c r="C267" s="34"/>
      <c r="D267" s="220" t="s">
        <v>174</v>
      </c>
      <c r="E267" s="34"/>
      <c r="F267" s="221" t="s">
        <v>428</v>
      </c>
      <c r="G267" s="34"/>
      <c r="H267" s="34"/>
      <c r="I267" s="176"/>
      <c r="J267" s="34"/>
      <c r="K267" s="34"/>
      <c r="L267" s="35"/>
      <c r="M267" s="222"/>
      <c r="N267" s="223"/>
      <c r="O267" s="69"/>
      <c r="P267" s="69"/>
      <c r="Q267" s="69"/>
      <c r="R267" s="69"/>
      <c r="S267" s="69"/>
      <c r="T267" s="70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4" t="s">
        <v>174</v>
      </c>
      <c r="AU267" s="14" t="s">
        <v>83</v>
      </c>
    </row>
    <row r="268" spans="1:65" s="2" customFormat="1" ht="24.2" customHeight="1">
      <c r="A268" s="32"/>
      <c r="B268" s="33"/>
      <c r="C268" s="207" t="s">
        <v>390</v>
      </c>
      <c r="D268" s="207" t="s">
        <v>169</v>
      </c>
      <c r="E268" s="208" t="s">
        <v>431</v>
      </c>
      <c r="F268" s="209" t="s">
        <v>432</v>
      </c>
      <c r="G268" s="210" t="s">
        <v>196</v>
      </c>
      <c r="H268" s="211">
        <v>0.25</v>
      </c>
      <c r="I268" s="212"/>
      <c r="J268" s="213">
        <f>ROUND(I268*H268,2)</f>
        <v>0</v>
      </c>
      <c r="K268" s="214"/>
      <c r="L268" s="35"/>
      <c r="M268" s="215" t="s">
        <v>1</v>
      </c>
      <c r="N268" s="216" t="s">
        <v>39</v>
      </c>
      <c r="O268" s="69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219" t="s">
        <v>173</v>
      </c>
      <c r="AT268" s="219" t="s">
        <v>169</v>
      </c>
      <c r="AU268" s="219" t="s">
        <v>83</v>
      </c>
      <c r="AY268" s="14" t="s">
        <v>166</v>
      </c>
      <c r="BE268" s="112">
        <f>IF(N268="základní",J268,0)</f>
        <v>0</v>
      </c>
      <c r="BF268" s="112">
        <f>IF(N268="snížená",J268,0)</f>
        <v>0</v>
      </c>
      <c r="BG268" s="112">
        <f>IF(N268="zákl. přenesená",J268,0)</f>
        <v>0</v>
      </c>
      <c r="BH268" s="112">
        <f>IF(N268="sníž. přenesená",J268,0)</f>
        <v>0</v>
      </c>
      <c r="BI268" s="112">
        <f>IF(N268="nulová",J268,0)</f>
        <v>0</v>
      </c>
      <c r="BJ268" s="14" t="s">
        <v>81</v>
      </c>
      <c r="BK268" s="112">
        <f>ROUND(I268*H268,2)</f>
        <v>0</v>
      </c>
      <c r="BL268" s="14" t="s">
        <v>173</v>
      </c>
      <c r="BM268" s="219" t="s">
        <v>393</v>
      </c>
    </row>
    <row r="269" spans="1:65" s="2" customFormat="1" ht="11.25">
      <c r="A269" s="32"/>
      <c r="B269" s="33"/>
      <c r="C269" s="34"/>
      <c r="D269" s="220" t="s">
        <v>174</v>
      </c>
      <c r="E269" s="34"/>
      <c r="F269" s="221" t="s">
        <v>432</v>
      </c>
      <c r="G269" s="34"/>
      <c r="H269" s="34"/>
      <c r="I269" s="176"/>
      <c r="J269" s="34"/>
      <c r="K269" s="34"/>
      <c r="L269" s="35"/>
      <c r="M269" s="222"/>
      <c r="N269" s="223"/>
      <c r="O269" s="69"/>
      <c r="P269" s="69"/>
      <c r="Q269" s="69"/>
      <c r="R269" s="69"/>
      <c r="S269" s="69"/>
      <c r="T269" s="70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4" t="s">
        <v>174</v>
      </c>
      <c r="AU269" s="14" t="s">
        <v>83</v>
      </c>
    </row>
    <row r="270" spans="1:65" s="2" customFormat="1" ht="37.9" customHeight="1">
      <c r="A270" s="32"/>
      <c r="B270" s="33"/>
      <c r="C270" s="207" t="s">
        <v>279</v>
      </c>
      <c r="D270" s="207" t="s">
        <v>169</v>
      </c>
      <c r="E270" s="208" t="s">
        <v>434</v>
      </c>
      <c r="F270" s="209" t="s">
        <v>435</v>
      </c>
      <c r="G270" s="210" t="s">
        <v>436</v>
      </c>
      <c r="H270" s="211">
        <v>8</v>
      </c>
      <c r="I270" s="212"/>
      <c r="J270" s="213">
        <f>ROUND(I270*H270,2)</f>
        <v>0</v>
      </c>
      <c r="K270" s="214"/>
      <c r="L270" s="35"/>
      <c r="M270" s="215" t="s">
        <v>1</v>
      </c>
      <c r="N270" s="216" t="s">
        <v>39</v>
      </c>
      <c r="O270" s="69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219" t="s">
        <v>173</v>
      </c>
      <c r="AT270" s="219" t="s">
        <v>169</v>
      </c>
      <c r="AU270" s="219" t="s">
        <v>83</v>
      </c>
      <c r="AY270" s="14" t="s">
        <v>166</v>
      </c>
      <c r="BE270" s="112">
        <f>IF(N270="základní",J270,0)</f>
        <v>0</v>
      </c>
      <c r="BF270" s="112">
        <f>IF(N270="snížená",J270,0)</f>
        <v>0</v>
      </c>
      <c r="BG270" s="112">
        <f>IF(N270="zákl. přenesená",J270,0)</f>
        <v>0</v>
      </c>
      <c r="BH270" s="112">
        <f>IF(N270="sníž. přenesená",J270,0)</f>
        <v>0</v>
      </c>
      <c r="BI270" s="112">
        <f>IF(N270="nulová",J270,0)</f>
        <v>0</v>
      </c>
      <c r="BJ270" s="14" t="s">
        <v>81</v>
      </c>
      <c r="BK270" s="112">
        <f>ROUND(I270*H270,2)</f>
        <v>0</v>
      </c>
      <c r="BL270" s="14" t="s">
        <v>173</v>
      </c>
      <c r="BM270" s="219" t="s">
        <v>394</v>
      </c>
    </row>
    <row r="271" spans="1:65" s="2" customFormat="1" ht="19.5">
      <c r="A271" s="32"/>
      <c r="B271" s="33"/>
      <c r="C271" s="34"/>
      <c r="D271" s="220" t="s">
        <v>174</v>
      </c>
      <c r="E271" s="34"/>
      <c r="F271" s="221" t="s">
        <v>435</v>
      </c>
      <c r="G271" s="34"/>
      <c r="H271" s="34"/>
      <c r="I271" s="176"/>
      <c r="J271" s="34"/>
      <c r="K271" s="34"/>
      <c r="L271" s="35"/>
      <c r="M271" s="222"/>
      <c r="N271" s="223"/>
      <c r="O271" s="69"/>
      <c r="P271" s="69"/>
      <c r="Q271" s="69"/>
      <c r="R271" s="69"/>
      <c r="S271" s="69"/>
      <c r="T271" s="70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4" t="s">
        <v>174</v>
      </c>
      <c r="AU271" s="14" t="s">
        <v>83</v>
      </c>
    </row>
    <row r="272" spans="1:65" s="12" customFormat="1" ht="22.9" customHeight="1">
      <c r="B272" s="191"/>
      <c r="C272" s="192"/>
      <c r="D272" s="193" t="s">
        <v>73</v>
      </c>
      <c r="E272" s="205" t="s">
        <v>438</v>
      </c>
      <c r="F272" s="205" t="s">
        <v>439</v>
      </c>
      <c r="G272" s="192"/>
      <c r="H272" s="192"/>
      <c r="I272" s="195"/>
      <c r="J272" s="206">
        <f>BK272</f>
        <v>0</v>
      </c>
      <c r="K272" s="192"/>
      <c r="L272" s="197"/>
      <c r="M272" s="198"/>
      <c r="N272" s="199"/>
      <c r="O272" s="199"/>
      <c r="P272" s="200">
        <f>SUM(P273:P296)</f>
        <v>0</v>
      </c>
      <c r="Q272" s="199"/>
      <c r="R272" s="200">
        <f>SUM(R273:R296)</f>
        <v>0</v>
      </c>
      <c r="S272" s="199"/>
      <c r="T272" s="201">
        <f>SUM(T273:T296)</f>
        <v>0</v>
      </c>
      <c r="AR272" s="202" t="s">
        <v>83</v>
      </c>
      <c r="AT272" s="203" t="s">
        <v>73</v>
      </c>
      <c r="AU272" s="203" t="s">
        <v>81</v>
      </c>
      <c r="AY272" s="202" t="s">
        <v>166</v>
      </c>
      <c r="BK272" s="204">
        <f>SUM(BK273:BK296)</f>
        <v>0</v>
      </c>
    </row>
    <row r="273" spans="1:65" s="2" customFormat="1" ht="16.5" customHeight="1">
      <c r="A273" s="32"/>
      <c r="B273" s="33"/>
      <c r="C273" s="207" t="s">
        <v>395</v>
      </c>
      <c r="D273" s="207" t="s">
        <v>169</v>
      </c>
      <c r="E273" s="208" t="s">
        <v>775</v>
      </c>
      <c r="F273" s="209" t="s">
        <v>776</v>
      </c>
      <c r="G273" s="210" t="s">
        <v>218</v>
      </c>
      <c r="H273" s="211">
        <v>1</v>
      </c>
      <c r="I273" s="212"/>
      <c r="J273" s="213">
        <f>ROUND(I273*H273,2)</f>
        <v>0</v>
      </c>
      <c r="K273" s="214"/>
      <c r="L273" s="35"/>
      <c r="M273" s="215" t="s">
        <v>1</v>
      </c>
      <c r="N273" s="216" t="s">
        <v>39</v>
      </c>
      <c r="O273" s="69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19" t="s">
        <v>173</v>
      </c>
      <c r="AT273" s="219" t="s">
        <v>169</v>
      </c>
      <c r="AU273" s="219" t="s">
        <v>83</v>
      </c>
      <c r="AY273" s="14" t="s">
        <v>166</v>
      </c>
      <c r="BE273" s="112">
        <f>IF(N273="základní",J273,0)</f>
        <v>0</v>
      </c>
      <c r="BF273" s="112">
        <f>IF(N273="snížená",J273,0)</f>
        <v>0</v>
      </c>
      <c r="BG273" s="112">
        <f>IF(N273="zákl. přenesená",J273,0)</f>
        <v>0</v>
      </c>
      <c r="BH273" s="112">
        <f>IF(N273="sníž. přenesená",J273,0)</f>
        <v>0</v>
      </c>
      <c r="BI273" s="112">
        <f>IF(N273="nulová",J273,0)</f>
        <v>0</v>
      </c>
      <c r="BJ273" s="14" t="s">
        <v>81</v>
      </c>
      <c r="BK273" s="112">
        <f>ROUND(I273*H273,2)</f>
        <v>0</v>
      </c>
      <c r="BL273" s="14" t="s">
        <v>173</v>
      </c>
      <c r="BM273" s="219" t="s">
        <v>398</v>
      </c>
    </row>
    <row r="274" spans="1:65" s="2" customFormat="1" ht="11.25">
      <c r="A274" s="32"/>
      <c r="B274" s="33"/>
      <c r="C274" s="34"/>
      <c r="D274" s="220" t="s">
        <v>174</v>
      </c>
      <c r="E274" s="34"/>
      <c r="F274" s="221" t="s">
        <v>776</v>
      </c>
      <c r="G274" s="34"/>
      <c r="H274" s="34"/>
      <c r="I274" s="176"/>
      <c r="J274" s="34"/>
      <c r="K274" s="34"/>
      <c r="L274" s="35"/>
      <c r="M274" s="222"/>
      <c r="N274" s="223"/>
      <c r="O274" s="69"/>
      <c r="P274" s="69"/>
      <c r="Q274" s="69"/>
      <c r="R274" s="69"/>
      <c r="S274" s="69"/>
      <c r="T274" s="70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4" t="s">
        <v>174</v>
      </c>
      <c r="AU274" s="14" t="s">
        <v>83</v>
      </c>
    </row>
    <row r="275" spans="1:65" s="2" customFormat="1" ht="16.5" customHeight="1">
      <c r="A275" s="32"/>
      <c r="B275" s="33"/>
      <c r="C275" s="224" t="s">
        <v>282</v>
      </c>
      <c r="D275" s="224" t="s">
        <v>179</v>
      </c>
      <c r="E275" s="225" t="s">
        <v>777</v>
      </c>
      <c r="F275" s="226" t="s">
        <v>778</v>
      </c>
      <c r="G275" s="227" t="s">
        <v>218</v>
      </c>
      <c r="H275" s="228">
        <v>1</v>
      </c>
      <c r="I275" s="229"/>
      <c r="J275" s="230">
        <f>ROUND(I275*H275,2)</f>
        <v>0</v>
      </c>
      <c r="K275" s="231"/>
      <c r="L275" s="232"/>
      <c r="M275" s="233" t="s">
        <v>1</v>
      </c>
      <c r="N275" s="234" t="s">
        <v>39</v>
      </c>
      <c r="O275" s="69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219" t="s">
        <v>182</v>
      </c>
      <c r="AT275" s="219" t="s">
        <v>179</v>
      </c>
      <c r="AU275" s="219" t="s">
        <v>83</v>
      </c>
      <c r="AY275" s="14" t="s">
        <v>166</v>
      </c>
      <c r="BE275" s="112">
        <f>IF(N275="základní",J275,0)</f>
        <v>0</v>
      </c>
      <c r="BF275" s="112">
        <f>IF(N275="snížená",J275,0)</f>
        <v>0</v>
      </c>
      <c r="BG275" s="112">
        <f>IF(N275="zákl. přenesená",J275,0)</f>
        <v>0</v>
      </c>
      <c r="BH275" s="112">
        <f>IF(N275="sníž. přenesená",J275,0)</f>
        <v>0</v>
      </c>
      <c r="BI275" s="112">
        <f>IF(N275="nulová",J275,0)</f>
        <v>0</v>
      </c>
      <c r="BJ275" s="14" t="s">
        <v>81</v>
      </c>
      <c r="BK275" s="112">
        <f>ROUND(I275*H275,2)</f>
        <v>0</v>
      </c>
      <c r="BL275" s="14" t="s">
        <v>173</v>
      </c>
      <c r="BM275" s="219" t="s">
        <v>401</v>
      </c>
    </row>
    <row r="276" spans="1:65" s="2" customFormat="1" ht="11.25">
      <c r="A276" s="32"/>
      <c r="B276" s="33"/>
      <c r="C276" s="34"/>
      <c r="D276" s="220" t="s">
        <v>174</v>
      </c>
      <c r="E276" s="34"/>
      <c r="F276" s="221" t="s">
        <v>778</v>
      </c>
      <c r="G276" s="34"/>
      <c r="H276" s="34"/>
      <c r="I276" s="176"/>
      <c r="J276" s="34"/>
      <c r="K276" s="34"/>
      <c r="L276" s="35"/>
      <c r="M276" s="222"/>
      <c r="N276" s="223"/>
      <c r="O276" s="69"/>
      <c r="P276" s="69"/>
      <c r="Q276" s="69"/>
      <c r="R276" s="69"/>
      <c r="S276" s="69"/>
      <c r="T276" s="70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4" t="s">
        <v>174</v>
      </c>
      <c r="AU276" s="14" t="s">
        <v>83</v>
      </c>
    </row>
    <row r="277" spans="1:65" s="2" customFormat="1" ht="33" customHeight="1">
      <c r="A277" s="32"/>
      <c r="B277" s="33"/>
      <c r="C277" s="207" t="s">
        <v>402</v>
      </c>
      <c r="D277" s="207" t="s">
        <v>169</v>
      </c>
      <c r="E277" s="208" t="s">
        <v>448</v>
      </c>
      <c r="F277" s="209" t="s">
        <v>449</v>
      </c>
      <c r="G277" s="210" t="s">
        <v>218</v>
      </c>
      <c r="H277" s="211">
        <v>2</v>
      </c>
      <c r="I277" s="212"/>
      <c r="J277" s="213">
        <f>ROUND(I277*H277,2)</f>
        <v>0</v>
      </c>
      <c r="K277" s="214"/>
      <c r="L277" s="35"/>
      <c r="M277" s="215" t="s">
        <v>1</v>
      </c>
      <c r="N277" s="216" t="s">
        <v>39</v>
      </c>
      <c r="O277" s="69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219" t="s">
        <v>173</v>
      </c>
      <c r="AT277" s="219" t="s">
        <v>169</v>
      </c>
      <c r="AU277" s="219" t="s">
        <v>83</v>
      </c>
      <c r="AY277" s="14" t="s">
        <v>166</v>
      </c>
      <c r="BE277" s="112">
        <f>IF(N277="základní",J277,0)</f>
        <v>0</v>
      </c>
      <c r="BF277" s="112">
        <f>IF(N277="snížená",J277,0)</f>
        <v>0</v>
      </c>
      <c r="BG277" s="112">
        <f>IF(N277="zákl. přenesená",J277,0)</f>
        <v>0</v>
      </c>
      <c r="BH277" s="112">
        <f>IF(N277="sníž. přenesená",J277,0)</f>
        <v>0</v>
      </c>
      <c r="BI277" s="112">
        <f>IF(N277="nulová",J277,0)</f>
        <v>0</v>
      </c>
      <c r="BJ277" s="14" t="s">
        <v>81</v>
      </c>
      <c r="BK277" s="112">
        <f>ROUND(I277*H277,2)</f>
        <v>0</v>
      </c>
      <c r="BL277" s="14" t="s">
        <v>173</v>
      </c>
      <c r="BM277" s="219" t="s">
        <v>405</v>
      </c>
    </row>
    <row r="278" spans="1:65" s="2" customFormat="1" ht="19.5">
      <c r="A278" s="32"/>
      <c r="B278" s="33"/>
      <c r="C278" s="34"/>
      <c r="D278" s="220" t="s">
        <v>174</v>
      </c>
      <c r="E278" s="34"/>
      <c r="F278" s="221" t="s">
        <v>449</v>
      </c>
      <c r="G278" s="34"/>
      <c r="H278" s="34"/>
      <c r="I278" s="176"/>
      <c r="J278" s="34"/>
      <c r="K278" s="34"/>
      <c r="L278" s="35"/>
      <c r="M278" s="222"/>
      <c r="N278" s="223"/>
      <c r="O278" s="69"/>
      <c r="P278" s="69"/>
      <c r="Q278" s="69"/>
      <c r="R278" s="69"/>
      <c r="S278" s="69"/>
      <c r="T278" s="70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4" t="s">
        <v>174</v>
      </c>
      <c r="AU278" s="14" t="s">
        <v>83</v>
      </c>
    </row>
    <row r="279" spans="1:65" s="2" customFormat="1" ht="21.75" customHeight="1">
      <c r="A279" s="32"/>
      <c r="B279" s="33"/>
      <c r="C279" s="207" t="s">
        <v>288</v>
      </c>
      <c r="D279" s="207" t="s">
        <v>169</v>
      </c>
      <c r="E279" s="208" t="s">
        <v>451</v>
      </c>
      <c r="F279" s="209" t="s">
        <v>452</v>
      </c>
      <c r="G279" s="210" t="s">
        <v>218</v>
      </c>
      <c r="H279" s="211">
        <v>1</v>
      </c>
      <c r="I279" s="212"/>
      <c r="J279" s="213">
        <f>ROUND(I279*H279,2)</f>
        <v>0</v>
      </c>
      <c r="K279" s="214"/>
      <c r="L279" s="35"/>
      <c r="M279" s="215" t="s">
        <v>1</v>
      </c>
      <c r="N279" s="216" t="s">
        <v>39</v>
      </c>
      <c r="O279" s="69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219" t="s">
        <v>173</v>
      </c>
      <c r="AT279" s="219" t="s">
        <v>169</v>
      </c>
      <c r="AU279" s="219" t="s">
        <v>83</v>
      </c>
      <c r="AY279" s="14" t="s">
        <v>166</v>
      </c>
      <c r="BE279" s="112">
        <f>IF(N279="základní",J279,0)</f>
        <v>0</v>
      </c>
      <c r="BF279" s="112">
        <f>IF(N279="snížená",J279,0)</f>
        <v>0</v>
      </c>
      <c r="BG279" s="112">
        <f>IF(N279="zákl. přenesená",J279,0)</f>
        <v>0</v>
      </c>
      <c r="BH279" s="112">
        <f>IF(N279="sníž. přenesená",J279,0)</f>
        <v>0</v>
      </c>
      <c r="BI279" s="112">
        <f>IF(N279="nulová",J279,0)</f>
        <v>0</v>
      </c>
      <c r="BJ279" s="14" t="s">
        <v>81</v>
      </c>
      <c r="BK279" s="112">
        <f>ROUND(I279*H279,2)</f>
        <v>0</v>
      </c>
      <c r="BL279" s="14" t="s">
        <v>173</v>
      </c>
      <c r="BM279" s="219" t="s">
        <v>408</v>
      </c>
    </row>
    <row r="280" spans="1:65" s="2" customFormat="1" ht="11.25">
      <c r="A280" s="32"/>
      <c r="B280" s="33"/>
      <c r="C280" s="34"/>
      <c r="D280" s="220" t="s">
        <v>174</v>
      </c>
      <c r="E280" s="34"/>
      <c r="F280" s="221" t="s">
        <v>452</v>
      </c>
      <c r="G280" s="34"/>
      <c r="H280" s="34"/>
      <c r="I280" s="176"/>
      <c r="J280" s="34"/>
      <c r="K280" s="34"/>
      <c r="L280" s="35"/>
      <c r="M280" s="222"/>
      <c r="N280" s="223"/>
      <c r="O280" s="69"/>
      <c r="P280" s="69"/>
      <c r="Q280" s="69"/>
      <c r="R280" s="69"/>
      <c r="S280" s="69"/>
      <c r="T280" s="70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4" t="s">
        <v>174</v>
      </c>
      <c r="AU280" s="14" t="s">
        <v>83</v>
      </c>
    </row>
    <row r="281" spans="1:65" s="2" customFormat="1" ht="24.2" customHeight="1">
      <c r="A281" s="32"/>
      <c r="B281" s="33"/>
      <c r="C281" s="207" t="s">
        <v>409</v>
      </c>
      <c r="D281" s="207" t="s">
        <v>169</v>
      </c>
      <c r="E281" s="208" t="s">
        <v>455</v>
      </c>
      <c r="F281" s="209" t="s">
        <v>456</v>
      </c>
      <c r="G281" s="210" t="s">
        <v>218</v>
      </c>
      <c r="H281" s="211">
        <v>1</v>
      </c>
      <c r="I281" s="212"/>
      <c r="J281" s="213">
        <f>ROUND(I281*H281,2)</f>
        <v>0</v>
      </c>
      <c r="K281" s="214"/>
      <c r="L281" s="35"/>
      <c r="M281" s="215" t="s">
        <v>1</v>
      </c>
      <c r="N281" s="216" t="s">
        <v>39</v>
      </c>
      <c r="O281" s="69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219" t="s">
        <v>173</v>
      </c>
      <c r="AT281" s="219" t="s">
        <v>169</v>
      </c>
      <c r="AU281" s="219" t="s">
        <v>83</v>
      </c>
      <c r="AY281" s="14" t="s">
        <v>166</v>
      </c>
      <c r="BE281" s="112">
        <f>IF(N281="základní",J281,0)</f>
        <v>0</v>
      </c>
      <c r="BF281" s="112">
        <f>IF(N281="snížená",J281,0)</f>
        <v>0</v>
      </c>
      <c r="BG281" s="112">
        <f>IF(N281="zákl. přenesená",J281,0)</f>
        <v>0</v>
      </c>
      <c r="BH281" s="112">
        <f>IF(N281="sníž. přenesená",J281,0)</f>
        <v>0</v>
      </c>
      <c r="BI281" s="112">
        <f>IF(N281="nulová",J281,0)</f>
        <v>0</v>
      </c>
      <c r="BJ281" s="14" t="s">
        <v>81</v>
      </c>
      <c r="BK281" s="112">
        <f>ROUND(I281*H281,2)</f>
        <v>0</v>
      </c>
      <c r="BL281" s="14" t="s">
        <v>173</v>
      </c>
      <c r="BM281" s="219" t="s">
        <v>412</v>
      </c>
    </row>
    <row r="282" spans="1:65" s="2" customFormat="1" ht="19.5">
      <c r="A282" s="32"/>
      <c r="B282" s="33"/>
      <c r="C282" s="34"/>
      <c r="D282" s="220" t="s">
        <v>174</v>
      </c>
      <c r="E282" s="34"/>
      <c r="F282" s="221" t="s">
        <v>456</v>
      </c>
      <c r="G282" s="34"/>
      <c r="H282" s="34"/>
      <c r="I282" s="176"/>
      <c r="J282" s="34"/>
      <c r="K282" s="34"/>
      <c r="L282" s="35"/>
      <c r="M282" s="222"/>
      <c r="N282" s="223"/>
      <c r="O282" s="69"/>
      <c r="P282" s="69"/>
      <c r="Q282" s="69"/>
      <c r="R282" s="69"/>
      <c r="S282" s="69"/>
      <c r="T282" s="70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4" t="s">
        <v>174</v>
      </c>
      <c r="AU282" s="14" t="s">
        <v>83</v>
      </c>
    </row>
    <row r="283" spans="1:65" s="2" customFormat="1" ht="21.75" customHeight="1">
      <c r="A283" s="32"/>
      <c r="B283" s="33"/>
      <c r="C283" s="207" t="s">
        <v>291</v>
      </c>
      <c r="D283" s="207" t="s">
        <v>169</v>
      </c>
      <c r="E283" s="208" t="s">
        <v>458</v>
      </c>
      <c r="F283" s="209" t="s">
        <v>459</v>
      </c>
      <c r="G283" s="210" t="s">
        <v>218</v>
      </c>
      <c r="H283" s="211">
        <v>1</v>
      </c>
      <c r="I283" s="212"/>
      <c r="J283" s="213">
        <f>ROUND(I283*H283,2)</f>
        <v>0</v>
      </c>
      <c r="K283" s="214"/>
      <c r="L283" s="35"/>
      <c r="M283" s="215" t="s">
        <v>1</v>
      </c>
      <c r="N283" s="216" t="s">
        <v>39</v>
      </c>
      <c r="O283" s="69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219" t="s">
        <v>173</v>
      </c>
      <c r="AT283" s="219" t="s">
        <v>169</v>
      </c>
      <c r="AU283" s="219" t="s">
        <v>83</v>
      </c>
      <c r="AY283" s="14" t="s">
        <v>166</v>
      </c>
      <c r="BE283" s="112">
        <f>IF(N283="základní",J283,0)</f>
        <v>0</v>
      </c>
      <c r="BF283" s="112">
        <f>IF(N283="snížená",J283,0)</f>
        <v>0</v>
      </c>
      <c r="BG283" s="112">
        <f>IF(N283="zákl. přenesená",J283,0)</f>
        <v>0</v>
      </c>
      <c r="BH283" s="112">
        <f>IF(N283="sníž. přenesená",J283,0)</f>
        <v>0</v>
      </c>
      <c r="BI283" s="112">
        <f>IF(N283="nulová",J283,0)</f>
        <v>0</v>
      </c>
      <c r="BJ283" s="14" t="s">
        <v>81</v>
      </c>
      <c r="BK283" s="112">
        <f>ROUND(I283*H283,2)</f>
        <v>0</v>
      </c>
      <c r="BL283" s="14" t="s">
        <v>173</v>
      </c>
      <c r="BM283" s="219" t="s">
        <v>415</v>
      </c>
    </row>
    <row r="284" spans="1:65" s="2" customFormat="1" ht="11.25">
      <c r="A284" s="32"/>
      <c r="B284" s="33"/>
      <c r="C284" s="34"/>
      <c r="D284" s="220" t="s">
        <v>174</v>
      </c>
      <c r="E284" s="34"/>
      <c r="F284" s="221" t="s">
        <v>459</v>
      </c>
      <c r="G284" s="34"/>
      <c r="H284" s="34"/>
      <c r="I284" s="176"/>
      <c r="J284" s="34"/>
      <c r="K284" s="34"/>
      <c r="L284" s="35"/>
      <c r="M284" s="222"/>
      <c r="N284" s="223"/>
      <c r="O284" s="69"/>
      <c r="P284" s="69"/>
      <c r="Q284" s="69"/>
      <c r="R284" s="69"/>
      <c r="S284" s="69"/>
      <c r="T284" s="70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4" t="s">
        <v>174</v>
      </c>
      <c r="AU284" s="14" t="s">
        <v>83</v>
      </c>
    </row>
    <row r="285" spans="1:65" s="2" customFormat="1" ht="24.2" customHeight="1">
      <c r="A285" s="32"/>
      <c r="B285" s="33"/>
      <c r="C285" s="207" t="s">
        <v>416</v>
      </c>
      <c r="D285" s="207" t="s">
        <v>169</v>
      </c>
      <c r="E285" s="208" t="s">
        <v>462</v>
      </c>
      <c r="F285" s="209" t="s">
        <v>463</v>
      </c>
      <c r="G285" s="210" t="s">
        <v>218</v>
      </c>
      <c r="H285" s="211">
        <v>2</v>
      </c>
      <c r="I285" s="212"/>
      <c r="J285" s="213">
        <f>ROUND(I285*H285,2)</f>
        <v>0</v>
      </c>
      <c r="K285" s="214"/>
      <c r="L285" s="35"/>
      <c r="M285" s="215" t="s">
        <v>1</v>
      </c>
      <c r="N285" s="216" t="s">
        <v>39</v>
      </c>
      <c r="O285" s="69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19" t="s">
        <v>173</v>
      </c>
      <c r="AT285" s="219" t="s">
        <v>169</v>
      </c>
      <c r="AU285" s="219" t="s">
        <v>83</v>
      </c>
      <c r="AY285" s="14" t="s">
        <v>166</v>
      </c>
      <c r="BE285" s="112">
        <f>IF(N285="základní",J285,0)</f>
        <v>0</v>
      </c>
      <c r="BF285" s="112">
        <f>IF(N285="snížená",J285,0)</f>
        <v>0</v>
      </c>
      <c r="BG285" s="112">
        <f>IF(N285="zákl. přenesená",J285,0)</f>
        <v>0</v>
      </c>
      <c r="BH285" s="112">
        <f>IF(N285="sníž. přenesená",J285,0)</f>
        <v>0</v>
      </c>
      <c r="BI285" s="112">
        <f>IF(N285="nulová",J285,0)</f>
        <v>0</v>
      </c>
      <c r="BJ285" s="14" t="s">
        <v>81</v>
      </c>
      <c r="BK285" s="112">
        <f>ROUND(I285*H285,2)</f>
        <v>0</v>
      </c>
      <c r="BL285" s="14" t="s">
        <v>173</v>
      </c>
      <c r="BM285" s="219" t="s">
        <v>419</v>
      </c>
    </row>
    <row r="286" spans="1:65" s="2" customFormat="1" ht="11.25">
      <c r="A286" s="32"/>
      <c r="B286" s="33"/>
      <c r="C286" s="34"/>
      <c r="D286" s="220" t="s">
        <v>174</v>
      </c>
      <c r="E286" s="34"/>
      <c r="F286" s="221" t="s">
        <v>463</v>
      </c>
      <c r="G286" s="34"/>
      <c r="H286" s="34"/>
      <c r="I286" s="176"/>
      <c r="J286" s="34"/>
      <c r="K286" s="34"/>
      <c r="L286" s="35"/>
      <c r="M286" s="222"/>
      <c r="N286" s="223"/>
      <c r="O286" s="69"/>
      <c r="P286" s="69"/>
      <c r="Q286" s="69"/>
      <c r="R286" s="69"/>
      <c r="S286" s="69"/>
      <c r="T286" s="70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4" t="s">
        <v>174</v>
      </c>
      <c r="AU286" s="14" t="s">
        <v>83</v>
      </c>
    </row>
    <row r="287" spans="1:65" s="2" customFormat="1" ht="24.2" customHeight="1">
      <c r="A287" s="32"/>
      <c r="B287" s="33"/>
      <c r="C287" s="207" t="s">
        <v>295</v>
      </c>
      <c r="D287" s="207" t="s">
        <v>169</v>
      </c>
      <c r="E287" s="208" t="s">
        <v>465</v>
      </c>
      <c r="F287" s="209" t="s">
        <v>466</v>
      </c>
      <c r="G287" s="210" t="s">
        <v>218</v>
      </c>
      <c r="H287" s="211">
        <v>2</v>
      </c>
      <c r="I287" s="212"/>
      <c r="J287" s="213">
        <f>ROUND(I287*H287,2)</f>
        <v>0</v>
      </c>
      <c r="K287" s="214"/>
      <c r="L287" s="35"/>
      <c r="M287" s="215" t="s">
        <v>1</v>
      </c>
      <c r="N287" s="216" t="s">
        <v>39</v>
      </c>
      <c r="O287" s="69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219" t="s">
        <v>173</v>
      </c>
      <c r="AT287" s="219" t="s">
        <v>169</v>
      </c>
      <c r="AU287" s="219" t="s">
        <v>83</v>
      </c>
      <c r="AY287" s="14" t="s">
        <v>166</v>
      </c>
      <c r="BE287" s="112">
        <f>IF(N287="základní",J287,0)</f>
        <v>0</v>
      </c>
      <c r="BF287" s="112">
        <f>IF(N287="snížená",J287,0)</f>
        <v>0</v>
      </c>
      <c r="BG287" s="112">
        <f>IF(N287="zákl. přenesená",J287,0)</f>
        <v>0</v>
      </c>
      <c r="BH287" s="112">
        <f>IF(N287="sníž. přenesená",J287,0)</f>
        <v>0</v>
      </c>
      <c r="BI287" s="112">
        <f>IF(N287="nulová",J287,0)</f>
        <v>0</v>
      </c>
      <c r="BJ287" s="14" t="s">
        <v>81</v>
      </c>
      <c r="BK287" s="112">
        <f>ROUND(I287*H287,2)</f>
        <v>0</v>
      </c>
      <c r="BL287" s="14" t="s">
        <v>173</v>
      </c>
      <c r="BM287" s="219" t="s">
        <v>422</v>
      </c>
    </row>
    <row r="288" spans="1:65" s="2" customFormat="1" ht="19.5">
      <c r="A288" s="32"/>
      <c r="B288" s="33"/>
      <c r="C288" s="34"/>
      <c r="D288" s="220" t="s">
        <v>174</v>
      </c>
      <c r="E288" s="34"/>
      <c r="F288" s="221" t="s">
        <v>466</v>
      </c>
      <c r="G288" s="34"/>
      <c r="H288" s="34"/>
      <c r="I288" s="176"/>
      <c r="J288" s="34"/>
      <c r="K288" s="34"/>
      <c r="L288" s="35"/>
      <c r="M288" s="222"/>
      <c r="N288" s="223"/>
      <c r="O288" s="69"/>
      <c r="P288" s="69"/>
      <c r="Q288" s="69"/>
      <c r="R288" s="69"/>
      <c r="S288" s="69"/>
      <c r="T288" s="70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4" t="s">
        <v>174</v>
      </c>
      <c r="AU288" s="14" t="s">
        <v>83</v>
      </c>
    </row>
    <row r="289" spans="1:65" s="2" customFormat="1" ht="24.2" customHeight="1">
      <c r="A289" s="32"/>
      <c r="B289" s="33"/>
      <c r="C289" s="207" t="s">
        <v>423</v>
      </c>
      <c r="D289" s="207" t="s">
        <v>169</v>
      </c>
      <c r="E289" s="208" t="s">
        <v>779</v>
      </c>
      <c r="F289" s="209" t="s">
        <v>780</v>
      </c>
      <c r="G289" s="210" t="s">
        <v>218</v>
      </c>
      <c r="H289" s="211">
        <v>1</v>
      </c>
      <c r="I289" s="212"/>
      <c r="J289" s="213">
        <f>ROUND(I289*H289,2)</f>
        <v>0</v>
      </c>
      <c r="K289" s="214"/>
      <c r="L289" s="35"/>
      <c r="M289" s="215" t="s">
        <v>1</v>
      </c>
      <c r="N289" s="216" t="s">
        <v>39</v>
      </c>
      <c r="O289" s="69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19" t="s">
        <v>173</v>
      </c>
      <c r="AT289" s="219" t="s">
        <v>169</v>
      </c>
      <c r="AU289" s="219" t="s">
        <v>83</v>
      </c>
      <c r="AY289" s="14" t="s">
        <v>166</v>
      </c>
      <c r="BE289" s="112">
        <f>IF(N289="základní",J289,0)</f>
        <v>0</v>
      </c>
      <c r="BF289" s="112">
        <f>IF(N289="snížená",J289,0)</f>
        <v>0</v>
      </c>
      <c r="BG289" s="112">
        <f>IF(N289="zákl. přenesená",J289,0)</f>
        <v>0</v>
      </c>
      <c r="BH289" s="112">
        <f>IF(N289="sníž. přenesená",J289,0)</f>
        <v>0</v>
      </c>
      <c r="BI289" s="112">
        <f>IF(N289="nulová",J289,0)</f>
        <v>0</v>
      </c>
      <c r="BJ289" s="14" t="s">
        <v>81</v>
      </c>
      <c r="BK289" s="112">
        <f>ROUND(I289*H289,2)</f>
        <v>0</v>
      </c>
      <c r="BL289" s="14" t="s">
        <v>173</v>
      </c>
      <c r="BM289" s="219" t="s">
        <v>426</v>
      </c>
    </row>
    <row r="290" spans="1:65" s="2" customFormat="1" ht="19.5">
      <c r="A290" s="32"/>
      <c r="B290" s="33"/>
      <c r="C290" s="34"/>
      <c r="D290" s="220" t="s">
        <v>174</v>
      </c>
      <c r="E290" s="34"/>
      <c r="F290" s="221" t="s">
        <v>780</v>
      </c>
      <c r="G290" s="34"/>
      <c r="H290" s="34"/>
      <c r="I290" s="176"/>
      <c r="J290" s="34"/>
      <c r="K290" s="34"/>
      <c r="L290" s="35"/>
      <c r="M290" s="222"/>
      <c r="N290" s="223"/>
      <c r="O290" s="69"/>
      <c r="P290" s="69"/>
      <c r="Q290" s="69"/>
      <c r="R290" s="69"/>
      <c r="S290" s="69"/>
      <c r="T290" s="70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4" t="s">
        <v>174</v>
      </c>
      <c r="AU290" s="14" t="s">
        <v>83</v>
      </c>
    </row>
    <row r="291" spans="1:65" s="2" customFormat="1" ht="24.2" customHeight="1">
      <c r="A291" s="32"/>
      <c r="B291" s="33"/>
      <c r="C291" s="207" t="s">
        <v>298</v>
      </c>
      <c r="D291" s="207" t="s">
        <v>169</v>
      </c>
      <c r="E291" s="208" t="s">
        <v>475</v>
      </c>
      <c r="F291" s="209" t="s">
        <v>476</v>
      </c>
      <c r="G291" s="210" t="s">
        <v>218</v>
      </c>
      <c r="H291" s="211">
        <v>1</v>
      </c>
      <c r="I291" s="212"/>
      <c r="J291" s="213">
        <f>ROUND(I291*H291,2)</f>
        <v>0</v>
      </c>
      <c r="K291" s="214"/>
      <c r="L291" s="35"/>
      <c r="M291" s="215" t="s">
        <v>1</v>
      </c>
      <c r="N291" s="216" t="s">
        <v>39</v>
      </c>
      <c r="O291" s="69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19" t="s">
        <v>173</v>
      </c>
      <c r="AT291" s="219" t="s">
        <v>169</v>
      </c>
      <c r="AU291" s="219" t="s">
        <v>83</v>
      </c>
      <c r="AY291" s="14" t="s">
        <v>166</v>
      </c>
      <c r="BE291" s="112">
        <f>IF(N291="základní",J291,0)</f>
        <v>0</v>
      </c>
      <c r="BF291" s="112">
        <f>IF(N291="snížená",J291,0)</f>
        <v>0</v>
      </c>
      <c r="BG291" s="112">
        <f>IF(N291="zákl. přenesená",J291,0)</f>
        <v>0</v>
      </c>
      <c r="BH291" s="112">
        <f>IF(N291="sníž. přenesená",J291,0)</f>
        <v>0</v>
      </c>
      <c r="BI291" s="112">
        <f>IF(N291="nulová",J291,0)</f>
        <v>0</v>
      </c>
      <c r="BJ291" s="14" t="s">
        <v>81</v>
      </c>
      <c r="BK291" s="112">
        <f>ROUND(I291*H291,2)</f>
        <v>0</v>
      </c>
      <c r="BL291" s="14" t="s">
        <v>173</v>
      </c>
      <c r="BM291" s="219" t="s">
        <v>429</v>
      </c>
    </row>
    <row r="292" spans="1:65" s="2" customFormat="1" ht="11.25">
      <c r="A292" s="32"/>
      <c r="B292" s="33"/>
      <c r="C292" s="34"/>
      <c r="D292" s="220" t="s">
        <v>174</v>
      </c>
      <c r="E292" s="34"/>
      <c r="F292" s="221" t="s">
        <v>476</v>
      </c>
      <c r="G292" s="34"/>
      <c r="H292" s="34"/>
      <c r="I292" s="176"/>
      <c r="J292" s="34"/>
      <c r="K292" s="34"/>
      <c r="L292" s="35"/>
      <c r="M292" s="222"/>
      <c r="N292" s="223"/>
      <c r="O292" s="69"/>
      <c r="P292" s="69"/>
      <c r="Q292" s="69"/>
      <c r="R292" s="69"/>
      <c r="S292" s="69"/>
      <c r="T292" s="70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4" t="s">
        <v>174</v>
      </c>
      <c r="AU292" s="14" t="s">
        <v>83</v>
      </c>
    </row>
    <row r="293" spans="1:65" s="2" customFormat="1" ht="21.75" customHeight="1">
      <c r="A293" s="32"/>
      <c r="B293" s="33"/>
      <c r="C293" s="207" t="s">
        <v>430</v>
      </c>
      <c r="D293" s="207" t="s">
        <v>169</v>
      </c>
      <c r="E293" s="208" t="s">
        <v>479</v>
      </c>
      <c r="F293" s="209" t="s">
        <v>480</v>
      </c>
      <c r="G293" s="210" t="s">
        <v>196</v>
      </c>
      <c r="H293" s="211">
        <v>0.1</v>
      </c>
      <c r="I293" s="212"/>
      <c r="J293" s="213">
        <f>ROUND(I293*H293,2)</f>
        <v>0</v>
      </c>
      <c r="K293" s="214"/>
      <c r="L293" s="35"/>
      <c r="M293" s="215" t="s">
        <v>1</v>
      </c>
      <c r="N293" s="216" t="s">
        <v>39</v>
      </c>
      <c r="O293" s="69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19" t="s">
        <v>173</v>
      </c>
      <c r="AT293" s="219" t="s">
        <v>169</v>
      </c>
      <c r="AU293" s="219" t="s">
        <v>83</v>
      </c>
      <c r="AY293" s="14" t="s">
        <v>166</v>
      </c>
      <c r="BE293" s="112">
        <f>IF(N293="základní",J293,0)</f>
        <v>0</v>
      </c>
      <c r="BF293" s="112">
        <f>IF(N293="snížená",J293,0)</f>
        <v>0</v>
      </c>
      <c r="BG293" s="112">
        <f>IF(N293="zákl. přenesená",J293,0)</f>
        <v>0</v>
      </c>
      <c r="BH293" s="112">
        <f>IF(N293="sníž. přenesená",J293,0)</f>
        <v>0</v>
      </c>
      <c r="BI293" s="112">
        <f>IF(N293="nulová",J293,0)</f>
        <v>0</v>
      </c>
      <c r="BJ293" s="14" t="s">
        <v>81</v>
      </c>
      <c r="BK293" s="112">
        <f>ROUND(I293*H293,2)</f>
        <v>0</v>
      </c>
      <c r="BL293" s="14" t="s">
        <v>173</v>
      </c>
      <c r="BM293" s="219" t="s">
        <v>433</v>
      </c>
    </row>
    <row r="294" spans="1:65" s="2" customFormat="1" ht="11.25">
      <c r="A294" s="32"/>
      <c r="B294" s="33"/>
      <c r="C294" s="34"/>
      <c r="D294" s="220" t="s">
        <v>174</v>
      </c>
      <c r="E294" s="34"/>
      <c r="F294" s="221" t="s">
        <v>480</v>
      </c>
      <c r="G294" s="34"/>
      <c r="H294" s="34"/>
      <c r="I294" s="176"/>
      <c r="J294" s="34"/>
      <c r="K294" s="34"/>
      <c r="L294" s="35"/>
      <c r="M294" s="222"/>
      <c r="N294" s="223"/>
      <c r="O294" s="69"/>
      <c r="P294" s="69"/>
      <c r="Q294" s="69"/>
      <c r="R294" s="69"/>
      <c r="S294" s="69"/>
      <c r="T294" s="70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4" t="s">
        <v>174</v>
      </c>
      <c r="AU294" s="14" t="s">
        <v>83</v>
      </c>
    </row>
    <row r="295" spans="1:65" s="2" customFormat="1" ht="24.2" customHeight="1">
      <c r="A295" s="32"/>
      <c r="B295" s="33"/>
      <c r="C295" s="207" t="s">
        <v>302</v>
      </c>
      <c r="D295" s="207" t="s">
        <v>169</v>
      </c>
      <c r="E295" s="208" t="s">
        <v>482</v>
      </c>
      <c r="F295" s="209" t="s">
        <v>483</v>
      </c>
      <c r="G295" s="210" t="s">
        <v>196</v>
      </c>
      <c r="H295" s="211">
        <v>0.1</v>
      </c>
      <c r="I295" s="212"/>
      <c r="J295" s="213">
        <f>ROUND(I295*H295,2)</f>
        <v>0</v>
      </c>
      <c r="K295" s="214"/>
      <c r="L295" s="35"/>
      <c r="M295" s="215" t="s">
        <v>1</v>
      </c>
      <c r="N295" s="216" t="s">
        <v>39</v>
      </c>
      <c r="O295" s="69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219" t="s">
        <v>173</v>
      </c>
      <c r="AT295" s="219" t="s">
        <v>169</v>
      </c>
      <c r="AU295" s="219" t="s">
        <v>83</v>
      </c>
      <c r="AY295" s="14" t="s">
        <v>166</v>
      </c>
      <c r="BE295" s="112">
        <f>IF(N295="základní",J295,0)</f>
        <v>0</v>
      </c>
      <c r="BF295" s="112">
        <f>IF(N295="snížená",J295,0)</f>
        <v>0</v>
      </c>
      <c r="BG295" s="112">
        <f>IF(N295="zákl. přenesená",J295,0)</f>
        <v>0</v>
      </c>
      <c r="BH295" s="112">
        <f>IF(N295="sníž. přenesená",J295,0)</f>
        <v>0</v>
      </c>
      <c r="BI295" s="112">
        <f>IF(N295="nulová",J295,0)</f>
        <v>0</v>
      </c>
      <c r="BJ295" s="14" t="s">
        <v>81</v>
      </c>
      <c r="BK295" s="112">
        <f>ROUND(I295*H295,2)</f>
        <v>0</v>
      </c>
      <c r="BL295" s="14" t="s">
        <v>173</v>
      </c>
      <c r="BM295" s="219" t="s">
        <v>437</v>
      </c>
    </row>
    <row r="296" spans="1:65" s="2" customFormat="1" ht="19.5">
      <c r="A296" s="32"/>
      <c r="B296" s="33"/>
      <c r="C296" s="34"/>
      <c r="D296" s="220" t="s">
        <v>174</v>
      </c>
      <c r="E296" s="34"/>
      <c r="F296" s="221" t="s">
        <v>483</v>
      </c>
      <c r="G296" s="34"/>
      <c r="H296" s="34"/>
      <c r="I296" s="176"/>
      <c r="J296" s="34"/>
      <c r="K296" s="34"/>
      <c r="L296" s="35"/>
      <c r="M296" s="222"/>
      <c r="N296" s="223"/>
      <c r="O296" s="69"/>
      <c r="P296" s="69"/>
      <c r="Q296" s="69"/>
      <c r="R296" s="69"/>
      <c r="S296" s="69"/>
      <c r="T296" s="70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4" t="s">
        <v>174</v>
      </c>
      <c r="AU296" s="14" t="s">
        <v>83</v>
      </c>
    </row>
    <row r="297" spans="1:65" s="12" customFormat="1" ht="22.9" customHeight="1">
      <c r="B297" s="191"/>
      <c r="C297" s="192"/>
      <c r="D297" s="193" t="s">
        <v>73</v>
      </c>
      <c r="E297" s="205" t="s">
        <v>485</v>
      </c>
      <c r="F297" s="205" t="s">
        <v>486</v>
      </c>
      <c r="G297" s="192"/>
      <c r="H297" s="192"/>
      <c r="I297" s="195"/>
      <c r="J297" s="206">
        <f>BK297</f>
        <v>0</v>
      </c>
      <c r="K297" s="192"/>
      <c r="L297" s="197"/>
      <c r="M297" s="198"/>
      <c r="N297" s="199"/>
      <c r="O297" s="199"/>
      <c r="P297" s="200">
        <f>SUM(P298:P305)</f>
        <v>0</v>
      </c>
      <c r="Q297" s="199"/>
      <c r="R297" s="200">
        <f>SUM(R298:R305)</f>
        <v>0</v>
      </c>
      <c r="S297" s="199"/>
      <c r="T297" s="201">
        <f>SUM(T298:T305)</f>
        <v>0</v>
      </c>
      <c r="AR297" s="202" t="s">
        <v>83</v>
      </c>
      <c r="AT297" s="203" t="s">
        <v>73</v>
      </c>
      <c r="AU297" s="203" t="s">
        <v>81</v>
      </c>
      <c r="AY297" s="202" t="s">
        <v>166</v>
      </c>
      <c r="BK297" s="204">
        <f>SUM(BK298:BK305)</f>
        <v>0</v>
      </c>
    </row>
    <row r="298" spans="1:65" s="2" customFormat="1" ht="24.2" customHeight="1">
      <c r="A298" s="32"/>
      <c r="B298" s="33"/>
      <c r="C298" s="207" t="s">
        <v>440</v>
      </c>
      <c r="D298" s="207" t="s">
        <v>169</v>
      </c>
      <c r="E298" s="208" t="s">
        <v>488</v>
      </c>
      <c r="F298" s="209" t="s">
        <v>489</v>
      </c>
      <c r="G298" s="210" t="s">
        <v>490</v>
      </c>
      <c r="H298" s="211">
        <v>50</v>
      </c>
      <c r="I298" s="212"/>
      <c r="J298" s="213">
        <f>ROUND(I298*H298,2)</f>
        <v>0</v>
      </c>
      <c r="K298" s="214"/>
      <c r="L298" s="35"/>
      <c r="M298" s="215" t="s">
        <v>1</v>
      </c>
      <c r="N298" s="216" t="s">
        <v>39</v>
      </c>
      <c r="O298" s="69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219" t="s">
        <v>173</v>
      </c>
      <c r="AT298" s="219" t="s">
        <v>169</v>
      </c>
      <c r="AU298" s="219" t="s">
        <v>83</v>
      </c>
      <c r="AY298" s="14" t="s">
        <v>166</v>
      </c>
      <c r="BE298" s="112">
        <f>IF(N298="základní",J298,0)</f>
        <v>0</v>
      </c>
      <c r="BF298" s="112">
        <f>IF(N298="snížená",J298,0)</f>
        <v>0</v>
      </c>
      <c r="BG298" s="112">
        <f>IF(N298="zákl. přenesená",J298,0)</f>
        <v>0</v>
      </c>
      <c r="BH298" s="112">
        <f>IF(N298="sníž. přenesená",J298,0)</f>
        <v>0</v>
      </c>
      <c r="BI298" s="112">
        <f>IF(N298="nulová",J298,0)</f>
        <v>0</v>
      </c>
      <c r="BJ298" s="14" t="s">
        <v>81</v>
      </c>
      <c r="BK298" s="112">
        <f>ROUND(I298*H298,2)</f>
        <v>0</v>
      </c>
      <c r="BL298" s="14" t="s">
        <v>173</v>
      </c>
      <c r="BM298" s="219" t="s">
        <v>443</v>
      </c>
    </row>
    <row r="299" spans="1:65" s="2" customFormat="1" ht="19.5">
      <c r="A299" s="32"/>
      <c r="B299" s="33"/>
      <c r="C299" s="34"/>
      <c r="D299" s="220" t="s">
        <v>174</v>
      </c>
      <c r="E299" s="34"/>
      <c r="F299" s="221" t="s">
        <v>489</v>
      </c>
      <c r="G299" s="34"/>
      <c r="H299" s="34"/>
      <c r="I299" s="176"/>
      <c r="J299" s="34"/>
      <c r="K299" s="34"/>
      <c r="L299" s="35"/>
      <c r="M299" s="222"/>
      <c r="N299" s="223"/>
      <c r="O299" s="69"/>
      <c r="P299" s="69"/>
      <c r="Q299" s="69"/>
      <c r="R299" s="69"/>
      <c r="S299" s="69"/>
      <c r="T299" s="70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T299" s="14" t="s">
        <v>174</v>
      </c>
      <c r="AU299" s="14" t="s">
        <v>83</v>
      </c>
    </row>
    <row r="300" spans="1:65" s="2" customFormat="1" ht="24.2" customHeight="1">
      <c r="A300" s="32"/>
      <c r="B300" s="33"/>
      <c r="C300" s="207" t="s">
        <v>305</v>
      </c>
      <c r="D300" s="207" t="s">
        <v>169</v>
      </c>
      <c r="E300" s="208" t="s">
        <v>492</v>
      </c>
      <c r="F300" s="209" t="s">
        <v>493</v>
      </c>
      <c r="G300" s="210" t="s">
        <v>490</v>
      </c>
      <c r="H300" s="211">
        <v>50</v>
      </c>
      <c r="I300" s="212"/>
      <c r="J300" s="213">
        <f>ROUND(I300*H300,2)</f>
        <v>0</v>
      </c>
      <c r="K300" s="214"/>
      <c r="L300" s="35"/>
      <c r="M300" s="215" t="s">
        <v>1</v>
      </c>
      <c r="N300" s="216" t="s">
        <v>39</v>
      </c>
      <c r="O300" s="69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219" t="s">
        <v>173</v>
      </c>
      <c r="AT300" s="219" t="s">
        <v>169</v>
      </c>
      <c r="AU300" s="219" t="s">
        <v>83</v>
      </c>
      <c r="AY300" s="14" t="s">
        <v>166</v>
      </c>
      <c r="BE300" s="112">
        <f>IF(N300="základní",J300,0)</f>
        <v>0</v>
      </c>
      <c r="BF300" s="112">
        <f>IF(N300="snížená",J300,0)</f>
        <v>0</v>
      </c>
      <c r="BG300" s="112">
        <f>IF(N300="zákl. přenesená",J300,0)</f>
        <v>0</v>
      </c>
      <c r="BH300" s="112">
        <f>IF(N300="sníž. přenesená",J300,0)</f>
        <v>0</v>
      </c>
      <c r="BI300" s="112">
        <f>IF(N300="nulová",J300,0)</f>
        <v>0</v>
      </c>
      <c r="BJ300" s="14" t="s">
        <v>81</v>
      </c>
      <c r="BK300" s="112">
        <f>ROUND(I300*H300,2)</f>
        <v>0</v>
      </c>
      <c r="BL300" s="14" t="s">
        <v>173</v>
      </c>
      <c r="BM300" s="219" t="s">
        <v>446</v>
      </c>
    </row>
    <row r="301" spans="1:65" s="2" customFormat="1" ht="11.25">
      <c r="A301" s="32"/>
      <c r="B301" s="33"/>
      <c r="C301" s="34"/>
      <c r="D301" s="220" t="s">
        <v>174</v>
      </c>
      <c r="E301" s="34"/>
      <c r="F301" s="221" t="s">
        <v>493</v>
      </c>
      <c r="G301" s="34"/>
      <c r="H301" s="34"/>
      <c r="I301" s="176"/>
      <c r="J301" s="34"/>
      <c r="K301" s="34"/>
      <c r="L301" s="35"/>
      <c r="M301" s="222"/>
      <c r="N301" s="223"/>
      <c r="O301" s="69"/>
      <c r="P301" s="69"/>
      <c r="Q301" s="69"/>
      <c r="R301" s="69"/>
      <c r="S301" s="69"/>
      <c r="T301" s="70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4" t="s">
        <v>174</v>
      </c>
      <c r="AU301" s="14" t="s">
        <v>83</v>
      </c>
    </row>
    <row r="302" spans="1:65" s="2" customFormat="1" ht="16.5" customHeight="1">
      <c r="A302" s="32"/>
      <c r="B302" s="33"/>
      <c r="C302" s="224" t="s">
        <v>447</v>
      </c>
      <c r="D302" s="224" t="s">
        <v>179</v>
      </c>
      <c r="E302" s="225" t="s">
        <v>499</v>
      </c>
      <c r="F302" s="226" t="s">
        <v>500</v>
      </c>
      <c r="G302" s="227" t="s">
        <v>490</v>
      </c>
      <c r="H302" s="228">
        <v>100</v>
      </c>
      <c r="I302" s="229"/>
      <c r="J302" s="230">
        <f>ROUND(I302*H302,2)</f>
        <v>0</v>
      </c>
      <c r="K302" s="231"/>
      <c r="L302" s="232"/>
      <c r="M302" s="233" t="s">
        <v>1</v>
      </c>
      <c r="N302" s="234" t="s">
        <v>39</v>
      </c>
      <c r="O302" s="69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219" t="s">
        <v>182</v>
      </c>
      <c r="AT302" s="219" t="s">
        <v>179</v>
      </c>
      <c r="AU302" s="219" t="s">
        <v>83</v>
      </c>
      <c r="AY302" s="14" t="s">
        <v>166</v>
      </c>
      <c r="BE302" s="112">
        <f>IF(N302="základní",J302,0)</f>
        <v>0</v>
      </c>
      <c r="BF302" s="112">
        <f>IF(N302="snížená",J302,0)</f>
        <v>0</v>
      </c>
      <c r="BG302" s="112">
        <f>IF(N302="zákl. přenesená",J302,0)</f>
        <v>0</v>
      </c>
      <c r="BH302" s="112">
        <f>IF(N302="sníž. přenesená",J302,0)</f>
        <v>0</v>
      </c>
      <c r="BI302" s="112">
        <f>IF(N302="nulová",J302,0)</f>
        <v>0</v>
      </c>
      <c r="BJ302" s="14" t="s">
        <v>81</v>
      </c>
      <c r="BK302" s="112">
        <f>ROUND(I302*H302,2)</f>
        <v>0</v>
      </c>
      <c r="BL302" s="14" t="s">
        <v>173</v>
      </c>
      <c r="BM302" s="219" t="s">
        <v>450</v>
      </c>
    </row>
    <row r="303" spans="1:65" s="2" customFormat="1" ht="11.25">
      <c r="A303" s="32"/>
      <c r="B303" s="33"/>
      <c r="C303" s="34"/>
      <c r="D303" s="220" t="s">
        <v>174</v>
      </c>
      <c r="E303" s="34"/>
      <c r="F303" s="221" t="s">
        <v>500</v>
      </c>
      <c r="G303" s="34"/>
      <c r="H303" s="34"/>
      <c r="I303" s="176"/>
      <c r="J303" s="34"/>
      <c r="K303" s="34"/>
      <c r="L303" s="35"/>
      <c r="M303" s="222"/>
      <c r="N303" s="223"/>
      <c r="O303" s="69"/>
      <c r="P303" s="69"/>
      <c r="Q303" s="69"/>
      <c r="R303" s="69"/>
      <c r="S303" s="69"/>
      <c r="T303" s="70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4" t="s">
        <v>174</v>
      </c>
      <c r="AU303" s="14" t="s">
        <v>83</v>
      </c>
    </row>
    <row r="304" spans="1:65" s="2" customFormat="1" ht="24.2" customHeight="1">
      <c r="A304" s="32"/>
      <c r="B304" s="33"/>
      <c r="C304" s="207" t="s">
        <v>311</v>
      </c>
      <c r="D304" s="207" t="s">
        <v>169</v>
      </c>
      <c r="E304" s="208" t="s">
        <v>503</v>
      </c>
      <c r="F304" s="209" t="s">
        <v>504</v>
      </c>
      <c r="G304" s="210" t="s">
        <v>196</v>
      </c>
      <c r="H304" s="211">
        <v>0.1</v>
      </c>
      <c r="I304" s="212"/>
      <c r="J304" s="213">
        <f>ROUND(I304*H304,2)</f>
        <v>0</v>
      </c>
      <c r="K304" s="214"/>
      <c r="L304" s="35"/>
      <c r="M304" s="215" t="s">
        <v>1</v>
      </c>
      <c r="N304" s="216" t="s">
        <v>39</v>
      </c>
      <c r="O304" s="69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219" t="s">
        <v>173</v>
      </c>
      <c r="AT304" s="219" t="s">
        <v>169</v>
      </c>
      <c r="AU304" s="219" t="s">
        <v>83</v>
      </c>
      <c r="AY304" s="14" t="s">
        <v>166</v>
      </c>
      <c r="BE304" s="112">
        <f>IF(N304="základní",J304,0)</f>
        <v>0</v>
      </c>
      <c r="BF304" s="112">
        <f>IF(N304="snížená",J304,0)</f>
        <v>0</v>
      </c>
      <c r="BG304" s="112">
        <f>IF(N304="zákl. přenesená",J304,0)</f>
        <v>0</v>
      </c>
      <c r="BH304" s="112">
        <f>IF(N304="sníž. přenesená",J304,0)</f>
        <v>0</v>
      </c>
      <c r="BI304" s="112">
        <f>IF(N304="nulová",J304,0)</f>
        <v>0</v>
      </c>
      <c r="BJ304" s="14" t="s">
        <v>81</v>
      </c>
      <c r="BK304" s="112">
        <f>ROUND(I304*H304,2)</f>
        <v>0</v>
      </c>
      <c r="BL304" s="14" t="s">
        <v>173</v>
      </c>
      <c r="BM304" s="219" t="s">
        <v>453</v>
      </c>
    </row>
    <row r="305" spans="1:65" s="2" customFormat="1" ht="19.5">
      <c r="A305" s="32"/>
      <c r="B305" s="33"/>
      <c r="C305" s="34"/>
      <c r="D305" s="220" t="s">
        <v>174</v>
      </c>
      <c r="E305" s="34"/>
      <c r="F305" s="221" t="s">
        <v>504</v>
      </c>
      <c r="G305" s="34"/>
      <c r="H305" s="34"/>
      <c r="I305" s="176"/>
      <c r="J305" s="34"/>
      <c r="K305" s="34"/>
      <c r="L305" s="35"/>
      <c r="M305" s="222"/>
      <c r="N305" s="223"/>
      <c r="O305" s="69"/>
      <c r="P305" s="69"/>
      <c r="Q305" s="69"/>
      <c r="R305" s="69"/>
      <c r="S305" s="69"/>
      <c r="T305" s="70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4" t="s">
        <v>174</v>
      </c>
      <c r="AU305" s="14" t="s">
        <v>83</v>
      </c>
    </row>
    <row r="306" spans="1:65" s="12" customFormat="1" ht="22.9" customHeight="1">
      <c r="B306" s="191"/>
      <c r="C306" s="192"/>
      <c r="D306" s="193" t="s">
        <v>73</v>
      </c>
      <c r="E306" s="205" t="s">
        <v>506</v>
      </c>
      <c r="F306" s="205" t="s">
        <v>507</v>
      </c>
      <c r="G306" s="192"/>
      <c r="H306" s="192"/>
      <c r="I306" s="195"/>
      <c r="J306" s="206">
        <f>BK306</f>
        <v>0</v>
      </c>
      <c r="K306" s="192"/>
      <c r="L306" s="197"/>
      <c r="M306" s="198"/>
      <c r="N306" s="199"/>
      <c r="O306" s="199"/>
      <c r="P306" s="200">
        <f>SUM(P307:P314)</f>
        <v>0</v>
      </c>
      <c r="Q306" s="199"/>
      <c r="R306" s="200">
        <f>SUM(R307:R314)</f>
        <v>0</v>
      </c>
      <c r="S306" s="199"/>
      <c r="T306" s="201">
        <f>SUM(T307:T314)</f>
        <v>0</v>
      </c>
      <c r="AR306" s="202" t="s">
        <v>83</v>
      </c>
      <c r="AT306" s="203" t="s">
        <v>73</v>
      </c>
      <c r="AU306" s="203" t="s">
        <v>81</v>
      </c>
      <c r="AY306" s="202" t="s">
        <v>166</v>
      </c>
      <c r="BK306" s="204">
        <f>SUM(BK307:BK314)</f>
        <v>0</v>
      </c>
    </row>
    <row r="307" spans="1:65" s="2" customFormat="1" ht="24.2" customHeight="1">
      <c r="A307" s="32"/>
      <c r="B307" s="33"/>
      <c r="C307" s="207" t="s">
        <v>454</v>
      </c>
      <c r="D307" s="207" t="s">
        <v>169</v>
      </c>
      <c r="E307" s="208" t="s">
        <v>508</v>
      </c>
      <c r="F307" s="209" t="s">
        <v>509</v>
      </c>
      <c r="G307" s="210" t="s">
        <v>510</v>
      </c>
      <c r="H307" s="211">
        <v>8</v>
      </c>
      <c r="I307" s="212"/>
      <c r="J307" s="213">
        <f>ROUND(I307*H307,2)</f>
        <v>0</v>
      </c>
      <c r="K307" s="214"/>
      <c r="L307" s="35"/>
      <c r="M307" s="215" t="s">
        <v>1</v>
      </c>
      <c r="N307" s="216" t="s">
        <v>39</v>
      </c>
      <c r="O307" s="69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219" t="s">
        <v>173</v>
      </c>
      <c r="AT307" s="219" t="s">
        <v>169</v>
      </c>
      <c r="AU307" s="219" t="s">
        <v>83</v>
      </c>
      <c r="AY307" s="14" t="s">
        <v>166</v>
      </c>
      <c r="BE307" s="112">
        <f>IF(N307="základní",J307,0)</f>
        <v>0</v>
      </c>
      <c r="BF307" s="112">
        <f>IF(N307="snížená",J307,0)</f>
        <v>0</v>
      </c>
      <c r="BG307" s="112">
        <f>IF(N307="zákl. přenesená",J307,0)</f>
        <v>0</v>
      </c>
      <c r="BH307" s="112">
        <f>IF(N307="sníž. přenesená",J307,0)</f>
        <v>0</v>
      </c>
      <c r="BI307" s="112">
        <f>IF(N307="nulová",J307,0)</f>
        <v>0</v>
      </c>
      <c r="BJ307" s="14" t="s">
        <v>81</v>
      </c>
      <c r="BK307" s="112">
        <f>ROUND(I307*H307,2)</f>
        <v>0</v>
      </c>
      <c r="BL307" s="14" t="s">
        <v>173</v>
      </c>
      <c r="BM307" s="219" t="s">
        <v>457</v>
      </c>
    </row>
    <row r="308" spans="1:65" s="2" customFormat="1" ht="11.25">
      <c r="A308" s="32"/>
      <c r="B308" s="33"/>
      <c r="C308" s="34"/>
      <c r="D308" s="220" t="s">
        <v>174</v>
      </c>
      <c r="E308" s="34"/>
      <c r="F308" s="221" t="s">
        <v>509</v>
      </c>
      <c r="G308" s="34"/>
      <c r="H308" s="34"/>
      <c r="I308" s="176"/>
      <c r="J308" s="34"/>
      <c r="K308" s="34"/>
      <c r="L308" s="35"/>
      <c r="M308" s="222"/>
      <c r="N308" s="223"/>
      <c r="O308" s="69"/>
      <c r="P308" s="69"/>
      <c r="Q308" s="69"/>
      <c r="R308" s="69"/>
      <c r="S308" s="69"/>
      <c r="T308" s="70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T308" s="14" t="s">
        <v>174</v>
      </c>
      <c r="AU308" s="14" t="s">
        <v>83</v>
      </c>
    </row>
    <row r="309" spans="1:65" s="2" customFormat="1" ht="24.2" customHeight="1">
      <c r="A309" s="32"/>
      <c r="B309" s="33"/>
      <c r="C309" s="207" t="s">
        <v>314</v>
      </c>
      <c r="D309" s="207" t="s">
        <v>169</v>
      </c>
      <c r="E309" s="208" t="s">
        <v>513</v>
      </c>
      <c r="F309" s="209" t="s">
        <v>514</v>
      </c>
      <c r="G309" s="210" t="s">
        <v>510</v>
      </c>
      <c r="H309" s="211">
        <v>8</v>
      </c>
      <c r="I309" s="212"/>
      <c r="J309" s="213">
        <f>ROUND(I309*H309,2)</f>
        <v>0</v>
      </c>
      <c r="K309" s="214"/>
      <c r="L309" s="35"/>
      <c r="M309" s="215" t="s">
        <v>1</v>
      </c>
      <c r="N309" s="216" t="s">
        <v>39</v>
      </c>
      <c r="O309" s="69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219" t="s">
        <v>173</v>
      </c>
      <c r="AT309" s="219" t="s">
        <v>169</v>
      </c>
      <c r="AU309" s="219" t="s">
        <v>83</v>
      </c>
      <c r="AY309" s="14" t="s">
        <v>166</v>
      </c>
      <c r="BE309" s="112">
        <f>IF(N309="základní",J309,0)</f>
        <v>0</v>
      </c>
      <c r="BF309" s="112">
        <f>IF(N309="snížená",J309,0)</f>
        <v>0</v>
      </c>
      <c r="BG309" s="112">
        <f>IF(N309="zákl. přenesená",J309,0)</f>
        <v>0</v>
      </c>
      <c r="BH309" s="112">
        <f>IF(N309="sníž. přenesená",J309,0)</f>
        <v>0</v>
      </c>
      <c r="BI309" s="112">
        <f>IF(N309="nulová",J309,0)</f>
        <v>0</v>
      </c>
      <c r="BJ309" s="14" t="s">
        <v>81</v>
      </c>
      <c r="BK309" s="112">
        <f>ROUND(I309*H309,2)</f>
        <v>0</v>
      </c>
      <c r="BL309" s="14" t="s">
        <v>173</v>
      </c>
      <c r="BM309" s="219" t="s">
        <v>460</v>
      </c>
    </row>
    <row r="310" spans="1:65" s="2" customFormat="1" ht="19.5">
      <c r="A310" s="32"/>
      <c r="B310" s="33"/>
      <c r="C310" s="34"/>
      <c r="D310" s="220" t="s">
        <v>174</v>
      </c>
      <c r="E310" s="34"/>
      <c r="F310" s="221" t="s">
        <v>514</v>
      </c>
      <c r="G310" s="34"/>
      <c r="H310" s="34"/>
      <c r="I310" s="176"/>
      <c r="J310" s="34"/>
      <c r="K310" s="34"/>
      <c r="L310" s="35"/>
      <c r="M310" s="222"/>
      <c r="N310" s="223"/>
      <c r="O310" s="69"/>
      <c r="P310" s="69"/>
      <c r="Q310" s="69"/>
      <c r="R310" s="69"/>
      <c r="S310" s="69"/>
      <c r="T310" s="70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T310" s="14" t="s">
        <v>174</v>
      </c>
      <c r="AU310" s="14" t="s">
        <v>83</v>
      </c>
    </row>
    <row r="311" spans="1:65" s="2" customFormat="1" ht="24.2" customHeight="1">
      <c r="A311" s="32"/>
      <c r="B311" s="33"/>
      <c r="C311" s="207" t="s">
        <v>461</v>
      </c>
      <c r="D311" s="207" t="s">
        <v>169</v>
      </c>
      <c r="E311" s="208" t="s">
        <v>516</v>
      </c>
      <c r="F311" s="209" t="s">
        <v>517</v>
      </c>
      <c r="G311" s="210" t="s">
        <v>172</v>
      </c>
      <c r="H311" s="211">
        <v>36</v>
      </c>
      <c r="I311" s="212"/>
      <c r="J311" s="213">
        <f>ROUND(I311*H311,2)</f>
        <v>0</v>
      </c>
      <c r="K311" s="214"/>
      <c r="L311" s="35"/>
      <c r="M311" s="215" t="s">
        <v>1</v>
      </c>
      <c r="N311" s="216" t="s">
        <v>39</v>
      </c>
      <c r="O311" s="69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219" t="s">
        <v>173</v>
      </c>
      <c r="AT311" s="219" t="s">
        <v>169</v>
      </c>
      <c r="AU311" s="219" t="s">
        <v>83</v>
      </c>
      <c r="AY311" s="14" t="s">
        <v>166</v>
      </c>
      <c r="BE311" s="112">
        <f>IF(N311="základní",J311,0)</f>
        <v>0</v>
      </c>
      <c r="BF311" s="112">
        <f>IF(N311="snížená",J311,0)</f>
        <v>0</v>
      </c>
      <c r="BG311" s="112">
        <f>IF(N311="zákl. přenesená",J311,0)</f>
        <v>0</v>
      </c>
      <c r="BH311" s="112">
        <f>IF(N311="sníž. přenesená",J311,0)</f>
        <v>0</v>
      </c>
      <c r="BI311" s="112">
        <f>IF(N311="nulová",J311,0)</f>
        <v>0</v>
      </c>
      <c r="BJ311" s="14" t="s">
        <v>81</v>
      </c>
      <c r="BK311" s="112">
        <f>ROUND(I311*H311,2)</f>
        <v>0</v>
      </c>
      <c r="BL311" s="14" t="s">
        <v>173</v>
      </c>
      <c r="BM311" s="219" t="s">
        <v>464</v>
      </c>
    </row>
    <row r="312" spans="1:65" s="2" customFormat="1" ht="11.25">
      <c r="A312" s="32"/>
      <c r="B312" s="33"/>
      <c r="C312" s="34"/>
      <c r="D312" s="220" t="s">
        <v>174</v>
      </c>
      <c r="E312" s="34"/>
      <c r="F312" s="221" t="s">
        <v>517</v>
      </c>
      <c r="G312" s="34"/>
      <c r="H312" s="34"/>
      <c r="I312" s="176"/>
      <c r="J312" s="34"/>
      <c r="K312" s="34"/>
      <c r="L312" s="35"/>
      <c r="M312" s="222"/>
      <c r="N312" s="223"/>
      <c r="O312" s="69"/>
      <c r="P312" s="69"/>
      <c r="Q312" s="69"/>
      <c r="R312" s="69"/>
      <c r="S312" s="69"/>
      <c r="T312" s="70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T312" s="14" t="s">
        <v>174</v>
      </c>
      <c r="AU312" s="14" t="s">
        <v>83</v>
      </c>
    </row>
    <row r="313" spans="1:65" s="2" customFormat="1" ht="24.2" customHeight="1">
      <c r="A313" s="32"/>
      <c r="B313" s="33"/>
      <c r="C313" s="207" t="s">
        <v>318</v>
      </c>
      <c r="D313" s="207" t="s">
        <v>169</v>
      </c>
      <c r="E313" s="208" t="s">
        <v>523</v>
      </c>
      <c r="F313" s="209" t="s">
        <v>524</v>
      </c>
      <c r="G313" s="210" t="s">
        <v>172</v>
      </c>
      <c r="H313" s="211">
        <v>36</v>
      </c>
      <c r="I313" s="212"/>
      <c r="J313" s="213">
        <f>ROUND(I313*H313,2)</f>
        <v>0</v>
      </c>
      <c r="K313" s="214"/>
      <c r="L313" s="35"/>
      <c r="M313" s="215" t="s">
        <v>1</v>
      </c>
      <c r="N313" s="216" t="s">
        <v>39</v>
      </c>
      <c r="O313" s="69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219" t="s">
        <v>173</v>
      </c>
      <c r="AT313" s="219" t="s">
        <v>169</v>
      </c>
      <c r="AU313" s="219" t="s">
        <v>83</v>
      </c>
      <c r="AY313" s="14" t="s">
        <v>166</v>
      </c>
      <c r="BE313" s="112">
        <f>IF(N313="základní",J313,0)</f>
        <v>0</v>
      </c>
      <c r="BF313" s="112">
        <f>IF(N313="snížená",J313,0)</f>
        <v>0</v>
      </c>
      <c r="BG313" s="112">
        <f>IF(N313="zákl. přenesená",J313,0)</f>
        <v>0</v>
      </c>
      <c r="BH313" s="112">
        <f>IF(N313="sníž. přenesená",J313,0)</f>
        <v>0</v>
      </c>
      <c r="BI313" s="112">
        <f>IF(N313="nulová",J313,0)</f>
        <v>0</v>
      </c>
      <c r="BJ313" s="14" t="s">
        <v>81</v>
      </c>
      <c r="BK313" s="112">
        <f>ROUND(I313*H313,2)</f>
        <v>0</v>
      </c>
      <c r="BL313" s="14" t="s">
        <v>173</v>
      </c>
      <c r="BM313" s="219" t="s">
        <v>467</v>
      </c>
    </row>
    <row r="314" spans="1:65" s="2" customFormat="1" ht="11.25">
      <c r="A314" s="32"/>
      <c r="B314" s="33"/>
      <c r="C314" s="34"/>
      <c r="D314" s="220" t="s">
        <v>174</v>
      </c>
      <c r="E314" s="34"/>
      <c r="F314" s="221" t="s">
        <v>524</v>
      </c>
      <c r="G314" s="34"/>
      <c r="H314" s="34"/>
      <c r="I314" s="176"/>
      <c r="J314" s="34"/>
      <c r="K314" s="34"/>
      <c r="L314" s="35"/>
      <c r="M314" s="222"/>
      <c r="N314" s="223"/>
      <c r="O314" s="69"/>
      <c r="P314" s="69"/>
      <c r="Q314" s="69"/>
      <c r="R314" s="69"/>
      <c r="S314" s="69"/>
      <c r="T314" s="70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T314" s="14" t="s">
        <v>174</v>
      </c>
      <c r="AU314" s="14" t="s">
        <v>83</v>
      </c>
    </row>
    <row r="315" spans="1:65" s="12" customFormat="1" ht="22.9" customHeight="1">
      <c r="B315" s="191"/>
      <c r="C315" s="192"/>
      <c r="D315" s="193" t="s">
        <v>73</v>
      </c>
      <c r="E315" s="205" t="s">
        <v>530</v>
      </c>
      <c r="F315" s="205" t="s">
        <v>531</v>
      </c>
      <c r="G315" s="192"/>
      <c r="H315" s="192"/>
      <c r="I315" s="195"/>
      <c r="J315" s="206">
        <f>BK315</f>
        <v>0</v>
      </c>
      <c r="K315" s="192"/>
      <c r="L315" s="197"/>
      <c r="M315" s="198"/>
      <c r="N315" s="199"/>
      <c r="O315" s="199"/>
      <c r="P315" s="200">
        <f>SUM(P316:P333)</f>
        <v>0</v>
      </c>
      <c r="Q315" s="199"/>
      <c r="R315" s="200">
        <f>SUM(R316:R333)</f>
        <v>0</v>
      </c>
      <c r="S315" s="199"/>
      <c r="T315" s="201">
        <f>SUM(T316:T333)</f>
        <v>0</v>
      </c>
      <c r="AR315" s="202" t="s">
        <v>177</v>
      </c>
      <c r="AT315" s="203" t="s">
        <v>73</v>
      </c>
      <c r="AU315" s="203" t="s">
        <v>81</v>
      </c>
      <c r="AY315" s="202" t="s">
        <v>166</v>
      </c>
      <c r="BK315" s="204">
        <f>SUM(BK316:BK333)</f>
        <v>0</v>
      </c>
    </row>
    <row r="316" spans="1:65" s="2" customFormat="1" ht="24.2" customHeight="1">
      <c r="A316" s="32"/>
      <c r="B316" s="33"/>
      <c r="C316" s="207" t="s">
        <v>468</v>
      </c>
      <c r="D316" s="207" t="s">
        <v>169</v>
      </c>
      <c r="E316" s="208" t="s">
        <v>532</v>
      </c>
      <c r="F316" s="209" t="s">
        <v>533</v>
      </c>
      <c r="G316" s="210" t="s">
        <v>267</v>
      </c>
      <c r="H316" s="211">
        <v>1</v>
      </c>
      <c r="I316" s="212"/>
      <c r="J316" s="213">
        <f>ROUND(I316*H316,2)</f>
        <v>0</v>
      </c>
      <c r="K316" s="214"/>
      <c r="L316" s="35"/>
      <c r="M316" s="215" t="s">
        <v>1</v>
      </c>
      <c r="N316" s="216" t="s">
        <v>39</v>
      </c>
      <c r="O316" s="69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219" t="s">
        <v>534</v>
      </c>
      <c r="AT316" s="219" t="s">
        <v>169</v>
      </c>
      <c r="AU316" s="219" t="s">
        <v>83</v>
      </c>
      <c r="AY316" s="14" t="s">
        <v>166</v>
      </c>
      <c r="BE316" s="112">
        <f>IF(N316="základní",J316,0)</f>
        <v>0</v>
      </c>
      <c r="BF316" s="112">
        <f>IF(N316="snížená",J316,0)</f>
        <v>0</v>
      </c>
      <c r="BG316" s="112">
        <f>IF(N316="zákl. přenesená",J316,0)</f>
        <v>0</v>
      </c>
      <c r="BH316" s="112">
        <f>IF(N316="sníž. přenesená",J316,0)</f>
        <v>0</v>
      </c>
      <c r="BI316" s="112">
        <f>IF(N316="nulová",J316,0)</f>
        <v>0</v>
      </c>
      <c r="BJ316" s="14" t="s">
        <v>81</v>
      </c>
      <c r="BK316" s="112">
        <f>ROUND(I316*H316,2)</f>
        <v>0</v>
      </c>
      <c r="BL316" s="14" t="s">
        <v>534</v>
      </c>
      <c r="BM316" s="219" t="s">
        <v>469</v>
      </c>
    </row>
    <row r="317" spans="1:65" s="2" customFormat="1" ht="11.25">
      <c r="A317" s="32"/>
      <c r="B317" s="33"/>
      <c r="C317" s="34"/>
      <c r="D317" s="220" t="s">
        <v>174</v>
      </c>
      <c r="E317" s="34"/>
      <c r="F317" s="221" t="s">
        <v>533</v>
      </c>
      <c r="G317" s="34"/>
      <c r="H317" s="34"/>
      <c r="I317" s="176"/>
      <c r="J317" s="34"/>
      <c r="K317" s="34"/>
      <c r="L317" s="35"/>
      <c r="M317" s="222"/>
      <c r="N317" s="223"/>
      <c r="O317" s="69"/>
      <c r="P317" s="69"/>
      <c r="Q317" s="69"/>
      <c r="R317" s="69"/>
      <c r="S317" s="69"/>
      <c r="T317" s="70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4" t="s">
        <v>174</v>
      </c>
      <c r="AU317" s="14" t="s">
        <v>83</v>
      </c>
    </row>
    <row r="318" spans="1:65" s="2" customFormat="1" ht="16.5" customHeight="1">
      <c r="A318" s="32"/>
      <c r="B318" s="33"/>
      <c r="C318" s="207" t="s">
        <v>321</v>
      </c>
      <c r="D318" s="207" t="s">
        <v>169</v>
      </c>
      <c r="E318" s="208" t="s">
        <v>537</v>
      </c>
      <c r="F318" s="209" t="s">
        <v>538</v>
      </c>
      <c r="G318" s="210" t="s">
        <v>267</v>
      </c>
      <c r="H318" s="211">
        <v>1</v>
      </c>
      <c r="I318" s="212"/>
      <c r="J318" s="213">
        <f>ROUND(I318*H318,2)</f>
        <v>0</v>
      </c>
      <c r="K318" s="214"/>
      <c r="L318" s="35"/>
      <c r="M318" s="215" t="s">
        <v>1</v>
      </c>
      <c r="N318" s="216" t="s">
        <v>39</v>
      </c>
      <c r="O318" s="69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219" t="s">
        <v>534</v>
      </c>
      <c r="AT318" s="219" t="s">
        <v>169</v>
      </c>
      <c r="AU318" s="219" t="s">
        <v>83</v>
      </c>
      <c r="AY318" s="14" t="s">
        <v>166</v>
      </c>
      <c r="BE318" s="112">
        <f>IF(N318="základní",J318,0)</f>
        <v>0</v>
      </c>
      <c r="BF318" s="112">
        <f>IF(N318="snížená",J318,0)</f>
        <v>0</v>
      </c>
      <c r="BG318" s="112">
        <f>IF(N318="zákl. přenesená",J318,0)</f>
        <v>0</v>
      </c>
      <c r="BH318" s="112">
        <f>IF(N318="sníž. přenesená",J318,0)</f>
        <v>0</v>
      </c>
      <c r="BI318" s="112">
        <f>IF(N318="nulová",J318,0)</f>
        <v>0</v>
      </c>
      <c r="BJ318" s="14" t="s">
        <v>81</v>
      </c>
      <c r="BK318" s="112">
        <f>ROUND(I318*H318,2)</f>
        <v>0</v>
      </c>
      <c r="BL318" s="14" t="s">
        <v>534</v>
      </c>
      <c r="BM318" s="219" t="s">
        <v>472</v>
      </c>
    </row>
    <row r="319" spans="1:65" s="2" customFormat="1" ht="11.25">
      <c r="A319" s="32"/>
      <c r="B319" s="33"/>
      <c r="C319" s="34"/>
      <c r="D319" s="220" t="s">
        <v>174</v>
      </c>
      <c r="E319" s="34"/>
      <c r="F319" s="221" t="s">
        <v>538</v>
      </c>
      <c r="G319" s="34"/>
      <c r="H319" s="34"/>
      <c r="I319" s="176"/>
      <c r="J319" s="34"/>
      <c r="K319" s="34"/>
      <c r="L319" s="35"/>
      <c r="M319" s="222"/>
      <c r="N319" s="223"/>
      <c r="O319" s="69"/>
      <c r="P319" s="69"/>
      <c r="Q319" s="69"/>
      <c r="R319" s="69"/>
      <c r="S319" s="69"/>
      <c r="T319" s="70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4" t="s">
        <v>174</v>
      </c>
      <c r="AU319" s="14" t="s">
        <v>83</v>
      </c>
    </row>
    <row r="320" spans="1:65" s="2" customFormat="1" ht="21.75" customHeight="1">
      <c r="A320" s="32"/>
      <c r="B320" s="33"/>
      <c r="C320" s="207" t="s">
        <v>473</v>
      </c>
      <c r="D320" s="207" t="s">
        <v>169</v>
      </c>
      <c r="E320" s="208" t="s">
        <v>540</v>
      </c>
      <c r="F320" s="209" t="s">
        <v>541</v>
      </c>
      <c r="G320" s="210" t="s">
        <v>267</v>
      </c>
      <c r="H320" s="211">
        <v>1</v>
      </c>
      <c r="I320" s="212"/>
      <c r="J320" s="213">
        <f>ROUND(I320*H320,2)</f>
        <v>0</v>
      </c>
      <c r="K320" s="214"/>
      <c r="L320" s="35"/>
      <c r="M320" s="215" t="s">
        <v>1</v>
      </c>
      <c r="N320" s="216" t="s">
        <v>39</v>
      </c>
      <c r="O320" s="69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219" t="s">
        <v>534</v>
      </c>
      <c r="AT320" s="219" t="s">
        <v>169</v>
      </c>
      <c r="AU320" s="219" t="s">
        <v>83</v>
      </c>
      <c r="AY320" s="14" t="s">
        <v>166</v>
      </c>
      <c r="BE320" s="112">
        <f>IF(N320="základní",J320,0)</f>
        <v>0</v>
      </c>
      <c r="BF320" s="112">
        <f>IF(N320="snížená",J320,0)</f>
        <v>0</v>
      </c>
      <c r="BG320" s="112">
        <f>IF(N320="zákl. přenesená",J320,0)</f>
        <v>0</v>
      </c>
      <c r="BH320" s="112">
        <f>IF(N320="sníž. přenesená",J320,0)</f>
        <v>0</v>
      </c>
      <c r="BI320" s="112">
        <f>IF(N320="nulová",J320,0)</f>
        <v>0</v>
      </c>
      <c r="BJ320" s="14" t="s">
        <v>81</v>
      </c>
      <c r="BK320" s="112">
        <f>ROUND(I320*H320,2)</f>
        <v>0</v>
      </c>
      <c r="BL320" s="14" t="s">
        <v>534</v>
      </c>
      <c r="BM320" s="219" t="s">
        <v>474</v>
      </c>
    </row>
    <row r="321" spans="1:65" s="2" customFormat="1" ht="11.25">
      <c r="A321" s="32"/>
      <c r="B321" s="33"/>
      <c r="C321" s="34"/>
      <c r="D321" s="220" t="s">
        <v>174</v>
      </c>
      <c r="E321" s="34"/>
      <c r="F321" s="221" t="s">
        <v>541</v>
      </c>
      <c r="G321" s="34"/>
      <c r="H321" s="34"/>
      <c r="I321" s="176"/>
      <c r="J321" s="34"/>
      <c r="K321" s="34"/>
      <c r="L321" s="35"/>
      <c r="M321" s="222"/>
      <c r="N321" s="223"/>
      <c r="O321" s="69"/>
      <c r="P321" s="69"/>
      <c r="Q321" s="69"/>
      <c r="R321" s="69"/>
      <c r="S321" s="69"/>
      <c r="T321" s="70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T321" s="14" t="s">
        <v>174</v>
      </c>
      <c r="AU321" s="14" t="s">
        <v>83</v>
      </c>
    </row>
    <row r="322" spans="1:65" s="2" customFormat="1" ht="16.5" customHeight="1">
      <c r="A322" s="32"/>
      <c r="B322" s="33"/>
      <c r="C322" s="207" t="s">
        <v>325</v>
      </c>
      <c r="D322" s="207" t="s">
        <v>169</v>
      </c>
      <c r="E322" s="208" t="s">
        <v>544</v>
      </c>
      <c r="F322" s="209" t="s">
        <v>545</v>
      </c>
      <c r="G322" s="210" t="s">
        <v>267</v>
      </c>
      <c r="H322" s="211">
        <v>1</v>
      </c>
      <c r="I322" s="212"/>
      <c r="J322" s="213">
        <f>ROUND(I322*H322,2)</f>
        <v>0</v>
      </c>
      <c r="K322" s="214"/>
      <c r="L322" s="35"/>
      <c r="M322" s="215" t="s">
        <v>1</v>
      </c>
      <c r="N322" s="216" t="s">
        <v>39</v>
      </c>
      <c r="O322" s="69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219" t="s">
        <v>534</v>
      </c>
      <c r="AT322" s="219" t="s">
        <v>169</v>
      </c>
      <c r="AU322" s="219" t="s">
        <v>83</v>
      </c>
      <c r="AY322" s="14" t="s">
        <v>166</v>
      </c>
      <c r="BE322" s="112">
        <f>IF(N322="základní",J322,0)</f>
        <v>0</v>
      </c>
      <c r="BF322" s="112">
        <f>IF(N322="snížená",J322,0)</f>
        <v>0</v>
      </c>
      <c r="BG322" s="112">
        <f>IF(N322="zákl. přenesená",J322,0)</f>
        <v>0</v>
      </c>
      <c r="BH322" s="112">
        <f>IF(N322="sníž. přenesená",J322,0)</f>
        <v>0</v>
      </c>
      <c r="BI322" s="112">
        <f>IF(N322="nulová",J322,0)</f>
        <v>0</v>
      </c>
      <c r="BJ322" s="14" t="s">
        <v>81</v>
      </c>
      <c r="BK322" s="112">
        <f>ROUND(I322*H322,2)</f>
        <v>0</v>
      </c>
      <c r="BL322" s="14" t="s">
        <v>534</v>
      </c>
      <c r="BM322" s="219" t="s">
        <v>477</v>
      </c>
    </row>
    <row r="323" spans="1:65" s="2" customFormat="1" ht="11.25">
      <c r="A323" s="32"/>
      <c r="B323" s="33"/>
      <c r="C323" s="34"/>
      <c r="D323" s="220" t="s">
        <v>174</v>
      </c>
      <c r="E323" s="34"/>
      <c r="F323" s="221" t="s">
        <v>545</v>
      </c>
      <c r="G323" s="34"/>
      <c r="H323" s="34"/>
      <c r="I323" s="176"/>
      <c r="J323" s="34"/>
      <c r="K323" s="34"/>
      <c r="L323" s="35"/>
      <c r="M323" s="222"/>
      <c r="N323" s="223"/>
      <c r="O323" s="69"/>
      <c r="P323" s="69"/>
      <c r="Q323" s="69"/>
      <c r="R323" s="69"/>
      <c r="S323" s="69"/>
      <c r="T323" s="70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4" t="s">
        <v>174</v>
      </c>
      <c r="AU323" s="14" t="s">
        <v>83</v>
      </c>
    </row>
    <row r="324" spans="1:65" s="2" customFormat="1" ht="16.5" customHeight="1">
      <c r="A324" s="32"/>
      <c r="B324" s="33"/>
      <c r="C324" s="207" t="s">
        <v>478</v>
      </c>
      <c r="D324" s="207" t="s">
        <v>169</v>
      </c>
      <c r="E324" s="208" t="s">
        <v>547</v>
      </c>
      <c r="F324" s="209" t="s">
        <v>548</v>
      </c>
      <c r="G324" s="210" t="s">
        <v>267</v>
      </c>
      <c r="H324" s="211">
        <v>1</v>
      </c>
      <c r="I324" s="212"/>
      <c r="J324" s="213">
        <f>ROUND(I324*H324,2)</f>
        <v>0</v>
      </c>
      <c r="K324" s="214"/>
      <c r="L324" s="35"/>
      <c r="M324" s="215" t="s">
        <v>1</v>
      </c>
      <c r="N324" s="216" t="s">
        <v>39</v>
      </c>
      <c r="O324" s="69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219" t="s">
        <v>534</v>
      </c>
      <c r="AT324" s="219" t="s">
        <v>169</v>
      </c>
      <c r="AU324" s="219" t="s">
        <v>83</v>
      </c>
      <c r="AY324" s="14" t="s">
        <v>166</v>
      </c>
      <c r="BE324" s="112">
        <f>IF(N324="základní",J324,0)</f>
        <v>0</v>
      </c>
      <c r="BF324" s="112">
        <f>IF(N324="snížená",J324,0)</f>
        <v>0</v>
      </c>
      <c r="BG324" s="112">
        <f>IF(N324="zákl. přenesená",J324,0)</f>
        <v>0</v>
      </c>
      <c r="BH324" s="112">
        <f>IF(N324="sníž. přenesená",J324,0)</f>
        <v>0</v>
      </c>
      <c r="BI324" s="112">
        <f>IF(N324="nulová",J324,0)</f>
        <v>0</v>
      </c>
      <c r="BJ324" s="14" t="s">
        <v>81</v>
      </c>
      <c r="BK324" s="112">
        <f>ROUND(I324*H324,2)</f>
        <v>0</v>
      </c>
      <c r="BL324" s="14" t="s">
        <v>534</v>
      </c>
      <c r="BM324" s="219" t="s">
        <v>481</v>
      </c>
    </row>
    <row r="325" spans="1:65" s="2" customFormat="1" ht="11.25">
      <c r="A325" s="32"/>
      <c r="B325" s="33"/>
      <c r="C325" s="34"/>
      <c r="D325" s="220" t="s">
        <v>174</v>
      </c>
      <c r="E325" s="34"/>
      <c r="F325" s="221" t="s">
        <v>548</v>
      </c>
      <c r="G325" s="34"/>
      <c r="H325" s="34"/>
      <c r="I325" s="176"/>
      <c r="J325" s="34"/>
      <c r="K325" s="34"/>
      <c r="L325" s="35"/>
      <c r="M325" s="222"/>
      <c r="N325" s="223"/>
      <c r="O325" s="69"/>
      <c r="P325" s="69"/>
      <c r="Q325" s="69"/>
      <c r="R325" s="69"/>
      <c r="S325" s="69"/>
      <c r="T325" s="70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T325" s="14" t="s">
        <v>174</v>
      </c>
      <c r="AU325" s="14" t="s">
        <v>83</v>
      </c>
    </row>
    <row r="326" spans="1:65" s="2" customFormat="1" ht="21.75" customHeight="1">
      <c r="A326" s="32"/>
      <c r="B326" s="33"/>
      <c r="C326" s="207" t="s">
        <v>330</v>
      </c>
      <c r="D326" s="207" t="s">
        <v>169</v>
      </c>
      <c r="E326" s="208" t="s">
        <v>551</v>
      </c>
      <c r="F326" s="209" t="s">
        <v>552</v>
      </c>
      <c r="G326" s="210" t="s">
        <v>267</v>
      </c>
      <c r="H326" s="211">
        <v>1</v>
      </c>
      <c r="I326" s="212"/>
      <c r="J326" s="213">
        <f>ROUND(I326*H326,2)</f>
        <v>0</v>
      </c>
      <c r="K326" s="214"/>
      <c r="L326" s="35"/>
      <c r="M326" s="215" t="s">
        <v>1</v>
      </c>
      <c r="N326" s="216" t="s">
        <v>39</v>
      </c>
      <c r="O326" s="69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219" t="s">
        <v>534</v>
      </c>
      <c r="AT326" s="219" t="s">
        <v>169</v>
      </c>
      <c r="AU326" s="219" t="s">
        <v>83</v>
      </c>
      <c r="AY326" s="14" t="s">
        <v>166</v>
      </c>
      <c r="BE326" s="112">
        <f>IF(N326="základní",J326,0)</f>
        <v>0</v>
      </c>
      <c r="BF326" s="112">
        <f>IF(N326="snížená",J326,0)</f>
        <v>0</v>
      </c>
      <c r="BG326" s="112">
        <f>IF(N326="zákl. přenesená",J326,0)</f>
        <v>0</v>
      </c>
      <c r="BH326" s="112">
        <f>IF(N326="sníž. přenesená",J326,0)</f>
        <v>0</v>
      </c>
      <c r="BI326" s="112">
        <f>IF(N326="nulová",J326,0)</f>
        <v>0</v>
      </c>
      <c r="BJ326" s="14" t="s">
        <v>81</v>
      </c>
      <c r="BK326" s="112">
        <f>ROUND(I326*H326,2)</f>
        <v>0</v>
      </c>
      <c r="BL326" s="14" t="s">
        <v>534</v>
      </c>
      <c r="BM326" s="219" t="s">
        <v>484</v>
      </c>
    </row>
    <row r="327" spans="1:65" s="2" customFormat="1" ht="11.25">
      <c r="A327" s="32"/>
      <c r="B327" s="33"/>
      <c r="C327" s="34"/>
      <c r="D327" s="220" t="s">
        <v>174</v>
      </c>
      <c r="E327" s="34"/>
      <c r="F327" s="221" t="s">
        <v>552</v>
      </c>
      <c r="G327" s="34"/>
      <c r="H327" s="34"/>
      <c r="I327" s="176"/>
      <c r="J327" s="34"/>
      <c r="K327" s="34"/>
      <c r="L327" s="35"/>
      <c r="M327" s="222"/>
      <c r="N327" s="223"/>
      <c r="O327" s="69"/>
      <c r="P327" s="69"/>
      <c r="Q327" s="69"/>
      <c r="R327" s="69"/>
      <c r="S327" s="69"/>
      <c r="T327" s="70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4" t="s">
        <v>174</v>
      </c>
      <c r="AU327" s="14" t="s">
        <v>83</v>
      </c>
    </row>
    <row r="328" spans="1:65" s="2" customFormat="1" ht="16.5" customHeight="1">
      <c r="A328" s="32"/>
      <c r="B328" s="33"/>
      <c r="C328" s="207" t="s">
        <v>487</v>
      </c>
      <c r="D328" s="207" t="s">
        <v>169</v>
      </c>
      <c r="E328" s="208" t="s">
        <v>554</v>
      </c>
      <c r="F328" s="209" t="s">
        <v>555</v>
      </c>
      <c r="G328" s="210" t="s">
        <v>267</v>
      </c>
      <c r="H328" s="211">
        <v>1</v>
      </c>
      <c r="I328" s="212"/>
      <c r="J328" s="213">
        <f>ROUND(I328*H328,2)</f>
        <v>0</v>
      </c>
      <c r="K328" s="214"/>
      <c r="L328" s="35"/>
      <c r="M328" s="215" t="s">
        <v>1</v>
      </c>
      <c r="N328" s="216" t="s">
        <v>39</v>
      </c>
      <c r="O328" s="69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219" t="s">
        <v>534</v>
      </c>
      <c r="AT328" s="219" t="s">
        <v>169</v>
      </c>
      <c r="AU328" s="219" t="s">
        <v>83</v>
      </c>
      <c r="AY328" s="14" t="s">
        <v>166</v>
      </c>
      <c r="BE328" s="112">
        <f>IF(N328="základní",J328,0)</f>
        <v>0</v>
      </c>
      <c r="BF328" s="112">
        <f>IF(N328="snížená",J328,0)</f>
        <v>0</v>
      </c>
      <c r="BG328" s="112">
        <f>IF(N328="zákl. přenesená",J328,0)</f>
        <v>0</v>
      </c>
      <c r="BH328" s="112">
        <f>IF(N328="sníž. přenesená",J328,0)</f>
        <v>0</v>
      </c>
      <c r="BI328" s="112">
        <f>IF(N328="nulová",J328,0)</f>
        <v>0</v>
      </c>
      <c r="BJ328" s="14" t="s">
        <v>81</v>
      </c>
      <c r="BK328" s="112">
        <f>ROUND(I328*H328,2)</f>
        <v>0</v>
      </c>
      <c r="BL328" s="14" t="s">
        <v>534</v>
      </c>
      <c r="BM328" s="219" t="s">
        <v>491</v>
      </c>
    </row>
    <row r="329" spans="1:65" s="2" customFormat="1" ht="11.25">
      <c r="A329" s="32"/>
      <c r="B329" s="33"/>
      <c r="C329" s="34"/>
      <c r="D329" s="220" t="s">
        <v>174</v>
      </c>
      <c r="E329" s="34"/>
      <c r="F329" s="221" t="s">
        <v>555</v>
      </c>
      <c r="G329" s="34"/>
      <c r="H329" s="34"/>
      <c r="I329" s="176"/>
      <c r="J329" s="34"/>
      <c r="K329" s="34"/>
      <c r="L329" s="35"/>
      <c r="M329" s="222"/>
      <c r="N329" s="223"/>
      <c r="O329" s="69"/>
      <c r="P329" s="69"/>
      <c r="Q329" s="69"/>
      <c r="R329" s="69"/>
      <c r="S329" s="69"/>
      <c r="T329" s="70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T329" s="14" t="s">
        <v>174</v>
      </c>
      <c r="AU329" s="14" t="s">
        <v>83</v>
      </c>
    </row>
    <row r="330" spans="1:65" s="2" customFormat="1" ht="16.5" customHeight="1">
      <c r="A330" s="32"/>
      <c r="B330" s="33"/>
      <c r="C330" s="207" t="s">
        <v>334</v>
      </c>
      <c r="D330" s="207" t="s">
        <v>169</v>
      </c>
      <c r="E330" s="208" t="s">
        <v>558</v>
      </c>
      <c r="F330" s="209" t="s">
        <v>559</v>
      </c>
      <c r="G330" s="210" t="s">
        <v>267</v>
      </c>
      <c r="H330" s="211">
        <v>1</v>
      </c>
      <c r="I330" s="212"/>
      <c r="J330" s="213">
        <f>ROUND(I330*H330,2)</f>
        <v>0</v>
      </c>
      <c r="K330" s="214"/>
      <c r="L330" s="35"/>
      <c r="M330" s="215" t="s">
        <v>1</v>
      </c>
      <c r="N330" s="216" t="s">
        <v>39</v>
      </c>
      <c r="O330" s="69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219" t="s">
        <v>534</v>
      </c>
      <c r="AT330" s="219" t="s">
        <v>169</v>
      </c>
      <c r="AU330" s="219" t="s">
        <v>83</v>
      </c>
      <c r="AY330" s="14" t="s">
        <v>166</v>
      </c>
      <c r="BE330" s="112">
        <f>IF(N330="základní",J330,0)</f>
        <v>0</v>
      </c>
      <c r="BF330" s="112">
        <f>IF(N330="snížená",J330,0)</f>
        <v>0</v>
      </c>
      <c r="BG330" s="112">
        <f>IF(N330="zákl. přenesená",J330,0)</f>
        <v>0</v>
      </c>
      <c r="BH330" s="112">
        <f>IF(N330="sníž. přenesená",J330,0)</f>
        <v>0</v>
      </c>
      <c r="BI330" s="112">
        <f>IF(N330="nulová",J330,0)</f>
        <v>0</v>
      </c>
      <c r="BJ330" s="14" t="s">
        <v>81</v>
      </c>
      <c r="BK330" s="112">
        <f>ROUND(I330*H330,2)</f>
        <v>0</v>
      </c>
      <c r="BL330" s="14" t="s">
        <v>534</v>
      </c>
      <c r="BM330" s="219" t="s">
        <v>494</v>
      </c>
    </row>
    <row r="331" spans="1:65" s="2" customFormat="1" ht="11.25">
      <c r="A331" s="32"/>
      <c r="B331" s="33"/>
      <c r="C331" s="34"/>
      <c r="D331" s="220" t="s">
        <v>174</v>
      </c>
      <c r="E331" s="34"/>
      <c r="F331" s="221" t="s">
        <v>559</v>
      </c>
      <c r="G331" s="34"/>
      <c r="H331" s="34"/>
      <c r="I331" s="176"/>
      <c r="J331" s="34"/>
      <c r="K331" s="34"/>
      <c r="L331" s="35"/>
      <c r="M331" s="222"/>
      <c r="N331" s="223"/>
      <c r="O331" s="69"/>
      <c r="P331" s="69"/>
      <c r="Q331" s="69"/>
      <c r="R331" s="69"/>
      <c r="S331" s="69"/>
      <c r="T331" s="70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T331" s="14" t="s">
        <v>174</v>
      </c>
      <c r="AU331" s="14" t="s">
        <v>83</v>
      </c>
    </row>
    <row r="332" spans="1:65" s="2" customFormat="1" ht="37.9" customHeight="1">
      <c r="A332" s="32"/>
      <c r="B332" s="33"/>
      <c r="C332" s="207" t="s">
        <v>495</v>
      </c>
      <c r="D332" s="207" t="s">
        <v>169</v>
      </c>
      <c r="E332" s="208" t="s">
        <v>561</v>
      </c>
      <c r="F332" s="209" t="s">
        <v>562</v>
      </c>
      <c r="G332" s="210" t="s">
        <v>267</v>
      </c>
      <c r="H332" s="211">
        <v>1</v>
      </c>
      <c r="I332" s="212"/>
      <c r="J332" s="213">
        <f>ROUND(I332*H332,2)</f>
        <v>0</v>
      </c>
      <c r="K332" s="214"/>
      <c r="L332" s="35"/>
      <c r="M332" s="215" t="s">
        <v>1</v>
      </c>
      <c r="N332" s="216" t="s">
        <v>39</v>
      </c>
      <c r="O332" s="69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219" t="s">
        <v>534</v>
      </c>
      <c r="AT332" s="219" t="s">
        <v>169</v>
      </c>
      <c r="AU332" s="219" t="s">
        <v>83</v>
      </c>
      <c r="AY332" s="14" t="s">
        <v>166</v>
      </c>
      <c r="BE332" s="112">
        <f>IF(N332="základní",J332,0)</f>
        <v>0</v>
      </c>
      <c r="BF332" s="112">
        <f>IF(N332="snížená",J332,0)</f>
        <v>0</v>
      </c>
      <c r="BG332" s="112">
        <f>IF(N332="zákl. přenesená",J332,0)</f>
        <v>0</v>
      </c>
      <c r="BH332" s="112">
        <f>IF(N332="sníž. přenesená",J332,0)</f>
        <v>0</v>
      </c>
      <c r="BI332" s="112">
        <f>IF(N332="nulová",J332,0)</f>
        <v>0</v>
      </c>
      <c r="BJ332" s="14" t="s">
        <v>81</v>
      </c>
      <c r="BK332" s="112">
        <f>ROUND(I332*H332,2)</f>
        <v>0</v>
      </c>
      <c r="BL332" s="14" t="s">
        <v>534</v>
      </c>
      <c r="BM332" s="219" t="s">
        <v>498</v>
      </c>
    </row>
    <row r="333" spans="1:65" s="2" customFormat="1" ht="19.5">
      <c r="A333" s="32"/>
      <c r="B333" s="33"/>
      <c r="C333" s="34"/>
      <c r="D333" s="220" t="s">
        <v>174</v>
      </c>
      <c r="E333" s="34"/>
      <c r="F333" s="221" t="s">
        <v>562</v>
      </c>
      <c r="G333" s="34"/>
      <c r="H333" s="34"/>
      <c r="I333" s="176"/>
      <c r="J333" s="34"/>
      <c r="K333" s="34"/>
      <c r="L333" s="35"/>
      <c r="M333" s="222"/>
      <c r="N333" s="223"/>
      <c r="O333" s="69"/>
      <c r="P333" s="69"/>
      <c r="Q333" s="69"/>
      <c r="R333" s="69"/>
      <c r="S333" s="69"/>
      <c r="T333" s="70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T333" s="14" t="s">
        <v>174</v>
      </c>
      <c r="AU333" s="14" t="s">
        <v>83</v>
      </c>
    </row>
    <row r="334" spans="1:65" s="12" customFormat="1" ht="22.9" customHeight="1">
      <c r="B334" s="191"/>
      <c r="C334" s="192"/>
      <c r="D334" s="193" t="s">
        <v>73</v>
      </c>
      <c r="E334" s="205" t="s">
        <v>564</v>
      </c>
      <c r="F334" s="205" t="s">
        <v>565</v>
      </c>
      <c r="G334" s="192"/>
      <c r="H334" s="192"/>
      <c r="I334" s="195"/>
      <c r="J334" s="206">
        <f>BK334</f>
        <v>0</v>
      </c>
      <c r="K334" s="192"/>
      <c r="L334" s="197"/>
      <c r="M334" s="198"/>
      <c r="N334" s="199"/>
      <c r="O334" s="199"/>
      <c r="P334" s="200">
        <f>SUM(P335:P346)</f>
        <v>0</v>
      </c>
      <c r="Q334" s="199"/>
      <c r="R334" s="200">
        <f>SUM(R335:R346)</f>
        <v>0</v>
      </c>
      <c r="S334" s="199"/>
      <c r="T334" s="201">
        <f>SUM(T335:T346)</f>
        <v>0</v>
      </c>
      <c r="AR334" s="202" t="s">
        <v>81</v>
      </c>
      <c r="AT334" s="203" t="s">
        <v>73</v>
      </c>
      <c r="AU334" s="203" t="s">
        <v>81</v>
      </c>
      <c r="AY334" s="202" t="s">
        <v>166</v>
      </c>
      <c r="BK334" s="204">
        <f>SUM(BK335:BK346)</f>
        <v>0</v>
      </c>
    </row>
    <row r="335" spans="1:65" s="2" customFormat="1" ht="66.75" customHeight="1">
      <c r="A335" s="32"/>
      <c r="B335" s="33"/>
      <c r="C335" s="207" t="s">
        <v>519</v>
      </c>
      <c r="D335" s="207" t="s">
        <v>169</v>
      </c>
      <c r="E335" s="208" t="s">
        <v>81</v>
      </c>
      <c r="F335" s="209" t="s">
        <v>566</v>
      </c>
      <c r="G335" s="210" t="s">
        <v>1</v>
      </c>
      <c r="H335" s="211">
        <v>0</v>
      </c>
      <c r="I335" s="212"/>
      <c r="J335" s="213">
        <f>ROUND(I335*H335,2)</f>
        <v>0</v>
      </c>
      <c r="K335" s="214"/>
      <c r="L335" s="35"/>
      <c r="M335" s="215" t="s">
        <v>1</v>
      </c>
      <c r="N335" s="216" t="s">
        <v>39</v>
      </c>
      <c r="O335" s="69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219" t="s">
        <v>177</v>
      </c>
      <c r="AT335" s="219" t="s">
        <v>169</v>
      </c>
      <c r="AU335" s="219" t="s">
        <v>83</v>
      </c>
      <c r="AY335" s="14" t="s">
        <v>166</v>
      </c>
      <c r="BE335" s="112">
        <f>IF(N335="základní",J335,0)</f>
        <v>0</v>
      </c>
      <c r="BF335" s="112">
        <f>IF(N335="snížená",J335,0)</f>
        <v>0</v>
      </c>
      <c r="BG335" s="112">
        <f>IF(N335="zákl. přenesená",J335,0)</f>
        <v>0</v>
      </c>
      <c r="BH335" s="112">
        <f>IF(N335="sníž. přenesená",J335,0)</f>
        <v>0</v>
      </c>
      <c r="BI335" s="112">
        <f>IF(N335="nulová",J335,0)</f>
        <v>0</v>
      </c>
      <c r="BJ335" s="14" t="s">
        <v>81</v>
      </c>
      <c r="BK335" s="112">
        <f>ROUND(I335*H335,2)</f>
        <v>0</v>
      </c>
      <c r="BL335" s="14" t="s">
        <v>177</v>
      </c>
      <c r="BM335" s="219" t="s">
        <v>501</v>
      </c>
    </row>
    <row r="336" spans="1:65" s="2" customFormat="1" ht="48.75">
      <c r="A336" s="32"/>
      <c r="B336" s="33"/>
      <c r="C336" s="34"/>
      <c r="D336" s="220" t="s">
        <v>174</v>
      </c>
      <c r="E336" s="34"/>
      <c r="F336" s="221" t="s">
        <v>566</v>
      </c>
      <c r="G336" s="34"/>
      <c r="H336" s="34"/>
      <c r="I336" s="176"/>
      <c r="J336" s="34"/>
      <c r="K336" s="34"/>
      <c r="L336" s="35"/>
      <c r="M336" s="222"/>
      <c r="N336" s="223"/>
      <c r="O336" s="69"/>
      <c r="P336" s="69"/>
      <c r="Q336" s="69"/>
      <c r="R336" s="69"/>
      <c r="S336" s="69"/>
      <c r="T336" s="70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T336" s="14" t="s">
        <v>174</v>
      </c>
      <c r="AU336" s="14" t="s">
        <v>83</v>
      </c>
    </row>
    <row r="337" spans="1:65" s="2" customFormat="1" ht="76.349999999999994" customHeight="1">
      <c r="A337" s="32"/>
      <c r="B337" s="33"/>
      <c r="C337" s="207" t="s">
        <v>351</v>
      </c>
      <c r="D337" s="207" t="s">
        <v>169</v>
      </c>
      <c r="E337" s="208" t="s">
        <v>83</v>
      </c>
      <c r="F337" s="209" t="s">
        <v>569</v>
      </c>
      <c r="G337" s="210" t="s">
        <v>1</v>
      </c>
      <c r="H337" s="211">
        <v>0</v>
      </c>
      <c r="I337" s="212"/>
      <c r="J337" s="213">
        <f>ROUND(I337*H337,2)</f>
        <v>0</v>
      </c>
      <c r="K337" s="214"/>
      <c r="L337" s="35"/>
      <c r="M337" s="215" t="s">
        <v>1</v>
      </c>
      <c r="N337" s="216" t="s">
        <v>39</v>
      </c>
      <c r="O337" s="69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219" t="s">
        <v>177</v>
      </c>
      <c r="AT337" s="219" t="s">
        <v>169</v>
      </c>
      <c r="AU337" s="219" t="s">
        <v>83</v>
      </c>
      <c r="AY337" s="14" t="s">
        <v>166</v>
      </c>
      <c r="BE337" s="112">
        <f>IF(N337="základní",J337,0)</f>
        <v>0</v>
      </c>
      <c r="BF337" s="112">
        <f>IF(N337="snížená",J337,0)</f>
        <v>0</v>
      </c>
      <c r="BG337" s="112">
        <f>IF(N337="zákl. přenesená",J337,0)</f>
        <v>0</v>
      </c>
      <c r="BH337" s="112">
        <f>IF(N337="sníž. přenesená",J337,0)</f>
        <v>0</v>
      </c>
      <c r="BI337" s="112">
        <f>IF(N337="nulová",J337,0)</f>
        <v>0</v>
      </c>
      <c r="BJ337" s="14" t="s">
        <v>81</v>
      </c>
      <c r="BK337" s="112">
        <f>ROUND(I337*H337,2)</f>
        <v>0</v>
      </c>
      <c r="BL337" s="14" t="s">
        <v>177</v>
      </c>
      <c r="BM337" s="219" t="s">
        <v>505</v>
      </c>
    </row>
    <row r="338" spans="1:65" s="2" customFormat="1" ht="39">
      <c r="A338" s="32"/>
      <c r="B338" s="33"/>
      <c r="C338" s="34"/>
      <c r="D338" s="220" t="s">
        <v>174</v>
      </c>
      <c r="E338" s="34"/>
      <c r="F338" s="221" t="s">
        <v>569</v>
      </c>
      <c r="G338" s="34"/>
      <c r="H338" s="34"/>
      <c r="I338" s="176"/>
      <c r="J338" s="34"/>
      <c r="K338" s="34"/>
      <c r="L338" s="35"/>
      <c r="M338" s="222"/>
      <c r="N338" s="223"/>
      <c r="O338" s="69"/>
      <c r="P338" s="69"/>
      <c r="Q338" s="69"/>
      <c r="R338" s="69"/>
      <c r="S338" s="69"/>
      <c r="T338" s="70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T338" s="14" t="s">
        <v>174</v>
      </c>
      <c r="AU338" s="14" t="s">
        <v>83</v>
      </c>
    </row>
    <row r="339" spans="1:65" s="2" customFormat="1" ht="55.5" customHeight="1">
      <c r="A339" s="32"/>
      <c r="B339" s="33"/>
      <c r="C339" s="207" t="s">
        <v>526</v>
      </c>
      <c r="D339" s="207" t="s">
        <v>169</v>
      </c>
      <c r="E339" s="208" t="s">
        <v>178</v>
      </c>
      <c r="F339" s="209" t="s">
        <v>571</v>
      </c>
      <c r="G339" s="210" t="s">
        <v>1</v>
      </c>
      <c r="H339" s="211">
        <v>0</v>
      </c>
      <c r="I339" s="212"/>
      <c r="J339" s="213">
        <f>ROUND(I339*H339,2)</f>
        <v>0</v>
      </c>
      <c r="K339" s="214"/>
      <c r="L339" s="35"/>
      <c r="M339" s="215" t="s">
        <v>1</v>
      </c>
      <c r="N339" s="216" t="s">
        <v>39</v>
      </c>
      <c r="O339" s="69"/>
      <c r="P339" s="217">
        <f>O339*H339</f>
        <v>0</v>
      </c>
      <c r="Q339" s="217">
        <v>0</v>
      </c>
      <c r="R339" s="217">
        <f>Q339*H339</f>
        <v>0</v>
      </c>
      <c r="S339" s="217">
        <v>0</v>
      </c>
      <c r="T339" s="218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219" t="s">
        <v>177</v>
      </c>
      <c r="AT339" s="219" t="s">
        <v>169</v>
      </c>
      <c r="AU339" s="219" t="s">
        <v>83</v>
      </c>
      <c r="AY339" s="14" t="s">
        <v>166</v>
      </c>
      <c r="BE339" s="112">
        <f>IF(N339="základní",J339,0)</f>
        <v>0</v>
      </c>
      <c r="BF339" s="112">
        <f>IF(N339="snížená",J339,0)</f>
        <v>0</v>
      </c>
      <c r="BG339" s="112">
        <f>IF(N339="zákl. přenesená",J339,0)</f>
        <v>0</v>
      </c>
      <c r="BH339" s="112">
        <f>IF(N339="sníž. přenesená",J339,0)</f>
        <v>0</v>
      </c>
      <c r="BI339" s="112">
        <f>IF(N339="nulová",J339,0)</f>
        <v>0</v>
      </c>
      <c r="BJ339" s="14" t="s">
        <v>81</v>
      </c>
      <c r="BK339" s="112">
        <f>ROUND(I339*H339,2)</f>
        <v>0</v>
      </c>
      <c r="BL339" s="14" t="s">
        <v>177</v>
      </c>
      <c r="BM339" s="219" t="s">
        <v>511</v>
      </c>
    </row>
    <row r="340" spans="1:65" s="2" customFormat="1" ht="29.25">
      <c r="A340" s="32"/>
      <c r="B340" s="33"/>
      <c r="C340" s="34"/>
      <c r="D340" s="220" t="s">
        <v>174</v>
      </c>
      <c r="E340" s="34"/>
      <c r="F340" s="221" t="s">
        <v>571</v>
      </c>
      <c r="G340" s="34"/>
      <c r="H340" s="34"/>
      <c r="I340" s="176"/>
      <c r="J340" s="34"/>
      <c r="K340" s="34"/>
      <c r="L340" s="35"/>
      <c r="M340" s="222"/>
      <c r="N340" s="223"/>
      <c r="O340" s="69"/>
      <c r="P340" s="69"/>
      <c r="Q340" s="69"/>
      <c r="R340" s="69"/>
      <c r="S340" s="69"/>
      <c r="T340" s="70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T340" s="14" t="s">
        <v>174</v>
      </c>
      <c r="AU340" s="14" t="s">
        <v>83</v>
      </c>
    </row>
    <row r="341" spans="1:65" s="2" customFormat="1" ht="55.5" customHeight="1">
      <c r="A341" s="32"/>
      <c r="B341" s="33"/>
      <c r="C341" s="207" t="s">
        <v>354</v>
      </c>
      <c r="D341" s="207" t="s">
        <v>169</v>
      </c>
      <c r="E341" s="208" t="s">
        <v>177</v>
      </c>
      <c r="F341" s="209" t="s">
        <v>574</v>
      </c>
      <c r="G341" s="210" t="s">
        <v>1</v>
      </c>
      <c r="H341" s="211">
        <v>0</v>
      </c>
      <c r="I341" s="212"/>
      <c r="J341" s="213">
        <f>ROUND(I341*H341,2)</f>
        <v>0</v>
      </c>
      <c r="K341" s="214"/>
      <c r="L341" s="35"/>
      <c r="M341" s="215" t="s">
        <v>1</v>
      </c>
      <c r="N341" s="216" t="s">
        <v>39</v>
      </c>
      <c r="O341" s="69"/>
      <c r="P341" s="217">
        <f>O341*H341</f>
        <v>0</v>
      </c>
      <c r="Q341" s="217">
        <v>0</v>
      </c>
      <c r="R341" s="217">
        <f>Q341*H341</f>
        <v>0</v>
      </c>
      <c r="S341" s="217">
        <v>0</v>
      </c>
      <c r="T341" s="218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219" t="s">
        <v>177</v>
      </c>
      <c r="AT341" s="219" t="s">
        <v>169</v>
      </c>
      <c r="AU341" s="219" t="s">
        <v>83</v>
      </c>
      <c r="AY341" s="14" t="s">
        <v>166</v>
      </c>
      <c r="BE341" s="112">
        <f>IF(N341="základní",J341,0)</f>
        <v>0</v>
      </c>
      <c r="BF341" s="112">
        <f>IF(N341="snížená",J341,0)</f>
        <v>0</v>
      </c>
      <c r="BG341" s="112">
        <f>IF(N341="zákl. přenesená",J341,0)</f>
        <v>0</v>
      </c>
      <c r="BH341" s="112">
        <f>IF(N341="sníž. přenesená",J341,0)</f>
        <v>0</v>
      </c>
      <c r="BI341" s="112">
        <f>IF(N341="nulová",J341,0)</f>
        <v>0</v>
      </c>
      <c r="BJ341" s="14" t="s">
        <v>81</v>
      </c>
      <c r="BK341" s="112">
        <f>ROUND(I341*H341,2)</f>
        <v>0</v>
      </c>
      <c r="BL341" s="14" t="s">
        <v>177</v>
      </c>
      <c r="BM341" s="219" t="s">
        <v>515</v>
      </c>
    </row>
    <row r="342" spans="1:65" s="2" customFormat="1" ht="39">
      <c r="A342" s="32"/>
      <c r="B342" s="33"/>
      <c r="C342" s="34"/>
      <c r="D342" s="220" t="s">
        <v>174</v>
      </c>
      <c r="E342" s="34"/>
      <c r="F342" s="221" t="s">
        <v>574</v>
      </c>
      <c r="G342" s="34"/>
      <c r="H342" s="34"/>
      <c r="I342" s="176"/>
      <c r="J342" s="34"/>
      <c r="K342" s="34"/>
      <c r="L342" s="35"/>
      <c r="M342" s="222"/>
      <c r="N342" s="223"/>
      <c r="O342" s="69"/>
      <c r="P342" s="69"/>
      <c r="Q342" s="69"/>
      <c r="R342" s="69"/>
      <c r="S342" s="69"/>
      <c r="T342" s="70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T342" s="14" t="s">
        <v>174</v>
      </c>
      <c r="AU342" s="14" t="s">
        <v>83</v>
      </c>
    </row>
    <row r="343" spans="1:65" s="2" customFormat="1" ht="76.349999999999994" customHeight="1">
      <c r="A343" s="32"/>
      <c r="B343" s="33"/>
      <c r="C343" s="207" t="s">
        <v>536</v>
      </c>
      <c r="D343" s="207" t="s">
        <v>169</v>
      </c>
      <c r="E343" s="208" t="s">
        <v>187</v>
      </c>
      <c r="F343" s="209" t="s">
        <v>576</v>
      </c>
      <c r="G343" s="210" t="s">
        <v>1</v>
      </c>
      <c r="H343" s="211">
        <v>0</v>
      </c>
      <c r="I343" s="212"/>
      <c r="J343" s="213">
        <f>ROUND(I343*H343,2)</f>
        <v>0</v>
      </c>
      <c r="K343" s="214"/>
      <c r="L343" s="35"/>
      <c r="M343" s="215" t="s">
        <v>1</v>
      </c>
      <c r="N343" s="216" t="s">
        <v>39</v>
      </c>
      <c r="O343" s="69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219" t="s">
        <v>177</v>
      </c>
      <c r="AT343" s="219" t="s">
        <v>169</v>
      </c>
      <c r="AU343" s="219" t="s">
        <v>83</v>
      </c>
      <c r="AY343" s="14" t="s">
        <v>166</v>
      </c>
      <c r="BE343" s="112">
        <f>IF(N343="základní",J343,0)</f>
        <v>0</v>
      </c>
      <c r="BF343" s="112">
        <f>IF(N343="snížená",J343,0)</f>
        <v>0</v>
      </c>
      <c r="BG343" s="112">
        <f>IF(N343="zákl. přenesená",J343,0)</f>
        <v>0</v>
      </c>
      <c r="BH343" s="112">
        <f>IF(N343="sníž. přenesená",J343,0)</f>
        <v>0</v>
      </c>
      <c r="BI343" s="112">
        <f>IF(N343="nulová",J343,0)</f>
        <v>0</v>
      </c>
      <c r="BJ343" s="14" t="s">
        <v>81</v>
      </c>
      <c r="BK343" s="112">
        <f>ROUND(I343*H343,2)</f>
        <v>0</v>
      </c>
      <c r="BL343" s="14" t="s">
        <v>177</v>
      </c>
      <c r="BM343" s="219" t="s">
        <v>518</v>
      </c>
    </row>
    <row r="344" spans="1:65" s="2" customFormat="1" ht="39">
      <c r="A344" s="32"/>
      <c r="B344" s="33"/>
      <c r="C344" s="34"/>
      <c r="D344" s="220" t="s">
        <v>174</v>
      </c>
      <c r="E344" s="34"/>
      <c r="F344" s="221" t="s">
        <v>576</v>
      </c>
      <c r="G344" s="34"/>
      <c r="H344" s="34"/>
      <c r="I344" s="176"/>
      <c r="J344" s="34"/>
      <c r="K344" s="34"/>
      <c r="L344" s="35"/>
      <c r="M344" s="222"/>
      <c r="N344" s="223"/>
      <c r="O344" s="69"/>
      <c r="P344" s="69"/>
      <c r="Q344" s="69"/>
      <c r="R344" s="69"/>
      <c r="S344" s="69"/>
      <c r="T344" s="70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T344" s="14" t="s">
        <v>174</v>
      </c>
      <c r="AU344" s="14" t="s">
        <v>83</v>
      </c>
    </row>
    <row r="345" spans="1:65" s="2" customFormat="1" ht="24.2" customHeight="1">
      <c r="A345" s="32"/>
      <c r="B345" s="33"/>
      <c r="C345" s="207" t="s">
        <v>358</v>
      </c>
      <c r="D345" s="207" t="s">
        <v>169</v>
      </c>
      <c r="E345" s="208" t="s">
        <v>183</v>
      </c>
      <c r="F345" s="209" t="s">
        <v>579</v>
      </c>
      <c r="G345" s="210" t="s">
        <v>1</v>
      </c>
      <c r="H345" s="211">
        <v>0</v>
      </c>
      <c r="I345" s="212"/>
      <c r="J345" s="213">
        <f>ROUND(I345*H345,2)</f>
        <v>0</v>
      </c>
      <c r="K345" s="214"/>
      <c r="L345" s="35"/>
      <c r="M345" s="215" t="s">
        <v>1</v>
      </c>
      <c r="N345" s="216" t="s">
        <v>39</v>
      </c>
      <c r="O345" s="69"/>
      <c r="P345" s="217">
        <f>O345*H345</f>
        <v>0</v>
      </c>
      <c r="Q345" s="217">
        <v>0</v>
      </c>
      <c r="R345" s="217">
        <f>Q345*H345</f>
        <v>0</v>
      </c>
      <c r="S345" s="217">
        <v>0</v>
      </c>
      <c r="T345" s="218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219" t="s">
        <v>177</v>
      </c>
      <c r="AT345" s="219" t="s">
        <v>169</v>
      </c>
      <c r="AU345" s="219" t="s">
        <v>83</v>
      </c>
      <c r="AY345" s="14" t="s">
        <v>166</v>
      </c>
      <c r="BE345" s="112">
        <f>IF(N345="základní",J345,0)</f>
        <v>0</v>
      </c>
      <c r="BF345" s="112">
        <f>IF(N345="snížená",J345,0)</f>
        <v>0</v>
      </c>
      <c r="BG345" s="112">
        <f>IF(N345="zákl. přenesená",J345,0)</f>
        <v>0</v>
      </c>
      <c r="BH345" s="112">
        <f>IF(N345="sníž. přenesená",J345,0)</f>
        <v>0</v>
      </c>
      <c r="BI345" s="112">
        <f>IF(N345="nulová",J345,0)</f>
        <v>0</v>
      </c>
      <c r="BJ345" s="14" t="s">
        <v>81</v>
      </c>
      <c r="BK345" s="112">
        <f>ROUND(I345*H345,2)</f>
        <v>0</v>
      </c>
      <c r="BL345" s="14" t="s">
        <v>177</v>
      </c>
      <c r="BM345" s="219" t="s">
        <v>522</v>
      </c>
    </row>
    <row r="346" spans="1:65" s="2" customFormat="1" ht="11.25">
      <c r="A346" s="32"/>
      <c r="B346" s="33"/>
      <c r="C346" s="34"/>
      <c r="D346" s="220" t="s">
        <v>174</v>
      </c>
      <c r="E346" s="34"/>
      <c r="F346" s="221" t="s">
        <v>579</v>
      </c>
      <c r="G346" s="34"/>
      <c r="H346" s="34"/>
      <c r="I346" s="176"/>
      <c r="J346" s="34"/>
      <c r="K346" s="34"/>
      <c r="L346" s="35"/>
      <c r="M346" s="235"/>
      <c r="N346" s="236"/>
      <c r="O346" s="237"/>
      <c r="P346" s="237"/>
      <c r="Q346" s="237"/>
      <c r="R346" s="237"/>
      <c r="S346" s="237"/>
      <c r="T346" s="238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T346" s="14" t="s">
        <v>174</v>
      </c>
      <c r="AU346" s="14" t="s">
        <v>83</v>
      </c>
    </row>
    <row r="347" spans="1:65" s="2" customFormat="1" ht="6.95" customHeight="1">
      <c r="A347" s="32"/>
      <c r="B347" s="52"/>
      <c r="C347" s="53"/>
      <c r="D347" s="53"/>
      <c r="E347" s="53"/>
      <c r="F347" s="53"/>
      <c r="G347" s="53"/>
      <c r="H347" s="53"/>
      <c r="I347" s="53"/>
      <c r="J347" s="53"/>
      <c r="K347" s="53"/>
      <c r="L347" s="35"/>
      <c r="M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</row>
  </sheetData>
  <sheetProtection algorithmName="SHA-512" hashValue="TkEPaMshY7W+EO0aPU4ONlIOBBnDr0V7Ghru6qTQdGaqfSpMfzPB9TpCJYpWWwXFNw5Um9k3BmIF5qgS6Tc2vA==" saltValue="0RkpSaPVO3srPT2YwOmxOHooE/U7IkM7aDI+aTB0QMvTTaIbCWQZhqoXwmJDDXMY9nfLd/P4On0hupaDeiKfng==" spinCount="100000" sheet="1" objects="1" scenarios="1" formatColumns="0" formatRows="0" autoFilter="0"/>
  <autoFilter ref="C138:K346" xr:uid="{00000000-0009-0000-0000-000003000000}"/>
  <mergeCells count="14">
    <mergeCell ref="D117:F117"/>
    <mergeCell ref="E129:H129"/>
    <mergeCell ref="E131:H131"/>
    <mergeCell ref="L2:V2"/>
    <mergeCell ref="E87:H87"/>
    <mergeCell ref="D113:F113"/>
    <mergeCell ref="D114:F114"/>
    <mergeCell ref="D115:F115"/>
    <mergeCell ref="D116:F11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7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4" t="s">
        <v>90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120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Rozpočet - Snížení energetické náročnosti budov v areálu Slezské nemocnice Opava využitím OZE u vedlejších budov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121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9" t="s">
        <v>781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123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114</v>
      </c>
      <c r="E31" s="32"/>
      <c r="F31" s="32"/>
      <c r="G31" s="32"/>
      <c r="H31" s="32"/>
      <c r="I31" s="32"/>
      <c r="J31" s="130">
        <f>J107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ROUND((SUM(BE107:BE114) + SUM(BE134:BE275)),  2)</f>
        <v>0</v>
      </c>
      <c r="G35" s="32"/>
      <c r="H35" s="32"/>
      <c r="I35" s="137">
        <v>0.21</v>
      </c>
      <c r="J35" s="136">
        <f>ROUND(((SUM(BE107:BE114) + SUM(BE134:BE275))*I35),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ROUND((SUM(BF107:BF114) + SUM(BF134:BF275)),  2)</f>
        <v>0</v>
      </c>
      <c r="G36" s="32"/>
      <c r="H36" s="32"/>
      <c r="I36" s="137">
        <v>0.12</v>
      </c>
      <c r="J36" s="136">
        <f>ROUND(((SUM(BF107:BF114) + SUM(BF134:BF275))*I36),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ROUND((SUM(BG107:BG114) + SUM(BG134:BG275)),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ROUND((SUM(BH107:BH114) + SUM(BH134:BH275)),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ROUND((SUM(BI107:BI114) + SUM(BI134:BI275)),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124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Rozpočet - Snížení energetické náročnosti budov v areálu Slezské nemocnice Opava využitím OZE u vedlejších budov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121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4" t="str">
        <f>E9</f>
        <v>SO 02 D.1.4.2 - Elektroinstalace a MaR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125</v>
      </c>
      <c r="D94" s="117"/>
      <c r="E94" s="117"/>
      <c r="F94" s="117"/>
      <c r="G94" s="117"/>
      <c r="H94" s="117"/>
      <c r="I94" s="117"/>
      <c r="J94" s="157" t="s">
        <v>126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127</v>
      </c>
      <c r="D96" s="34"/>
      <c r="E96" s="34"/>
      <c r="F96" s="34"/>
      <c r="G96" s="34"/>
      <c r="H96" s="34"/>
      <c r="I96" s="34"/>
      <c r="J96" s="82">
        <f>J134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128</v>
      </c>
    </row>
    <row r="97" spans="1:65" s="9" customFormat="1" ht="24.95" customHeight="1">
      <c r="B97" s="159"/>
      <c r="C97" s="160"/>
      <c r="D97" s="161" t="s">
        <v>782</v>
      </c>
      <c r="E97" s="162"/>
      <c r="F97" s="162"/>
      <c r="G97" s="162"/>
      <c r="H97" s="162"/>
      <c r="I97" s="162"/>
      <c r="J97" s="163">
        <f>J135</f>
        <v>0</v>
      </c>
      <c r="K97" s="160"/>
      <c r="L97" s="164"/>
    </row>
    <row r="98" spans="1:65" s="9" customFormat="1" ht="24.95" customHeight="1">
      <c r="B98" s="159"/>
      <c r="C98" s="160"/>
      <c r="D98" s="161" t="s">
        <v>583</v>
      </c>
      <c r="E98" s="162"/>
      <c r="F98" s="162"/>
      <c r="G98" s="162"/>
      <c r="H98" s="162"/>
      <c r="I98" s="162"/>
      <c r="J98" s="163">
        <f>J170</f>
        <v>0</v>
      </c>
      <c r="K98" s="160"/>
      <c r="L98" s="164"/>
    </row>
    <row r="99" spans="1:65" s="9" customFormat="1" ht="24.95" customHeight="1">
      <c r="B99" s="159"/>
      <c r="C99" s="160"/>
      <c r="D99" s="161" t="s">
        <v>584</v>
      </c>
      <c r="E99" s="162"/>
      <c r="F99" s="162"/>
      <c r="G99" s="162"/>
      <c r="H99" s="162"/>
      <c r="I99" s="162"/>
      <c r="J99" s="163">
        <f>J174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585</v>
      </c>
      <c r="E100" s="162"/>
      <c r="F100" s="162"/>
      <c r="G100" s="162"/>
      <c r="H100" s="162"/>
      <c r="I100" s="162"/>
      <c r="J100" s="163">
        <f>J179</f>
        <v>0</v>
      </c>
      <c r="K100" s="160"/>
      <c r="L100" s="164"/>
    </row>
    <row r="101" spans="1:65" s="9" customFormat="1" ht="24.95" customHeight="1">
      <c r="B101" s="159"/>
      <c r="C101" s="160"/>
      <c r="D101" s="161" t="s">
        <v>586</v>
      </c>
      <c r="E101" s="162"/>
      <c r="F101" s="162"/>
      <c r="G101" s="162"/>
      <c r="H101" s="162"/>
      <c r="I101" s="162"/>
      <c r="J101" s="163">
        <f>J202</f>
        <v>0</v>
      </c>
      <c r="K101" s="160"/>
      <c r="L101" s="164"/>
    </row>
    <row r="102" spans="1:65" s="9" customFormat="1" ht="24.95" customHeight="1">
      <c r="B102" s="159"/>
      <c r="C102" s="160"/>
      <c r="D102" s="161" t="s">
        <v>587</v>
      </c>
      <c r="E102" s="162"/>
      <c r="F102" s="162"/>
      <c r="G102" s="162"/>
      <c r="H102" s="162"/>
      <c r="I102" s="162"/>
      <c r="J102" s="163">
        <f>J215</f>
        <v>0</v>
      </c>
      <c r="K102" s="160"/>
      <c r="L102" s="164"/>
    </row>
    <row r="103" spans="1:65" s="9" customFormat="1" ht="24.95" customHeight="1">
      <c r="B103" s="159"/>
      <c r="C103" s="160"/>
      <c r="D103" s="161" t="s">
        <v>588</v>
      </c>
      <c r="E103" s="162"/>
      <c r="F103" s="162"/>
      <c r="G103" s="162"/>
      <c r="H103" s="162"/>
      <c r="I103" s="162"/>
      <c r="J103" s="163">
        <f>J248</f>
        <v>0</v>
      </c>
      <c r="K103" s="160"/>
      <c r="L103" s="164"/>
    </row>
    <row r="104" spans="1:65" s="9" customFormat="1" ht="24.95" customHeight="1">
      <c r="B104" s="159"/>
      <c r="C104" s="160"/>
      <c r="D104" s="161" t="s">
        <v>589</v>
      </c>
      <c r="E104" s="162"/>
      <c r="F104" s="162"/>
      <c r="G104" s="162"/>
      <c r="H104" s="162"/>
      <c r="I104" s="162"/>
      <c r="J104" s="163">
        <f>J259</f>
        <v>0</v>
      </c>
      <c r="K104" s="160"/>
      <c r="L104" s="164"/>
    </row>
    <row r="105" spans="1:65" s="2" customFormat="1" ht="21.75" customHeight="1">
      <c r="A105" s="32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65" s="2" customFormat="1" ht="6.95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65" s="2" customFormat="1" ht="29.25" customHeight="1">
      <c r="A107" s="32"/>
      <c r="B107" s="33"/>
      <c r="C107" s="158" t="s">
        <v>142</v>
      </c>
      <c r="D107" s="34"/>
      <c r="E107" s="34"/>
      <c r="F107" s="34"/>
      <c r="G107" s="34"/>
      <c r="H107" s="34"/>
      <c r="I107" s="34"/>
      <c r="J107" s="171">
        <f>ROUND(J108 + J109 + J110 + J111 + J112 + J113,2)</f>
        <v>0</v>
      </c>
      <c r="K107" s="34"/>
      <c r="L107" s="49"/>
      <c r="N107" s="172" t="s">
        <v>38</v>
      </c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18" customHeight="1">
      <c r="A108" s="32"/>
      <c r="B108" s="33"/>
      <c r="C108" s="34"/>
      <c r="D108" s="247" t="s">
        <v>143</v>
      </c>
      <c r="E108" s="246"/>
      <c r="F108" s="246"/>
      <c r="G108" s="34"/>
      <c r="H108" s="34"/>
      <c r="I108" s="34"/>
      <c r="J108" s="108">
        <v>0</v>
      </c>
      <c r="K108" s="34"/>
      <c r="L108" s="173"/>
      <c r="M108" s="174"/>
      <c r="N108" s="175" t="s">
        <v>39</v>
      </c>
      <c r="O108" s="174"/>
      <c r="P108" s="174"/>
      <c r="Q108" s="174"/>
      <c r="R108" s="174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7" t="s">
        <v>144</v>
      </c>
      <c r="AZ108" s="174"/>
      <c r="BA108" s="174"/>
      <c r="BB108" s="174"/>
      <c r="BC108" s="174"/>
      <c r="BD108" s="174"/>
      <c r="BE108" s="178">
        <f t="shared" ref="BE108:BE113" si="0">IF(N108="základní",J108,0)</f>
        <v>0</v>
      </c>
      <c r="BF108" s="178">
        <f t="shared" ref="BF108:BF113" si="1">IF(N108="snížená",J108,0)</f>
        <v>0</v>
      </c>
      <c r="BG108" s="178">
        <f t="shared" ref="BG108:BG113" si="2">IF(N108="zákl. přenesená",J108,0)</f>
        <v>0</v>
      </c>
      <c r="BH108" s="178">
        <f t="shared" ref="BH108:BH113" si="3">IF(N108="sníž. přenesená",J108,0)</f>
        <v>0</v>
      </c>
      <c r="BI108" s="178">
        <f t="shared" ref="BI108:BI113" si="4">IF(N108="nulová",J108,0)</f>
        <v>0</v>
      </c>
      <c r="BJ108" s="177" t="s">
        <v>81</v>
      </c>
      <c r="BK108" s="174"/>
      <c r="BL108" s="174"/>
      <c r="BM108" s="174"/>
    </row>
    <row r="109" spans="1:65" s="2" customFormat="1" ht="18" customHeight="1">
      <c r="A109" s="32"/>
      <c r="B109" s="33"/>
      <c r="C109" s="34"/>
      <c r="D109" s="247" t="s">
        <v>145</v>
      </c>
      <c r="E109" s="246"/>
      <c r="F109" s="246"/>
      <c r="G109" s="34"/>
      <c r="H109" s="34"/>
      <c r="I109" s="34"/>
      <c r="J109" s="108">
        <v>0</v>
      </c>
      <c r="K109" s="34"/>
      <c r="L109" s="173"/>
      <c r="M109" s="174"/>
      <c r="N109" s="175" t="s">
        <v>39</v>
      </c>
      <c r="O109" s="174"/>
      <c r="P109" s="174"/>
      <c r="Q109" s="174"/>
      <c r="R109" s="174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7" t="s">
        <v>144</v>
      </c>
      <c r="AZ109" s="174"/>
      <c r="BA109" s="174"/>
      <c r="BB109" s="174"/>
      <c r="BC109" s="174"/>
      <c r="BD109" s="174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81</v>
      </c>
      <c r="BK109" s="174"/>
      <c r="BL109" s="174"/>
      <c r="BM109" s="174"/>
    </row>
    <row r="110" spans="1:65" s="2" customFormat="1" ht="18" customHeight="1">
      <c r="A110" s="32"/>
      <c r="B110" s="33"/>
      <c r="C110" s="34"/>
      <c r="D110" s="247" t="s">
        <v>146</v>
      </c>
      <c r="E110" s="246"/>
      <c r="F110" s="246"/>
      <c r="G110" s="34"/>
      <c r="H110" s="34"/>
      <c r="I110" s="34"/>
      <c r="J110" s="108">
        <v>0</v>
      </c>
      <c r="K110" s="34"/>
      <c r="L110" s="173"/>
      <c r="M110" s="174"/>
      <c r="N110" s="175" t="s">
        <v>39</v>
      </c>
      <c r="O110" s="174"/>
      <c r="P110" s="174"/>
      <c r="Q110" s="174"/>
      <c r="R110" s="174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7" t="s">
        <v>144</v>
      </c>
      <c r="AZ110" s="174"/>
      <c r="BA110" s="174"/>
      <c r="BB110" s="174"/>
      <c r="BC110" s="174"/>
      <c r="BD110" s="174"/>
      <c r="BE110" s="178">
        <f t="shared" si="0"/>
        <v>0</v>
      </c>
      <c r="BF110" s="178">
        <f t="shared" si="1"/>
        <v>0</v>
      </c>
      <c r="BG110" s="178">
        <f t="shared" si="2"/>
        <v>0</v>
      </c>
      <c r="BH110" s="178">
        <f t="shared" si="3"/>
        <v>0</v>
      </c>
      <c r="BI110" s="178">
        <f t="shared" si="4"/>
        <v>0</v>
      </c>
      <c r="BJ110" s="177" t="s">
        <v>81</v>
      </c>
      <c r="BK110" s="174"/>
      <c r="BL110" s="174"/>
      <c r="BM110" s="174"/>
    </row>
    <row r="111" spans="1:65" s="2" customFormat="1" ht="18" customHeight="1">
      <c r="A111" s="32"/>
      <c r="B111" s="33"/>
      <c r="C111" s="34"/>
      <c r="D111" s="247" t="s">
        <v>147</v>
      </c>
      <c r="E111" s="246"/>
      <c r="F111" s="246"/>
      <c r="G111" s="34"/>
      <c r="H111" s="34"/>
      <c r="I111" s="34"/>
      <c r="J111" s="108">
        <v>0</v>
      </c>
      <c r="K111" s="34"/>
      <c r="L111" s="173"/>
      <c r="M111" s="174"/>
      <c r="N111" s="175" t="s">
        <v>39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144</v>
      </c>
      <c r="AZ111" s="174"/>
      <c r="BA111" s="174"/>
      <c r="BB111" s="174"/>
      <c r="BC111" s="174"/>
      <c r="BD111" s="174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81</v>
      </c>
      <c r="BK111" s="174"/>
      <c r="BL111" s="174"/>
      <c r="BM111" s="174"/>
    </row>
    <row r="112" spans="1:65" s="2" customFormat="1" ht="18" customHeight="1">
      <c r="A112" s="32"/>
      <c r="B112" s="33"/>
      <c r="C112" s="34"/>
      <c r="D112" s="247" t="s">
        <v>148</v>
      </c>
      <c r="E112" s="246"/>
      <c r="F112" s="246"/>
      <c r="G112" s="34"/>
      <c r="H112" s="34"/>
      <c r="I112" s="34"/>
      <c r="J112" s="108">
        <v>0</v>
      </c>
      <c r="K112" s="34"/>
      <c r="L112" s="173"/>
      <c r="M112" s="174"/>
      <c r="N112" s="175" t="s">
        <v>39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144</v>
      </c>
      <c r="AZ112" s="174"/>
      <c r="BA112" s="174"/>
      <c r="BB112" s="174"/>
      <c r="BC112" s="174"/>
      <c r="BD112" s="174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81</v>
      </c>
      <c r="BK112" s="174"/>
      <c r="BL112" s="174"/>
      <c r="BM112" s="174"/>
    </row>
    <row r="113" spans="1:65" s="2" customFormat="1" ht="18" customHeight="1">
      <c r="A113" s="32"/>
      <c r="B113" s="33"/>
      <c r="C113" s="34"/>
      <c r="D113" s="107" t="s">
        <v>149</v>
      </c>
      <c r="E113" s="34"/>
      <c r="F113" s="34"/>
      <c r="G113" s="34"/>
      <c r="H113" s="34"/>
      <c r="I113" s="34"/>
      <c r="J113" s="108">
        <f>ROUND(J30*T113,2)</f>
        <v>0</v>
      </c>
      <c r="K113" s="34"/>
      <c r="L113" s="173"/>
      <c r="M113" s="174"/>
      <c r="N113" s="175" t="s">
        <v>39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150</v>
      </c>
      <c r="AZ113" s="174"/>
      <c r="BA113" s="174"/>
      <c r="BB113" s="174"/>
      <c r="BC113" s="174"/>
      <c r="BD113" s="174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81</v>
      </c>
      <c r="BK113" s="174"/>
      <c r="BL113" s="174"/>
      <c r="BM113" s="174"/>
    </row>
    <row r="114" spans="1:65" s="2" customFormat="1" ht="11.25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29.25" customHeight="1">
      <c r="A115" s="32"/>
      <c r="B115" s="33"/>
      <c r="C115" s="116" t="s">
        <v>119</v>
      </c>
      <c r="D115" s="117"/>
      <c r="E115" s="117"/>
      <c r="F115" s="117"/>
      <c r="G115" s="117"/>
      <c r="H115" s="117"/>
      <c r="I115" s="117"/>
      <c r="J115" s="118">
        <f>ROUND(J96+J107,2)</f>
        <v>0</v>
      </c>
      <c r="K115" s="117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20" spans="1:65" s="2" customFormat="1" ht="6.95" customHeight="1">
      <c r="A120" s="32"/>
      <c r="B120" s="54"/>
      <c r="C120" s="55"/>
      <c r="D120" s="55"/>
      <c r="E120" s="55"/>
      <c r="F120" s="55"/>
      <c r="G120" s="55"/>
      <c r="H120" s="55"/>
      <c r="I120" s="55"/>
      <c r="J120" s="55"/>
      <c r="K120" s="55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4.95" customHeight="1">
      <c r="A121" s="32"/>
      <c r="B121" s="33"/>
      <c r="C121" s="20" t="s">
        <v>151</v>
      </c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2" customHeight="1">
      <c r="A123" s="32"/>
      <c r="B123" s="33"/>
      <c r="C123" s="26" t="s">
        <v>16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26.25" customHeight="1">
      <c r="A124" s="32"/>
      <c r="B124" s="33"/>
      <c r="C124" s="34"/>
      <c r="D124" s="34"/>
      <c r="E124" s="294" t="str">
        <f>E7</f>
        <v>Rozpočet - Snížení energetické náročnosti budov v areálu Slezské nemocnice Opava využitím OZE u vedlejších budov</v>
      </c>
      <c r="F124" s="295"/>
      <c r="G124" s="295"/>
      <c r="H124" s="295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12" customHeight="1">
      <c r="A125" s="32"/>
      <c r="B125" s="33"/>
      <c r="C125" s="26" t="s">
        <v>121</v>
      </c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16.5" customHeight="1">
      <c r="A126" s="32"/>
      <c r="B126" s="33"/>
      <c r="C126" s="34"/>
      <c r="D126" s="34"/>
      <c r="E126" s="244" t="str">
        <f>E9</f>
        <v>SO 02 D.1.4.2 - Elektroinstalace a MaR</v>
      </c>
      <c r="F126" s="296"/>
      <c r="G126" s="296"/>
      <c r="H126" s="296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6.9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2" customHeight="1">
      <c r="A128" s="32"/>
      <c r="B128" s="33"/>
      <c r="C128" s="26" t="s">
        <v>20</v>
      </c>
      <c r="D128" s="34"/>
      <c r="E128" s="34"/>
      <c r="F128" s="24" t="str">
        <f>F12</f>
        <v xml:space="preserve"> </v>
      </c>
      <c r="G128" s="34"/>
      <c r="H128" s="34"/>
      <c r="I128" s="26" t="s">
        <v>22</v>
      </c>
      <c r="J128" s="64">
        <f>IF(J12="","",J12)</f>
        <v>45561</v>
      </c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2" customHeight="1">
      <c r="A130" s="32"/>
      <c r="B130" s="33"/>
      <c r="C130" s="26" t="s">
        <v>23</v>
      </c>
      <c r="D130" s="34"/>
      <c r="E130" s="34"/>
      <c r="F130" s="24" t="str">
        <f>E15</f>
        <v xml:space="preserve"> </v>
      </c>
      <c r="G130" s="34"/>
      <c r="H130" s="34"/>
      <c r="I130" s="26" t="s">
        <v>28</v>
      </c>
      <c r="J130" s="29" t="str">
        <f>E21</f>
        <v xml:space="preserve"> 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6" t="s">
        <v>26</v>
      </c>
      <c r="D131" s="34"/>
      <c r="E131" s="34"/>
      <c r="F131" s="24" t="str">
        <f>IF(E18="","",E18)</f>
        <v>Vyplň údaj</v>
      </c>
      <c r="G131" s="34"/>
      <c r="H131" s="34"/>
      <c r="I131" s="26" t="s">
        <v>30</v>
      </c>
      <c r="J131" s="29" t="str">
        <f>E24</f>
        <v xml:space="preserve"> 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0.35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11" customFormat="1" ht="29.25" customHeight="1">
      <c r="A133" s="179"/>
      <c r="B133" s="180"/>
      <c r="C133" s="181" t="s">
        <v>152</v>
      </c>
      <c r="D133" s="182" t="s">
        <v>59</v>
      </c>
      <c r="E133" s="182" t="s">
        <v>55</v>
      </c>
      <c r="F133" s="182" t="s">
        <v>56</v>
      </c>
      <c r="G133" s="182" t="s">
        <v>153</v>
      </c>
      <c r="H133" s="182" t="s">
        <v>154</v>
      </c>
      <c r="I133" s="182" t="s">
        <v>155</v>
      </c>
      <c r="J133" s="183" t="s">
        <v>126</v>
      </c>
      <c r="K133" s="184" t="s">
        <v>156</v>
      </c>
      <c r="L133" s="185"/>
      <c r="M133" s="73" t="s">
        <v>1</v>
      </c>
      <c r="N133" s="74" t="s">
        <v>38</v>
      </c>
      <c r="O133" s="74" t="s">
        <v>157</v>
      </c>
      <c r="P133" s="74" t="s">
        <v>158</v>
      </c>
      <c r="Q133" s="74" t="s">
        <v>159</v>
      </c>
      <c r="R133" s="74" t="s">
        <v>160</v>
      </c>
      <c r="S133" s="74" t="s">
        <v>161</v>
      </c>
      <c r="T133" s="75" t="s">
        <v>162</v>
      </c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</row>
    <row r="134" spans="1:65" s="2" customFormat="1" ht="22.9" customHeight="1">
      <c r="A134" s="32"/>
      <c r="B134" s="33"/>
      <c r="C134" s="80" t="s">
        <v>163</v>
      </c>
      <c r="D134" s="34"/>
      <c r="E134" s="34"/>
      <c r="F134" s="34"/>
      <c r="G134" s="34"/>
      <c r="H134" s="34"/>
      <c r="I134" s="34"/>
      <c r="J134" s="186">
        <f>BK134</f>
        <v>0</v>
      </c>
      <c r="K134" s="34"/>
      <c r="L134" s="35"/>
      <c r="M134" s="76"/>
      <c r="N134" s="187"/>
      <c r="O134" s="77"/>
      <c r="P134" s="188">
        <f>P135+P170+P174+P179+P202+P215+P248+P259</f>
        <v>0</v>
      </c>
      <c r="Q134" s="77"/>
      <c r="R134" s="188">
        <f>R135+R170+R174+R179+R202+R215+R248+R259</f>
        <v>0</v>
      </c>
      <c r="S134" s="77"/>
      <c r="T134" s="189">
        <f>T135+T170+T174+T179+T202+T215+T248+T259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4" t="s">
        <v>73</v>
      </c>
      <c r="AU134" s="14" t="s">
        <v>128</v>
      </c>
      <c r="BK134" s="190">
        <f>BK135+BK170+BK174+BK179+BK202+BK215+BK248+BK259</f>
        <v>0</v>
      </c>
    </row>
    <row r="135" spans="1:65" s="12" customFormat="1" ht="25.9" customHeight="1">
      <c r="B135" s="191"/>
      <c r="C135" s="192"/>
      <c r="D135" s="193" t="s">
        <v>73</v>
      </c>
      <c r="E135" s="194" t="s">
        <v>590</v>
      </c>
      <c r="F135" s="194" t="s">
        <v>783</v>
      </c>
      <c r="G135" s="192"/>
      <c r="H135" s="192"/>
      <c r="I135" s="195"/>
      <c r="J135" s="196">
        <f>BK135</f>
        <v>0</v>
      </c>
      <c r="K135" s="192"/>
      <c r="L135" s="197"/>
      <c r="M135" s="198"/>
      <c r="N135" s="199"/>
      <c r="O135" s="199"/>
      <c r="P135" s="200">
        <f>SUM(P136:P169)</f>
        <v>0</v>
      </c>
      <c r="Q135" s="199"/>
      <c r="R135" s="200">
        <f>SUM(R136:R169)</f>
        <v>0</v>
      </c>
      <c r="S135" s="199"/>
      <c r="T135" s="201">
        <f>SUM(T136:T169)</f>
        <v>0</v>
      </c>
      <c r="AR135" s="202" t="s">
        <v>81</v>
      </c>
      <c r="AT135" s="203" t="s">
        <v>73</v>
      </c>
      <c r="AU135" s="203" t="s">
        <v>74</v>
      </c>
      <c r="AY135" s="202" t="s">
        <v>166</v>
      </c>
      <c r="BK135" s="204">
        <f>SUM(BK136:BK169)</f>
        <v>0</v>
      </c>
    </row>
    <row r="136" spans="1:65" s="2" customFormat="1" ht="66.75" customHeight="1">
      <c r="A136" s="32"/>
      <c r="B136" s="33"/>
      <c r="C136" s="224" t="s">
        <v>81</v>
      </c>
      <c r="D136" s="224" t="s">
        <v>179</v>
      </c>
      <c r="E136" s="225" t="s">
        <v>592</v>
      </c>
      <c r="F136" s="226" t="s">
        <v>593</v>
      </c>
      <c r="G136" s="227" t="s">
        <v>213</v>
      </c>
      <c r="H136" s="228">
        <v>1</v>
      </c>
      <c r="I136" s="229"/>
      <c r="J136" s="230">
        <f>ROUND(I136*H136,2)</f>
        <v>0</v>
      </c>
      <c r="K136" s="231"/>
      <c r="L136" s="232"/>
      <c r="M136" s="233" t="s">
        <v>1</v>
      </c>
      <c r="N136" s="234" t="s">
        <v>39</v>
      </c>
      <c r="O136" s="69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9" t="s">
        <v>186</v>
      </c>
      <c r="AT136" s="219" t="s">
        <v>179</v>
      </c>
      <c r="AU136" s="219" t="s">
        <v>81</v>
      </c>
      <c r="AY136" s="14" t="s">
        <v>166</v>
      </c>
      <c r="BE136" s="112">
        <f>IF(N136="základní",J136,0)</f>
        <v>0</v>
      </c>
      <c r="BF136" s="112">
        <f>IF(N136="snížená",J136,0)</f>
        <v>0</v>
      </c>
      <c r="BG136" s="112">
        <f>IF(N136="zákl. přenesená",J136,0)</f>
        <v>0</v>
      </c>
      <c r="BH136" s="112">
        <f>IF(N136="sníž. přenesená",J136,0)</f>
        <v>0</v>
      </c>
      <c r="BI136" s="112">
        <f>IF(N136="nulová",J136,0)</f>
        <v>0</v>
      </c>
      <c r="BJ136" s="14" t="s">
        <v>81</v>
      </c>
      <c r="BK136" s="112">
        <f>ROUND(I136*H136,2)</f>
        <v>0</v>
      </c>
      <c r="BL136" s="14" t="s">
        <v>177</v>
      </c>
      <c r="BM136" s="219" t="s">
        <v>83</v>
      </c>
    </row>
    <row r="137" spans="1:65" s="2" customFormat="1" ht="39">
      <c r="A137" s="32"/>
      <c r="B137" s="33"/>
      <c r="C137" s="34"/>
      <c r="D137" s="220" t="s">
        <v>174</v>
      </c>
      <c r="E137" s="34"/>
      <c r="F137" s="221" t="s">
        <v>593</v>
      </c>
      <c r="G137" s="34"/>
      <c r="H137" s="34"/>
      <c r="I137" s="176"/>
      <c r="J137" s="34"/>
      <c r="K137" s="34"/>
      <c r="L137" s="35"/>
      <c r="M137" s="222"/>
      <c r="N137" s="223"/>
      <c r="O137" s="69"/>
      <c r="P137" s="69"/>
      <c r="Q137" s="69"/>
      <c r="R137" s="69"/>
      <c r="S137" s="69"/>
      <c r="T137" s="70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4" t="s">
        <v>174</v>
      </c>
      <c r="AU137" s="14" t="s">
        <v>81</v>
      </c>
    </row>
    <row r="138" spans="1:65" s="2" customFormat="1" ht="21.75" customHeight="1">
      <c r="A138" s="32"/>
      <c r="B138" s="33"/>
      <c r="C138" s="224" t="s">
        <v>83</v>
      </c>
      <c r="D138" s="224" t="s">
        <v>179</v>
      </c>
      <c r="E138" s="225" t="s">
        <v>594</v>
      </c>
      <c r="F138" s="226" t="s">
        <v>595</v>
      </c>
      <c r="G138" s="227" t="s">
        <v>213</v>
      </c>
      <c r="H138" s="228">
        <v>1</v>
      </c>
      <c r="I138" s="229"/>
      <c r="J138" s="230">
        <f>ROUND(I138*H138,2)</f>
        <v>0</v>
      </c>
      <c r="K138" s="231"/>
      <c r="L138" s="232"/>
      <c r="M138" s="233" t="s">
        <v>1</v>
      </c>
      <c r="N138" s="234" t="s">
        <v>39</v>
      </c>
      <c r="O138" s="69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9" t="s">
        <v>186</v>
      </c>
      <c r="AT138" s="219" t="s">
        <v>179</v>
      </c>
      <c r="AU138" s="219" t="s">
        <v>81</v>
      </c>
      <c r="AY138" s="14" t="s">
        <v>166</v>
      </c>
      <c r="BE138" s="112">
        <f>IF(N138="základní",J138,0)</f>
        <v>0</v>
      </c>
      <c r="BF138" s="112">
        <f>IF(N138="snížená",J138,0)</f>
        <v>0</v>
      </c>
      <c r="BG138" s="112">
        <f>IF(N138="zákl. přenesená",J138,0)</f>
        <v>0</v>
      </c>
      <c r="BH138" s="112">
        <f>IF(N138="sníž. přenesená",J138,0)</f>
        <v>0</v>
      </c>
      <c r="BI138" s="112">
        <f>IF(N138="nulová",J138,0)</f>
        <v>0</v>
      </c>
      <c r="BJ138" s="14" t="s">
        <v>81</v>
      </c>
      <c r="BK138" s="112">
        <f>ROUND(I138*H138,2)</f>
        <v>0</v>
      </c>
      <c r="BL138" s="14" t="s">
        <v>177</v>
      </c>
      <c r="BM138" s="219" t="s">
        <v>177</v>
      </c>
    </row>
    <row r="139" spans="1:65" s="2" customFormat="1" ht="11.25">
      <c r="A139" s="32"/>
      <c r="B139" s="33"/>
      <c r="C139" s="34"/>
      <c r="D139" s="220" t="s">
        <v>174</v>
      </c>
      <c r="E139" s="34"/>
      <c r="F139" s="221" t="s">
        <v>595</v>
      </c>
      <c r="G139" s="34"/>
      <c r="H139" s="34"/>
      <c r="I139" s="176"/>
      <c r="J139" s="34"/>
      <c r="K139" s="34"/>
      <c r="L139" s="35"/>
      <c r="M139" s="222"/>
      <c r="N139" s="223"/>
      <c r="O139" s="69"/>
      <c r="P139" s="69"/>
      <c r="Q139" s="69"/>
      <c r="R139" s="69"/>
      <c r="S139" s="69"/>
      <c r="T139" s="70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4" t="s">
        <v>174</v>
      </c>
      <c r="AU139" s="14" t="s">
        <v>81</v>
      </c>
    </row>
    <row r="140" spans="1:65" s="2" customFormat="1" ht="24.2" customHeight="1">
      <c r="A140" s="32"/>
      <c r="B140" s="33"/>
      <c r="C140" s="224" t="s">
        <v>178</v>
      </c>
      <c r="D140" s="224" t="s">
        <v>179</v>
      </c>
      <c r="E140" s="225" t="s">
        <v>596</v>
      </c>
      <c r="F140" s="226" t="s">
        <v>597</v>
      </c>
      <c r="G140" s="227" t="s">
        <v>213</v>
      </c>
      <c r="H140" s="228">
        <v>1</v>
      </c>
      <c r="I140" s="229"/>
      <c r="J140" s="230">
        <f>ROUND(I140*H140,2)</f>
        <v>0</v>
      </c>
      <c r="K140" s="231"/>
      <c r="L140" s="232"/>
      <c r="M140" s="233" t="s">
        <v>1</v>
      </c>
      <c r="N140" s="234" t="s">
        <v>39</v>
      </c>
      <c r="O140" s="69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9" t="s">
        <v>186</v>
      </c>
      <c r="AT140" s="219" t="s">
        <v>179</v>
      </c>
      <c r="AU140" s="219" t="s">
        <v>81</v>
      </c>
      <c r="AY140" s="14" t="s">
        <v>166</v>
      </c>
      <c r="BE140" s="112">
        <f>IF(N140="základní",J140,0)</f>
        <v>0</v>
      </c>
      <c r="BF140" s="112">
        <f>IF(N140="snížená",J140,0)</f>
        <v>0</v>
      </c>
      <c r="BG140" s="112">
        <f>IF(N140="zákl. přenesená",J140,0)</f>
        <v>0</v>
      </c>
      <c r="BH140" s="112">
        <f>IF(N140="sníž. přenesená",J140,0)</f>
        <v>0</v>
      </c>
      <c r="BI140" s="112">
        <f>IF(N140="nulová",J140,0)</f>
        <v>0</v>
      </c>
      <c r="BJ140" s="14" t="s">
        <v>81</v>
      </c>
      <c r="BK140" s="112">
        <f>ROUND(I140*H140,2)</f>
        <v>0</v>
      </c>
      <c r="BL140" s="14" t="s">
        <v>177</v>
      </c>
      <c r="BM140" s="219" t="s">
        <v>183</v>
      </c>
    </row>
    <row r="141" spans="1:65" s="2" customFormat="1" ht="11.25">
      <c r="A141" s="32"/>
      <c r="B141" s="33"/>
      <c r="C141" s="34"/>
      <c r="D141" s="220" t="s">
        <v>174</v>
      </c>
      <c r="E141" s="34"/>
      <c r="F141" s="221" t="s">
        <v>597</v>
      </c>
      <c r="G141" s="34"/>
      <c r="H141" s="34"/>
      <c r="I141" s="176"/>
      <c r="J141" s="34"/>
      <c r="K141" s="34"/>
      <c r="L141" s="35"/>
      <c r="M141" s="222"/>
      <c r="N141" s="223"/>
      <c r="O141" s="69"/>
      <c r="P141" s="69"/>
      <c r="Q141" s="69"/>
      <c r="R141" s="69"/>
      <c r="S141" s="69"/>
      <c r="T141" s="70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4" t="s">
        <v>174</v>
      </c>
      <c r="AU141" s="14" t="s">
        <v>81</v>
      </c>
    </row>
    <row r="142" spans="1:65" s="2" customFormat="1" ht="24.2" customHeight="1">
      <c r="A142" s="32"/>
      <c r="B142" s="33"/>
      <c r="C142" s="224" t="s">
        <v>177</v>
      </c>
      <c r="D142" s="224" t="s">
        <v>179</v>
      </c>
      <c r="E142" s="225" t="s">
        <v>598</v>
      </c>
      <c r="F142" s="226" t="s">
        <v>599</v>
      </c>
      <c r="G142" s="227" t="s">
        <v>213</v>
      </c>
      <c r="H142" s="228">
        <v>1</v>
      </c>
      <c r="I142" s="229"/>
      <c r="J142" s="230">
        <f>ROUND(I142*H142,2)</f>
        <v>0</v>
      </c>
      <c r="K142" s="231"/>
      <c r="L142" s="232"/>
      <c r="M142" s="233" t="s">
        <v>1</v>
      </c>
      <c r="N142" s="234" t="s">
        <v>39</v>
      </c>
      <c r="O142" s="69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9" t="s">
        <v>186</v>
      </c>
      <c r="AT142" s="219" t="s">
        <v>179</v>
      </c>
      <c r="AU142" s="219" t="s">
        <v>81</v>
      </c>
      <c r="AY142" s="14" t="s">
        <v>166</v>
      </c>
      <c r="BE142" s="112">
        <f>IF(N142="základní",J142,0)</f>
        <v>0</v>
      </c>
      <c r="BF142" s="112">
        <f>IF(N142="snížená",J142,0)</f>
        <v>0</v>
      </c>
      <c r="BG142" s="112">
        <f>IF(N142="zákl. přenesená",J142,0)</f>
        <v>0</v>
      </c>
      <c r="BH142" s="112">
        <f>IF(N142="sníž. přenesená",J142,0)</f>
        <v>0</v>
      </c>
      <c r="BI142" s="112">
        <f>IF(N142="nulová",J142,0)</f>
        <v>0</v>
      </c>
      <c r="BJ142" s="14" t="s">
        <v>81</v>
      </c>
      <c r="BK142" s="112">
        <f>ROUND(I142*H142,2)</f>
        <v>0</v>
      </c>
      <c r="BL142" s="14" t="s">
        <v>177</v>
      </c>
      <c r="BM142" s="219" t="s">
        <v>186</v>
      </c>
    </row>
    <row r="143" spans="1:65" s="2" customFormat="1" ht="19.5">
      <c r="A143" s="32"/>
      <c r="B143" s="33"/>
      <c r="C143" s="34"/>
      <c r="D143" s="220" t="s">
        <v>174</v>
      </c>
      <c r="E143" s="34"/>
      <c r="F143" s="221" t="s">
        <v>599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174</v>
      </c>
      <c r="AU143" s="14" t="s">
        <v>81</v>
      </c>
    </row>
    <row r="144" spans="1:65" s="2" customFormat="1" ht="16.5" customHeight="1">
      <c r="A144" s="32"/>
      <c r="B144" s="33"/>
      <c r="C144" s="224" t="s">
        <v>187</v>
      </c>
      <c r="D144" s="224" t="s">
        <v>179</v>
      </c>
      <c r="E144" s="225" t="s">
        <v>600</v>
      </c>
      <c r="F144" s="226" t="s">
        <v>601</v>
      </c>
      <c r="G144" s="227" t="s">
        <v>213</v>
      </c>
      <c r="H144" s="228">
        <v>1</v>
      </c>
      <c r="I144" s="229"/>
      <c r="J144" s="230">
        <f>ROUND(I144*H144,2)</f>
        <v>0</v>
      </c>
      <c r="K144" s="231"/>
      <c r="L144" s="232"/>
      <c r="M144" s="233" t="s">
        <v>1</v>
      </c>
      <c r="N144" s="234" t="s">
        <v>39</v>
      </c>
      <c r="O144" s="69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9" t="s">
        <v>186</v>
      </c>
      <c r="AT144" s="219" t="s">
        <v>179</v>
      </c>
      <c r="AU144" s="219" t="s">
        <v>81</v>
      </c>
      <c r="AY144" s="14" t="s">
        <v>166</v>
      </c>
      <c r="BE144" s="112">
        <f>IF(N144="základní",J144,0)</f>
        <v>0</v>
      </c>
      <c r="BF144" s="112">
        <f>IF(N144="snížená",J144,0)</f>
        <v>0</v>
      </c>
      <c r="BG144" s="112">
        <f>IF(N144="zákl. přenesená",J144,0)</f>
        <v>0</v>
      </c>
      <c r="BH144" s="112">
        <f>IF(N144="sníž. přenesená",J144,0)</f>
        <v>0</v>
      </c>
      <c r="BI144" s="112">
        <f>IF(N144="nulová",J144,0)</f>
        <v>0</v>
      </c>
      <c r="BJ144" s="14" t="s">
        <v>81</v>
      </c>
      <c r="BK144" s="112">
        <f>ROUND(I144*H144,2)</f>
        <v>0</v>
      </c>
      <c r="BL144" s="14" t="s">
        <v>177</v>
      </c>
      <c r="BM144" s="219" t="s">
        <v>190</v>
      </c>
    </row>
    <row r="145" spans="1:65" s="2" customFormat="1" ht="11.25">
      <c r="A145" s="32"/>
      <c r="B145" s="33"/>
      <c r="C145" s="34"/>
      <c r="D145" s="220" t="s">
        <v>174</v>
      </c>
      <c r="E145" s="34"/>
      <c r="F145" s="221" t="s">
        <v>601</v>
      </c>
      <c r="G145" s="34"/>
      <c r="H145" s="34"/>
      <c r="I145" s="176"/>
      <c r="J145" s="34"/>
      <c r="K145" s="34"/>
      <c r="L145" s="35"/>
      <c r="M145" s="222"/>
      <c r="N145" s="223"/>
      <c r="O145" s="69"/>
      <c r="P145" s="69"/>
      <c r="Q145" s="69"/>
      <c r="R145" s="69"/>
      <c r="S145" s="69"/>
      <c r="T145" s="70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4" t="s">
        <v>174</v>
      </c>
      <c r="AU145" s="14" t="s">
        <v>81</v>
      </c>
    </row>
    <row r="146" spans="1:65" s="2" customFormat="1" ht="21.75" customHeight="1">
      <c r="A146" s="32"/>
      <c r="B146" s="33"/>
      <c r="C146" s="224" t="s">
        <v>183</v>
      </c>
      <c r="D146" s="224" t="s">
        <v>179</v>
      </c>
      <c r="E146" s="225" t="s">
        <v>602</v>
      </c>
      <c r="F146" s="226" t="s">
        <v>603</v>
      </c>
      <c r="G146" s="227" t="s">
        <v>213</v>
      </c>
      <c r="H146" s="228">
        <v>1</v>
      </c>
      <c r="I146" s="229"/>
      <c r="J146" s="230">
        <f>ROUND(I146*H146,2)</f>
        <v>0</v>
      </c>
      <c r="K146" s="231"/>
      <c r="L146" s="232"/>
      <c r="M146" s="233" t="s">
        <v>1</v>
      </c>
      <c r="N146" s="234" t="s">
        <v>39</v>
      </c>
      <c r="O146" s="69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9" t="s">
        <v>186</v>
      </c>
      <c r="AT146" s="219" t="s">
        <v>179</v>
      </c>
      <c r="AU146" s="219" t="s">
        <v>81</v>
      </c>
      <c r="AY146" s="14" t="s">
        <v>166</v>
      </c>
      <c r="BE146" s="112">
        <f>IF(N146="základní",J146,0)</f>
        <v>0</v>
      </c>
      <c r="BF146" s="112">
        <f>IF(N146="snížená",J146,0)</f>
        <v>0</v>
      </c>
      <c r="BG146" s="112">
        <f>IF(N146="zákl. přenesená",J146,0)</f>
        <v>0</v>
      </c>
      <c r="BH146" s="112">
        <f>IF(N146="sníž. přenesená",J146,0)</f>
        <v>0</v>
      </c>
      <c r="BI146" s="112">
        <f>IF(N146="nulová",J146,0)</f>
        <v>0</v>
      </c>
      <c r="BJ146" s="14" t="s">
        <v>81</v>
      </c>
      <c r="BK146" s="112">
        <f>ROUND(I146*H146,2)</f>
        <v>0</v>
      </c>
      <c r="BL146" s="14" t="s">
        <v>177</v>
      </c>
      <c r="BM146" s="219" t="s">
        <v>8</v>
      </c>
    </row>
    <row r="147" spans="1:65" s="2" customFormat="1" ht="11.25">
      <c r="A147" s="32"/>
      <c r="B147" s="33"/>
      <c r="C147" s="34"/>
      <c r="D147" s="220" t="s">
        <v>174</v>
      </c>
      <c r="E147" s="34"/>
      <c r="F147" s="221" t="s">
        <v>603</v>
      </c>
      <c r="G147" s="34"/>
      <c r="H147" s="34"/>
      <c r="I147" s="176"/>
      <c r="J147" s="34"/>
      <c r="K147" s="34"/>
      <c r="L147" s="35"/>
      <c r="M147" s="222"/>
      <c r="N147" s="22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4" t="s">
        <v>174</v>
      </c>
      <c r="AU147" s="14" t="s">
        <v>81</v>
      </c>
    </row>
    <row r="148" spans="1:65" s="2" customFormat="1" ht="24.2" customHeight="1">
      <c r="A148" s="32"/>
      <c r="B148" s="33"/>
      <c r="C148" s="224" t="s">
        <v>193</v>
      </c>
      <c r="D148" s="224" t="s">
        <v>179</v>
      </c>
      <c r="E148" s="225" t="s">
        <v>604</v>
      </c>
      <c r="F148" s="226" t="s">
        <v>605</v>
      </c>
      <c r="G148" s="227" t="s">
        <v>213</v>
      </c>
      <c r="H148" s="228">
        <v>1</v>
      </c>
      <c r="I148" s="229"/>
      <c r="J148" s="230">
        <f>ROUND(I148*H148,2)</f>
        <v>0</v>
      </c>
      <c r="K148" s="231"/>
      <c r="L148" s="232"/>
      <c r="M148" s="233" t="s">
        <v>1</v>
      </c>
      <c r="N148" s="234" t="s">
        <v>39</v>
      </c>
      <c r="O148" s="69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9" t="s">
        <v>186</v>
      </c>
      <c r="AT148" s="219" t="s">
        <v>179</v>
      </c>
      <c r="AU148" s="219" t="s">
        <v>81</v>
      </c>
      <c r="AY148" s="14" t="s">
        <v>166</v>
      </c>
      <c r="BE148" s="112">
        <f>IF(N148="základní",J148,0)</f>
        <v>0</v>
      </c>
      <c r="BF148" s="112">
        <f>IF(N148="snížená",J148,0)</f>
        <v>0</v>
      </c>
      <c r="BG148" s="112">
        <f>IF(N148="zákl. přenesená",J148,0)</f>
        <v>0</v>
      </c>
      <c r="BH148" s="112">
        <f>IF(N148="sníž. přenesená",J148,0)</f>
        <v>0</v>
      </c>
      <c r="BI148" s="112">
        <f>IF(N148="nulová",J148,0)</f>
        <v>0</v>
      </c>
      <c r="BJ148" s="14" t="s">
        <v>81</v>
      </c>
      <c r="BK148" s="112">
        <f>ROUND(I148*H148,2)</f>
        <v>0</v>
      </c>
      <c r="BL148" s="14" t="s">
        <v>177</v>
      </c>
      <c r="BM148" s="219" t="s">
        <v>197</v>
      </c>
    </row>
    <row r="149" spans="1:65" s="2" customFormat="1" ht="19.5">
      <c r="A149" s="32"/>
      <c r="B149" s="33"/>
      <c r="C149" s="34"/>
      <c r="D149" s="220" t="s">
        <v>174</v>
      </c>
      <c r="E149" s="34"/>
      <c r="F149" s="221" t="s">
        <v>605</v>
      </c>
      <c r="G149" s="34"/>
      <c r="H149" s="34"/>
      <c r="I149" s="176"/>
      <c r="J149" s="34"/>
      <c r="K149" s="34"/>
      <c r="L149" s="35"/>
      <c r="M149" s="222"/>
      <c r="N149" s="223"/>
      <c r="O149" s="69"/>
      <c r="P149" s="69"/>
      <c r="Q149" s="69"/>
      <c r="R149" s="69"/>
      <c r="S149" s="69"/>
      <c r="T149" s="7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4" t="s">
        <v>174</v>
      </c>
      <c r="AU149" s="14" t="s">
        <v>81</v>
      </c>
    </row>
    <row r="150" spans="1:65" s="2" customFormat="1" ht="24.2" customHeight="1">
      <c r="A150" s="32"/>
      <c r="B150" s="33"/>
      <c r="C150" s="224" t="s">
        <v>186</v>
      </c>
      <c r="D150" s="224" t="s">
        <v>179</v>
      </c>
      <c r="E150" s="225" t="s">
        <v>606</v>
      </c>
      <c r="F150" s="226" t="s">
        <v>607</v>
      </c>
      <c r="G150" s="227" t="s">
        <v>213</v>
      </c>
      <c r="H150" s="228">
        <v>1</v>
      </c>
      <c r="I150" s="229"/>
      <c r="J150" s="230">
        <f>ROUND(I150*H150,2)</f>
        <v>0</v>
      </c>
      <c r="K150" s="231"/>
      <c r="L150" s="232"/>
      <c r="M150" s="233" t="s">
        <v>1</v>
      </c>
      <c r="N150" s="234" t="s">
        <v>39</v>
      </c>
      <c r="O150" s="69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9" t="s">
        <v>186</v>
      </c>
      <c r="AT150" s="219" t="s">
        <v>179</v>
      </c>
      <c r="AU150" s="219" t="s">
        <v>81</v>
      </c>
      <c r="AY150" s="14" t="s">
        <v>166</v>
      </c>
      <c r="BE150" s="112">
        <f>IF(N150="základní",J150,0)</f>
        <v>0</v>
      </c>
      <c r="BF150" s="112">
        <f>IF(N150="snížená",J150,0)</f>
        <v>0</v>
      </c>
      <c r="BG150" s="112">
        <f>IF(N150="zákl. přenesená",J150,0)</f>
        <v>0</v>
      </c>
      <c r="BH150" s="112">
        <f>IF(N150="sníž. přenesená",J150,0)</f>
        <v>0</v>
      </c>
      <c r="BI150" s="112">
        <f>IF(N150="nulová",J150,0)</f>
        <v>0</v>
      </c>
      <c r="BJ150" s="14" t="s">
        <v>81</v>
      </c>
      <c r="BK150" s="112">
        <f>ROUND(I150*H150,2)</f>
        <v>0</v>
      </c>
      <c r="BL150" s="14" t="s">
        <v>177</v>
      </c>
      <c r="BM150" s="219" t="s">
        <v>173</v>
      </c>
    </row>
    <row r="151" spans="1:65" s="2" customFormat="1" ht="19.5">
      <c r="A151" s="32"/>
      <c r="B151" s="33"/>
      <c r="C151" s="34"/>
      <c r="D151" s="220" t="s">
        <v>174</v>
      </c>
      <c r="E151" s="34"/>
      <c r="F151" s="221" t="s">
        <v>607</v>
      </c>
      <c r="G151" s="34"/>
      <c r="H151" s="34"/>
      <c r="I151" s="176"/>
      <c r="J151" s="34"/>
      <c r="K151" s="34"/>
      <c r="L151" s="35"/>
      <c r="M151" s="222"/>
      <c r="N151" s="223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4" t="s">
        <v>174</v>
      </c>
      <c r="AU151" s="14" t="s">
        <v>81</v>
      </c>
    </row>
    <row r="152" spans="1:65" s="2" customFormat="1" ht="16.5" customHeight="1">
      <c r="A152" s="32"/>
      <c r="B152" s="33"/>
      <c r="C152" s="224" t="s">
        <v>200</v>
      </c>
      <c r="D152" s="224" t="s">
        <v>179</v>
      </c>
      <c r="E152" s="225" t="s">
        <v>608</v>
      </c>
      <c r="F152" s="226" t="s">
        <v>609</v>
      </c>
      <c r="G152" s="227" t="s">
        <v>213</v>
      </c>
      <c r="H152" s="228">
        <v>1</v>
      </c>
      <c r="I152" s="229"/>
      <c r="J152" s="230">
        <f>ROUND(I152*H152,2)</f>
        <v>0</v>
      </c>
      <c r="K152" s="231"/>
      <c r="L152" s="232"/>
      <c r="M152" s="233" t="s">
        <v>1</v>
      </c>
      <c r="N152" s="234" t="s">
        <v>39</v>
      </c>
      <c r="O152" s="6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9" t="s">
        <v>186</v>
      </c>
      <c r="AT152" s="219" t="s">
        <v>179</v>
      </c>
      <c r="AU152" s="219" t="s">
        <v>81</v>
      </c>
      <c r="AY152" s="14" t="s">
        <v>166</v>
      </c>
      <c r="BE152" s="112">
        <f>IF(N152="základní",J152,0)</f>
        <v>0</v>
      </c>
      <c r="BF152" s="112">
        <f>IF(N152="snížená",J152,0)</f>
        <v>0</v>
      </c>
      <c r="BG152" s="112">
        <f>IF(N152="zákl. přenesená",J152,0)</f>
        <v>0</v>
      </c>
      <c r="BH152" s="112">
        <f>IF(N152="sníž. přenesená",J152,0)</f>
        <v>0</v>
      </c>
      <c r="BI152" s="112">
        <f>IF(N152="nulová",J152,0)</f>
        <v>0</v>
      </c>
      <c r="BJ152" s="14" t="s">
        <v>81</v>
      </c>
      <c r="BK152" s="112">
        <f>ROUND(I152*H152,2)</f>
        <v>0</v>
      </c>
      <c r="BL152" s="14" t="s">
        <v>177</v>
      </c>
      <c r="BM152" s="219" t="s">
        <v>203</v>
      </c>
    </row>
    <row r="153" spans="1:65" s="2" customFormat="1" ht="11.25">
      <c r="A153" s="32"/>
      <c r="B153" s="33"/>
      <c r="C153" s="34"/>
      <c r="D153" s="220" t="s">
        <v>174</v>
      </c>
      <c r="E153" s="34"/>
      <c r="F153" s="221" t="s">
        <v>609</v>
      </c>
      <c r="G153" s="34"/>
      <c r="H153" s="34"/>
      <c r="I153" s="176"/>
      <c r="J153" s="34"/>
      <c r="K153" s="34"/>
      <c r="L153" s="35"/>
      <c r="M153" s="222"/>
      <c r="N153" s="22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4" t="s">
        <v>174</v>
      </c>
      <c r="AU153" s="14" t="s">
        <v>81</v>
      </c>
    </row>
    <row r="154" spans="1:65" s="2" customFormat="1" ht="33" customHeight="1">
      <c r="A154" s="32"/>
      <c r="B154" s="33"/>
      <c r="C154" s="224" t="s">
        <v>190</v>
      </c>
      <c r="D154" s="224" t="s">
        <v>179</v>
      </c>
      <c r="E154" s="225" t="s">
        <v>610</v>
      </c>
      <c r="F154" s="226" t="s">
        <v>611</v>
      </c>
      <c r="G154" s="227" t="s">
        <v>213</v>
      </c>
      <c r="H154" s="228">
        <v>1</v>
      </c>
      <c r="I154" s="229"/>
      <c r="J154" s="230">
        <f>ROUND(I154*H154,2)</f>
        <v>0</v>
      </c>
      <c r="K154" s="231"/>
      <c r="L154" s="232"/>
      <c r="M154" s="233" t="s">
        <v>1</v>
      </c>
      <c r="N154" s="234" t="s">
        <v>39</v>
      </c>
      <c r="O154" s="6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9" t="s">
        <v>186</v>
      </c>
      <c r="AT154" s="219" t="s">
        <v>179</v>
      </c>
      <c r="AU154" s="219" t="s">
        <v>81</v>
      </c>
      <c r="AY154" s="14" t="s">
        <v>166</v>
      </c>
      <c r="BE154" s="112">
        <f>IF(N154="základní",J154,0)</f>
        <v>0</v>
      </c>
      <c r="BF154" s="112">
        <f>IF(N154="snížená",J154,0)</f>
        <v>0</v>
      </c>
      <c r="BG154" s="112">
        <f>IF(N154="zákl. přenesená",J154,0)</f>
        <v>0</v>
      </c>
      <c r="BH154" s="112">
        <f>IF(N154="sníž. přenesená",J154,0)</f>
        <v>0</v>
      </c>
      <c r="BI154" s="112">
        <f>IF(N154="nulová",J154,0)</f>
        <v>0</v>
      </c>
      <c r="BJ154" s="14" t="s">
        <v>81</v>
      </c>
      <c r="BK154" s="112">
        <f>ROUND(I154*H154,2)</f>
        <v>0</v>
      </c>
      <c r="BL154" s="14" t="s">
        <v>177</v>
      </c>
      <c r="BM154" s="219" t="s">
        <v>206</v>
      </c>
    </row>
    <row r="155" spans="1:65" s="2" customFormat="1" ht="19.5">
      <c r="A155" s="32"/>
      <c r="B155" s="33"/>
      <c r="C155" s="34"/>
      <c r="D155" s="220" t="s">
        <v>174</v>
      </c>
      <c r="E155" s="34"/>
      <c r="F155" s="221" t="s">
        <v>611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174</v>
      </c>
      <c r="AU155" s="14" t="s">
        <v>81</v>
      </c>
    </row>
    <row r="156" spans="1:65" s="2" customFormat="1" ht="16.5" customHeight="1">
      <c r="A156" s="32"/>
      <c r="B156" s="33"/>
      <c r="C156" s="207" t="s">
        <v>207</v>
      </c>
      <c r="D156" s="207" t="s">
        <v>169</v>
      </c>
      <c r="E156" s="208" t="s">
        <v>612</v>
      </c>
      <c r="F156" s="209" t="s">
        <v>613</v>
      </c>
      <c r="G156" s="210" t="s">
        <v>213</v>
      </c>
      <c r="H156" s="211">
        <v>16</v>
      </c>
      <c r="I156" s="212"/>
      <c r="J156" s="213">
        <f>ROUND(I156*H156,2)</f>
        <v>0</v>
      </c>
      <c r="K156" s="214"/>
      <c r="L156" s="35"/>
      <c r="M156" s="215" t="s">
        <v>1</v>
      </c>
      <c r="N156" s="216" t="s">
        <v>39</v>
      </c>
      <c r="O156" s="6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9" t="s">
        <v>177</v>
      </c>
      <c r="AT156" s="219" t="s">
        <v>169</v>
      </c>
      <c r="AU156" s="219" t="s">
        <v>81</v>
      </c>
      <c r="AY156" s="14" t="s">
        <v>166</v>
      </c>
      <c r="BE156" s="112">
        <f>IF(N156="základní",J156,0)</f>
        <v>0</v>
      </c>
      <c r="BF156" s="112">
        <f>IF(N156="snížená",J156,0)</f>
        <v>0</v>
      </c>
      <c r="BG156" s="112">
        <f>IF(N156="zákl. přenesená",J156,0)</f>
        <v>0</v>
      </c>
      <c r="BH156" s="112">
        <f>IF(N156="sníž. přenesená",J156,0)</f>
        <v>0</v>
      </c>
      <c r="BI156" s="112">
        <f>IF(N156="nulová",J156,0)</f>
        <v>0</v>
      </c>
      <c r="BJ156" s="14" t="s">
        <v>81</v>
      </c>
      <c r="BK156" s="112">
        <f>ROUND(I156*H156,2)</f>
        <v>0</v>
      </c>
      <c r="BL156" s="14" t="s">
        <v>177</v>
      </c>
      <c r="BM156" s="219" t="s">
        <v>210</v>
      </c>
    </row>
    <row r="157" spans="1:65" s="2" customFormat="1" ht="11.25">
      <c r="A157" s="32"/>
      <c r="B157" s="33"/>
      <c r="C157" s="34"/>
      <c r="D157" s="220" t="s">
        <v>174</v>
      </c>
      <c r="E157" s="34"/>
      <c r="F157" s="221" t="s">
        <v>613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174</v>
      </c>
      <c r="AU157" s="14" t="s">
        <v>81</v>
      </c>
    </row>
    <row r="158" spans="1:65" s="2" customFormat="1" ht="16.5" customHeight="1">
      <c r="A158" s="32"/>
      <c r="B158" s="33"/>
      <c r="C158" s="207" t="s">
        <v>8</v>
      </c>
      <c r="D158" s="207" t="s">
        <v>169</v>
      </c>
      <c r="E158" s="208" t="s">
        <v>614</v>
      </c>
      <c r="F158" s="209" t="s">
        <v>615</v>
      </c>
      <c r="G158" s="210" t="s">
        <v>213</v>
      </c>
      <c r="H158" s="211">
        <v>16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39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177</v>
      </c>
      <c r="AT158" s="219" t="s">
        <v>169</v>
      </c>
      <c r="AU158" s="219" t="s">
        <v>81</v>
      </c>
      <c r="AY158" s="14" t="s">
        <v>166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81</v>
      </c>
      <c r="BK158" s="112">
        <f>ROUND(I158*H158,2)</f>
        <v>0</v>
      </c>
      <c r="BL158" s="14" t="s">
        <v>177</v>
      </c>
      <c r="BM158" s="219" t="s">
        <v>214</v>
      </c>
    </row>
    <row r="159" spans="1:65" s="2" customFormat="1" ht="11.25">
      <c r="A159" s="32"/>
      <c r="B159" s="33"/>
      <c r="C159" s="34"/>
      <c r="D159" s="220" t="s">
        <v>174</v>
      </c>
      <c r="E159" s="34"/>
      <c r="F159" s="221" t="s">
        <v>615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174</v>
      </c>
      <c r="AU159" s="14" t="s">
        <v>81</v>
      </c>
    </row>
    <row r="160" spans="1:65" s="2" customFormat="1" ht="16.5" customHeight="1">
      <c r="A160" s="32"/>
      <c r="B160" s="33"/>
      <c r="C160" s="207" t="s">
        <v>215</v>
      </c>
      <c r="D160" s="207" t="s">
        <v>169</v>
      </c>
      <c r="E160" s="208" t="s">
        <v>616</v>
      </c>
      <c r="F160" s="209" t="s">
        <v>617</v>
      </c>
      <c r="G160" s="210" t="s">
        <v>213</v>
      </c>
      <c r="H160" s="211">
        <v>16</v>
      </c>
      <c r="I160" s="212"/>
      <c r="J160" s="213">
        <f>ROUND(I160*H160,2)</f>
        <v>0</v>
      </c>
      <c r="K160" s="214"/>
      <c r="L160" s="35"/>
      <c r="M160" s="215" t="s">
        <v>1</v>
      </c>
      <c r="N160" s="216" t="s">
        <v>39</v>
      </c>
      <c r="O160" s="69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9" t="s">
        <v>177</v>
      </c>
      <c r="AT160" s="219" t="s">
        <v>169</v>
      </c>
      <c r="AU160" s="219" t="s">
        <v>81</v>
      </c>
      <c r="AY160" s="14" t="s">
        <v>166</v>
      </c>
      <c r="BE160" s="112">
        <f>IF(N160="základní",J160,0)</f>
        <v>0</v>
      </c>
      <c r="BF160" s="112">
        <f>IF(N160="snížená",J160,0)</f>
        <v>0</v>
      </c>
      <c r="BG160" s="112">
        <f>IF(N160="zákl. přenesená",J160,0)</f>
        <v>0</v>
      </c>
      <c r="BH160" s="112">
        <f>IF(N160="sníž. přenesená",J160,0)</f>
        <v>0</v>
      </c>
      <c r="BI160" s="112">
        <f>IF(N160="nulová",J160,0)</f>
        <v>0</v>
      </c>
      <c r="BJ160" s="14" t="s">
        <v>81</v>
      </c>
      <c r="BK160" s="112">
        <f>ROUND(I160*H160,2)</f>
        <v>0</v>
      </c>
      <c r="BL160" s="14" t="s">
        <v>177</v>
      </c>
      <c r="BM160" s="219" t="s">
        <v>219</v>
      </c>
    </row>
    <row r="161" spans="1:65" s="2" customFormat="1" ht="11.25">
      <c r="A161" s="32"/>
      <c r="B161" s="33"/>
      <c r="C161" s="34"/>
      <c r="D161" s="220" t="s">
        <v>174</v>
      </c>
      <c r="E161" s="34"/>
      <c r="F161" s="221" t="s">
        <v>617</v>
      </c>
      <c r="G161" s="34"/>
      <c r="H161" s="34"/>
      <c r="I161" s="176"/>
      <c r="J161" s="34"/>
      <c r="K161" s="34"/>
      <c r="L161" s="35"/>
      <c r="M161" s="222"/>
      <c r="N161" s="22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4" t="s">
        <v>174</v>
      </c>
      <c r="AU161" s="14" t="s">
        <v>81</v>
      </c>
    </row>
    <row r="162" spans="1:65" s="2" customFormat="1" ht="16.5" customHeight="1">
      <c r="A162" s="32"/>
      <c r="B162" s="33"/>
      <c r="C162" s="207" t="s">
        <v>197</v>
      </c>
      <c r="D162" s="207" t="s">
        <v>169</v>
      </c>
      <c r="E162" s="208" t="s">
        <v>618</v>
      </c>
      <c r="F162" s="209" t="s">
        <v>619</v>
      </c>
      <c r="G162" s="210" t="s">
        <v>213</v>
      </c>
      <c r="H162" s="211">
        <v>16</v>
      </c>
      <c r="I162" s="212"/>
      <c r="J162" s="213">
        <f>ROUND(I162*H162,2)</f>
        <v>0</v>
      </c>
      <c r="K162" s="214"/>
      <c r="L162" s="35"/>
      <c r="M162" s="215" t="s">
        <v>1</v>
      </c>
      <c r="N162" s="216" t="s">
        <v>39</v>
      </c>
      <c r="O162" s="69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9" t="s">
        <v>177</v>
      </c>
      <c r="AT162" s="219" t="s">
        <v>169</v>
      </c>
      <c r="AU162" s="219" t="s">
        <v>81</v>
      </c>
      <c r="AY162" s="14" t="s">
        <v>166</v>
      </c>
      <c r="BE162" s="112">
        <f>IF(N162="základní",J162,0)</f>
        <v>0</v>
      </c>
      <c r="BF162" s="112">
        <f>IF(N162="snížená",J162,0)</f>
        <v>0</v>
      </c>
      <c r="BG162" s="112">
        <f>IF(N162="zákl. přenesená",J162,0)</f>
        <v>0</v>
      </c>
      <c r="BH162" s="112">
        <f>IF(N162="sníž. přenesená",J162,0)</f>
        <v>0</v>
      </c>
      <c r="BI162" s="112">
        <f>IF(N162="nulová",J162,0)</f>
        <v>0</v>
      </c>
      <c r="BJ162" s="14" t="s">
        <v>81</v>
      </c>
      <c r="BK162" s="112">
        <f>ROUND(I162*H162,2)</f>
        <v>0</v>
      </c>
      <c r="BL162" s="14" t="s">
        <v>177</v>
      </c>
      <c r="BM162" s="219" t="s">
        <v>222</v>
      </c>
    </row>
    <row r="163" spans="1:65" s="2" customFormat="1" ht="11.25">
      <c r="A163" s="32"/>
      <c r="B163" s="33"/>
      <c r="C163" s="34"/>
      <c r="D163" s="220" t="s">
        <v>174</v>
      </c>
      <c r="E163" s="34"/>
      <c r="F163" s="221" t="s">
        <v>619</v>
      </c>
      <c r="G163" s="34"/>
      <c r="H163" s="34"/>
      <c r="I163" s="176"/>
      <c r="J163" s="34"/>
      <c r="K163" s="34"/>
      <c r="L163" s="35"/>
      <c r="M163" s="222"/>
      <c r="N163" s="223"/>
      <c r="O163" s="69"/>
      <c r="P163" s="69"/>
      <c r="Q163" s="69"/>
      <c r="R163" s="69"/>
      <c r="S163" s="69"/>
      <c r="T163" s="70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4" t="s">
        <v>174</v>
      </c>
      <c r="AU163" s="14" t="s">
        <v>81</v>
      </c>
    </row>
    <row r="164" spans="1:65" s="2" customFormat="1" ht="16.5" customHeight="1">
      <c r="A164" s="32"/>
      <c r="B164" s="33"/>
      <c r="C164" s="207" t="s">
        <v>223</v>
      </c>
      <c r="D164" s="207" t="s">
        <v>169</v>
      </c>
      <c r="E164" s="208" t="s">
        <v>620</v>
      </c>
      <c r="F164" s="209" t="s">
        <v>621</v>
      </c>
      <c r="G164" s="210" t="s">
        <v>213</v>
      </c>
      <c r="H164" s="211">
        <v>32</v>
      </c>
      <c r="I164" s="212"/>
      <c r="J164" s="213">
        <f>ROUND(I164*H164,2)</f>
        <v>0</v>
      </c>
      <c r="K164" s="214"/>
      <c r="L164" s="35"/>
      <c r="M164" s="215" t="s">
        <v>1</v>
      </c>
      <c r="N164" s="216" t="s">
        <v>39</v>
      </c>
      <c r="O164" s="69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9" t="s">
        <v>177</v>
      </c>
      <c r="AT164" s="219" t="s">
        <v>169</v>
      </c>
      <c r="AU164" s="219" t="s">
        <v>81</v>
      </c>
      <c r="AY164" s="14" t="s">
        <v>166</v>
      </c>
      <c r="BE164" s="112">
        <f>IF(N164="základní",J164,0)</f>
        <v>0</v>
      </c>
      <c r="BF164" s="112">
        <f>IF(N164="snížená",J164,0)</f>
        <v>0</v>
      </c>
      <c r="BG164" s="112">
        <f>IF(N164="zákl. přenesená",J164,0)</f>
        <v>0</v>
      </c>
      <c r="BH164" s="112">
        <f>IF(N164="sníž. přenesená",J164,0)</f>
        <v>0</v>
      </c>
      <c r="BI164" s="112">
        <f>IF(N164="nulová",J164,0)</f>
        <v>0</v>
      </c>
      <c r="BJ164" s="14" t="s">
        <v>81</v>
      </c>
      <c r="BK164" s="112">
        <f>ROUND(I164*H164,2)</f>
        <v>0</v>
      </c>
      <c r="BL164" s="14" t="s">
        <v>177</v>
      </c>
      <c r="BM164" s="219" t="s">
        <v>226</v>
      </c>
    </row>
    <row r="165" spans="1:65" s="2" customFormat="1" ht="11.25">
      <c r="A165" s="32"/>
      <c r="B165" s="33"/>
      <c r="C165" s="34"/>
      <c r="D165" s="220" t="s">
        <v>174</v>
      </c>
      <c r="E165" s="34"/>
      <c r="F165" s="221" t="s">
        <v>621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174</v>
      </c>
      <c r="AU165" s="14" t="s">
        <v>81</v>
      </c>
    </row>
    <row r="166" spans="1:65" s="2" customFormat="1" ht="16.5" customHeight="1">
      <c r="A166" s="32"/>
      <c r="B166" s="33"/>
      <c r="C166" s="207" t="s">
        <v>173</v>
      </c>
      <c r="D166" s="207" t="s">
        <v>169</v>
      </c>
      <c r="E166" s="208" t="s">
        <v>622</v>
      </c>
      <c r="F166" s="209" t="s">
        <v>623</v>
      </c>
      <c r="G166" s="210" t="s">
        <v>213</v>
      </c>
      <c r="H166" s="211">
        <v>16</v>
      </c>
      <c r="I166" s="212"/>
      <c r="J166" s="213">
        <f>ROUND(I166*H166,2)</f>
        <v>0</v>
      </c>
      <c r="K166" s="214"/>
      <c r="L166" s="35"/>
      <c r="M166" s="215" t="s">
        <v>1</v>
      </c>
      <c r="N166" s="216" t="s">
        <v>39</v>
      </c>
      <c r="O166" s="69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9" t="s">
        <v>177</v>
      </c>
      <c r="AT166" s="219" t="s">
        <v>169</v>
      </c>
      <c r="AU166" s="219" t="s">
        <v>81</v>
      </c>
      <c r="AY166" s="14" t="s">
        <v>166</v>
      </c>
      <c r="BE166" s="112">
        <f>IF(N166="základní",J166,0)</f>
        <v>0</v>
      </c>
      <c r="BF166" s="112">
        <f>IF(N166="snížená",J166,0)</f>
        <v>0</v>
      </c>
      <c r="BG166" s="112">
        <f>IF(N166="zákl. přenesená",J166,0)</f>
        <v>0</v>
      </c>
      <c r="BH166" s="112">
        <f>IF(N166="sníž. přenesená",J166,0)</f>
        <v>0</v>
      </c>
      <c r="BI166" s="112">
        <f>IF(N166="nulová",J166,0)</f>
        <v>0</v>
      </c>
      <c r="BJ166" s="14" t="s">
        <v>81</v>
      </c>
      <c r="BK166" s="112">
        <f>ROUND(I166*H166,2)</f>
        <v>0</v>
      </c>
      <c r="BL166" s="14" t="s">
        <v>177</v>
      </c>
      <c r="BM166" s="219" t="s">
        <v>182</v>
      </c>
    </row>
    <row r="167" spans="1:65" s="2" customFormat="1" ht="11.25">
      <c r="A167" s="32"/>
      <c r="B167" s="33"/>
      <c r="C167" s="34"/>
      <c r="D167" s="220" t="s">
        <v>174</v>
      </c>
      <c r="E167" s="34"/>
      <c r="F167" s="221" t="s">
        <v>623</v>
      </c>
      <c r="G167" s="34"/>
      <c r="H167" s="34"/>
      <c r="I167" s="176"/>
      <c r="J167" s="34"/>
      <c r="K167" s="34"/>
      <c r="L167" s="35"/>
      <c r="M167" s="222"/>
      <c r="N167" s="223"/>
      <c r="O167" s="69"/>
      <c r="P167" s="69"/>
      <c r="Q167" s="69"/>
      <c r="R167" s="69"/>
      <c r="S167" s="69"/>
      <c r="T167" s="70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4" t="s">
        <v>174</v>
      </c>
      <c r="AU167" s="14" t="s">
        <v>81</v>
      </c>
    </row>
    <row r="168" spans="1:65" s="2" customFormat="1" ht="33" customHeight="1">
      <c r="A168" s="32"/>
      <c r="B168" s="33"/>
      <c r="C168" s="207" t="s">
        <v>231</v>
      </c>
      <c r="D168" s="207" t="s">
        <v>169</v>
      </c>
      <c r="E168" s="208" t="s">
        <v>624</v>
      </c>
      <c r="F168" s="209" t="s">
        <v>784</v>
      </c>
      <c r="G168" s="210" t="s">
        <v>213</v>
      </c>
      <c r="H168" s="211">
        <v>1</v>
      </c>
      <c r="I168" s="212"/>
      <c r="J168" s="213">
        <f>ROUND(I168*H168,2)</f>
        <v>0</v>
      </c>
      <c r="K168" s="214"/>
      <c r="L168" s="35"/>
      <c r="M168" s="215" t="s">
        <v>1</v>
      </c>
      <c r="N168" s="216" t="s">
        <v>39</v>
      </c>
      <c r="O168" s="69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9" t="s">
        <v>177</v>
      </c>
      <c r="AT168" s="219" t="s">
        <v>169</v>
      </c>
      <c r="AU168" s="219" t="s">
        <v>81</v>
      </c>
      <c r="AY168" s="14" t="s">
        <v>166</v>
      </c>
      <c r="BE168" s="112">
        <f>IF(N168="základní",J168,0)</f>
        <v>0</v>
      </c>
      <c r="BF168" s="112">
        <f>IF(N168="snížená",J168,0)</f>
        <v>0</v>
      </c>
      <c r="BG168" s="112">
        <f>IF(N168="zákl. přenesená",J168,0)</f>
        <v>0</v>
      </c>
      <c r="BH168" s="112">
        <f>IF(N168="sníž. přenesená",J168,0)</f>
        <v>0</v>
      </c>
      <c r="BI168" s="112">
        <f>IF(N168="nulová",J168,0)</f>
        <v>0</v>
      </c>
      <c r="BJ168" s="14" t="s">
        <v>81</v>
      </c>
      <c r="BK168" s="112">
        <f>ROUND(I168*H168,2)</f>
        <v>0</v>
      </c>
      <c r="BL168" s="14" t="s">
        <v>177</v>
      </c>
      <c r="BM168" s="219" t="s">
        <v>234</v>
      </c>
    </row>
    <row r="169" spans="1:65" s="2" customFormat="1" ht="19.5">
      <c r="A169" s="32"/>
      <c r="B169" s="33"/>
      <c r="C169" s="34"/>
      <c r="D169" s="220" t="s">
        <v>174</v>
      </c>
      <c r="E169" s="34"/>
      <c r="F169" s="221" t="s">
        <v>784</v>
      </c>
      <c r="G169" s="34"/>
      <c r="H169" s="34"/>
      <c r="I169" s="176"/>
      <c r="J169" s="34"/>
      <c r="K169" s="34"/>
      <c r="L169" s="35"/>
      <c r="M169" s="222"/>
      <c r="N169" s="223"/>
      <c r="O169" s="69"/>
      <c r="P169" s="69"/>
      <c r="Q169" s="69"/>
      <c r="R169" s="69"/>
      <c r="S169" s="69"/>
      <c r="T169" s="70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4" t="s">
        <v>174</v>
      </c>
      <c r="AU169" s="14" t="s">
        <v>81</v>
      </c>
    </row>
    <row r="170" spans="1:65" s="12" customFormat="1" ht="25.9" customHeight="1">
      <c r="B170" s="191"/>
      <c r="C170" s="192"/>
      <c r="D170" s="193" t="s">
        <v>73</v>
      </c>
      <c r="E170" s="194" t="s">
        <v>626</v>
      </c>
      <c r="F170" s="194" t="s">
        <v>627</v>
      </c>
      <c r="G170" s="192"/>
      <c r="H170" s="192"/>
      <c r="I170" s="195"/>
      <c r="J170" s="196">
        <f>BK170</f>
        <v>0</v>
      </c>
      <c r="K170" s="192"/>
      <c r="L170" s="197"/>
      <c r="M170" s="198"/>
      <c r="N170" s="199"/>
      <c r="O170" s="199"/>
      <c r="P170" s="200">
        <f>SUM(P171:P173)</f>
        <v>0</v>
      </c>
      <c r="Q170" s="199"/>
      <c r="R170" s="200">
        <f>SUM(R171:R173)</f>
        <v>0</v>
      </c>
      <c r="S170" s="199"/>
      <c r="T170" s="201">
        <f>SUM(T171:T173)</f>
        <v>0</v>
      </c>
      <c r="AR170" s="202" t="s">
        <v>81</v>
      </c>
      <c r="AT170" s="203" t="s">
        <v>73</v>
      </c>
      <c r="AU170" s="203" t="s">
        <v>74</v>
      </c>
      <c r="AY170" s="202" t="s">
        <v>166</v>
      </c>
      <c r="BK170" s="204">
        <f>SUM(BK171:BK173)</f>
        <v>0</v>
      </c>
    </row>
    <row r="171" spans="1:65" s="2" customFormat="1" ht="16.5" customHeight="1">
      <c r="A171" s="32"/>
      <c r="B171" s="33"/>
      <c r="C171" s="224" t="s">
        <v>203</v>
      </c>
      <c r="D171" s="224" t="s">
        <v>179</v>
      </c>
      <c r="E171" s="225" t="s">
        <v>628</v>
      </c>
      <c r="F171" s="226" t="s">
        <v>785</v>
      </c>
      <c r="G171" s="227" t="s">
        <v>213</v>
      </c>
      <c r="H171" s="228">
        <v>1</v>
      </c>
      <c r="I171" s="229"/>
      <c r="J171" s="230">
        <f>ROUND(I171*H171,2)</f>
        <v>0</v>
      </c>
      <c r="K171" s="231"/>
      <c r="L171" s="232"/>
      <c r="M171" s="233" t="s">
        <v>1</v>
      </c>
      <c r="N171" s="234" t="s">
        <v>39</v>
      </c>
      <c r="O171" s="69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9" t="s">
        <v>186</v>
      </c>
      <c r="AT171" s="219" t="s">
        <v>179</v>
      </c>
      <c r="AU171" s="219" t="s">
        <v>81</v>
      </c>
      <c r="AY171" s="14" t="s">
        <v>166</v>
      </c>
      <c r="BE171" s="112">
        <f>IF(N171="základní",J171,0)</f>
        <v>0</v>
      </c>
      <c r="BF171" s="112">
        <f>IF(N171="snížená",J171,0)</f>
        <v>0</v>
      </c>
      <c r="BG171" s="112">
        <f>IF(N171="zákl. přenesená",J171,0)</f>
        <v>0</v>
      </c>
      <c r="BH171" s="112">
        <f>IF(N171="sníž. přenesená",J171,0)</f>
        <v>0</v>
      </c>
      <c r="BI171" s="112">
        <f>IF(N171="nulová",J171,0)</f>
        <v>0</v>
      </c>
      <c r="BJ171" s="14" t="s">
        <v>81</v>
      </c>
      <c r="BK171" s="112">
        <f>ROUND(I171*H171,2)</f>
        <v>0</v>
      </c>
      <c r="BL171" s="14" t="s">
        <v>177</v>
      </c>
      <c r="BM171" s="219" t="s">
        <v>237</v>
      </c>
    </row>
    <row r="172" spans="1:65" s="2" customFormat="1" ht="11.25">
      <c r="A172" s="32"/>
      <c r="B172" s="33"/>
      <c r="C172" s="34"/>
      <c r="D172" s="220" t="s">
        <v>174</v>
      </c>
      <c r="E172" s="34"/>
      <c r="F172" s="221" t="s">
        <v>785</v>
      </c>
      <c r="G172" s="34"/>
      <c r="H172" s="34"/>
      <c r="I172" s="176"/>
      <c r="J172" s="34"/>
      <c r="K172" s="34"/>
      <c r="L172" s="35"/>
      <c r="M172" s="222"/>
      <c r="N172" s="223"/>
      <c r="O172" s="69"/>
      <c r="P172" s="69"/>
      <c r="Q172" s="69"/>
      <c r="R172" s="69"/>
      <c r="S172" s="69"/>
      <c r="T172" s="70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4" t="s">
        <v>174</v>
      </c>
      <c r="AU172" s="14" t="s">
        <v>81</v>
      </c>
    </row>
    <row r="173" spans="1:65" s="2" customFormat="1" ht="165.75">
      <c r="A173" s="32"/>
      <c r="B173" s="33"/>
      <c r="C173" s="34"/>
      <c r="D173" s="220" t="s">
        <v>786</v>
      </c>
      <c r="E173" s="34"/>
      <c r="F173" s="239" t="s">
        <v>787</v>
      </c>
      <c r="G173" s="34"/>
      <c r="H173" s="34"/>
      <c r="I173" s="176"/>
      <c r="J173" s="34"/>
      <c r="K173" s="34"/>
      <c r="L173" s="35"/>
      <c r="M173" s="222"/>
      <c r="N173" s="223"/>
      <c r="O173" s="69"/>
      <c r="P173" s="69"/>
      <c r="Q173" s="69"/>
      <c r="R173" s="69"/>
      <c r="S173" s="69"/>
      <c r="T173" s="70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4" t="s">
        <v>786</v>
      </c>
      <c r="AU173" s="14" t="s">
        <v>81</v>
      </c>
    </row>
    <row r="174" spans="1:65" s="12" customFormat="1" ht="25.9" customHeight="1">
      <c r="B174" s="191"/>
      <c r="C174" s="192"/>
      <c r="D174" s="193" t="s">
        <v>73</v>
      </c>
      <c r="E174" s="194" t="s">
        <v>630</v>
      </c>
      <c r="F174" s="194" t="s">
        <v>631</v>
      </c>
      <c r="G174" s="192"/>
      <c r="H174" s="192"/>
      <c r="I174" s="195"/>
      <c r="J174" s="196">
        <f>BK174</f>
        <v>0</v>
      </c>
      <c r="K174" s="192"/>
      <c r="L174" s="197"/>
      <c r="M174" s="198"/>
      <c r="N174" s="199"/>
      <c r="O174" s="199"/>
      <c r="P174" s="200">
        <f>SUM(P175:P178)</f>
        <v>0</v>
      </c>
      <c r="Q174" s="199"/>
      <c r="R174" s="200">
        <f>SUM(R175:R178)</f>
        <v>0</v>
      </c>
      <c r="S174" s="199"/>
      <c r="T174" s="201">
        <f>SUM(T175:T178)</f>
        <v>0</v>
      </c>
      <c r="AR174" s="202" t="s">
        <v>81</v>
      </c>
      <c r="AT174" s="203" t="s">
        <v>73</v>
      </c>
      <c r="AU174" s="203" t="s">
        <v>74</v>
      </c>
      <c r="AY174" s="202" t="s">
        <v>166</v>
      </c>
      <c r="BK174" s="204">
        <f>SUM(BK175:BK178)</f>
        <v>0</v>
      </c>
    </row>
    <row r="175" spans="1:65" s="2" customFormat="1" ht="24.2" customHeight="1">
      <c r="A175" s="32"/>
      <c r="B175" s="33"/>
      <c r="C175" s="224" t="s">
        <v>238</v>
      </c>
      <c r="D175" s="224" t="s">
        <v>179</v>
      </c>
      <c r="E175" s="225" t="s">
        <v>632</v>
      </c>
      <c r="F175" s="226" t="s">
        <v>633</v>
      </c>
      <c r="G175" s="227" t="s">
        <v>213</v>
      </c>
      <c r="H175" s="228">
        <v>1</v>
      </c>
      <c r="I175" s="229"/>
      <c r="J175" s="230">
        <f>ROUND(I175*H175,2)</f>
        <v>0</v>
      </c>
      <c r="K175" s="231"/>
      <c r="L175" s="232"/>
      <c r="M175" s="233" t="s">
        <v>1</v>
      </c>
      <c r="N175" s="234" t="s">
        <v>39</v>
      </c>
      <c r="O175" s="69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9" t="s">
        <v>186</v>
      </c>
      <c r="AT175" s="219" t="s">
        <v>179</v>
      </c>
      <c r="AU175" s="219" t="s">
        <v>81</v>
      </c>
      <c r="AY175" s="14" t="s">
        <v>166</v>
      </c>
      <c r="BE175" s="112">
        <f>IF(N175="základní",J175,0)</f>
        <v>0</v>
      </c>
      <c r="BF175" s="112">
        <f>IF(N175="snížená",J175,0)</f>
        <v>0</v>
      </c>
      <c r="BG175" s="112">
        <f>IF(N175="zákl. přenesená",J175,0)</f>
        <v>0</v>
      </c>
      <c r="BH175" s="112">
        <f>IF(N175="sníž. přenesená",J175,0)</f>
        <v>0</v>
      </c>
      <c r="BI175" s="112">
        <f>IF(N175="nulová",J175,0)</f>
        <v>0</v>
      </c>
      <c r="BJ175" s="14" t="s">
        <v>81</v>
      </c>
      <c r="BK175" s="112">
        <f>ROUND(I175*H175,2)</f>
        <v>0</v>
      </c>
      <c r="BL175" s="14" t="s">
        <v>177</v>
      </c>
      <c r="BM175" s="219" t="s">
        <v>241</v>
      </c>
    </row>
    <row r="176" spans="1:65" s="2" customFormat="1" ht="19.5">
      <c r="A176" s="32"/>
      <c r="B176" s="33"/>
      <c r="C176" s="34"/>
      <c r="D176" s="220" t="s">
        <v>174</v>
      </c>
      <c r="E176" s="34"/>
      <c r="F176" s="221" t="s">
        <v>633</v>
      </c>
      <c r="G176" s="34"/>
      <c r="H176" s="34"/>
      <c r="I176" s="176"/>
      <c r="J176" s="34"/>
      <c r="K176" s="34"/>
      <c r="L176" s="35"/>
      <c r="M176" s="222"/>
      <c r="N176" s="223"/>
      <c r="O176" s="69"/>
      <c r="P176" s="69"/>
      <c r="Q176" s="69"/>
      <c r="R176" s="69"/>
      <c r="S176" s="69"/>
      <c r="T176" s="70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4" t="s">
        <v>174</v>
      </c>
      <c r="AU176" s="14" t="s">
        <v>81</v>
      </c>
    </row>
    <row r="177" spans="1:65" s="2" customFormat="1" ht="33" customHeight="1">
      <c r="A177" s="32"/>
      <c r="B177" s="33"/>
      <c r="C177" s="207" t="s">
        <v>206</v>
      </c>
      <c r="D177" s="207" t="s">
        <v>169</v>
      </c>
      <c r="E177" s="208" t="s">
        <v>634</v>
      </c>
      <c r="F177" s="209" t="s">
        <v>635</v>
      </c>
      <c r="G177" s="210" t="s">
        <v>213</v>
      </c>
      <c r="H177" s="211">
        <v>2</v>
      </c>
      <c r="I177" s="212"/>
      <c r="J177" s="213">
        <f>ROUND(I177*H177,2)</f>
        <v>0</v>
      </c>
      <c r="K177" s="214"/>
      <c r="L177" s="35"/>
      <c r="M177" s="215" t="s">
        <v>1</v>
      </c>
      <c r="N177" s="216" t="s">
        <v>39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177</v>
      </c>
      <c r="AT177" s="219" t="s">
        <v>169</v>
      </c>
      <c r="AU177" s="219" t="s">
        <v>81</v>
      </c>
      <c r="AY177" s="14" t="s">
        <v>166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81</v>
      </c>
      <c r="BK177" s="112">
        <f>ROUND(I177*H177,2)</f>
        <v>0</v>
      </c>
      <c r="BL177" s="14" t="s">
        <v>177</v>
      </c>
      <c r="BM177" s="219" t="s">
        <v>242</v>
      </c>
    </row>
    <row r="178" spans="1:65" s="2" customFormat="1" ht="19.5">
      <c r="A178" s="32"/>
      <c r="B178" s="33"/>
      <c r="C178" s="34"/>
      <c r="D178" s="220" t="s">
        <v>174</v>
      </c>
      <c r="E178" s="34"/>
      <c r="F178" s="221" t="s">
        <v>635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174</v>
      </c>
      <c r="AU178" s="14" t="s">
        <v>81</v>
      </c>
    </row>
    <row r="179" spans="1:65" s="12" customFormat="1" ht="25.9" customHeight="1">
      <c r="B179" s="191"/>
      <c r="C179" s="192"/>
      <c r="D179" s="193" t="s">
        <v>73</v>
      </c>
      <c r="E179" s="194" t="s">
        <v>636</v>
      </c>
      <c r="F179" s="194" t="s">
        <v>637</v>
      </c>
      <c r="G179" s="192"/>
      <c r="H179" s="192"/>
      <c r="I179" s="195"/>
      <c r="J179" s="196">
        <f>BK179</f>
        <v>0</v>
      </c>
      <c r="K179" s="192"/>
      <c r="L179" s="197"/>
      <c r="M179" s="198"/>
      <c r="N179" s="199"/>
      <c r="O179" s="199"/>
      <c r="P179" s="200">
        <f>SUM(P180:P201)</f>
        <v>0</v>
      </c>
      <c r="Q179" s="199"/>
      <c r="R179" s="200">
        <f>SUM(R180:R201)</f>
        <v>0</v>
      </c>
      <c r="S179" s="199"/>
      <c r="T179" s="201">
        <f>SUM(T180:T201)</f>
        <v>0</v>
      </c>
      <c r="AR179" s="202" t="s">
        <v>81</v>
      </c>
      <c r="AT179" s="203" t="s">
        <v>73</v>
      </c>
      <c r="AU179" s="203" t="s">
        <v>74</v>
      </c>
      <c r="AY179" s="202" t="s">
        <v>166</v>
      </c>
      <c r="BK179" s="204">
        <f>SUM(BK180:BK201)</f>
        <v>0</v>
      </c>
    </row>
    <row r="180" spans="1:65" s="2" customFormat="1" ht="16.5" customHeight="1">
      <c r="A180" s="32"/>
      <c r="B180" s="33"/>
      <c r="C180" s="207" t="s">
        <v>7</v>
      </c>
      <c r="D180" s="207" t="s">
        <v>169</v>
      </c>
      <c r="E180" s="208" t="s">
        <v>638</v>
      </c>
      <c r="F180" s="209" t="s">
        <v>639</v>
      </c>
      <c r="G180" s="210" t="s">
        <v>172</v>
      </c>
      <c r="H180" s="211">
        <v>182</v>
      </c>
      <c r="I180" s="212"/>
      <c r="J180" s="213">
        <f>ROUND(I180*H180,2)</f>
        <v>0</v>
      </c>
      <c r="K180" s="214"/>
      <c r="L180" s="35"/>
      <c r="M180" s="215" t="s">
        <v>1</v>
      </c>
      <c r="N180" s="216" t="s">
        <v>39</v>
      </c>
      <c r="O180" s="69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9" t="s">
        <v>177</v>
      </c>
      <c r="AT180" s="219" t="s">
        <v>169</v>
      </c>
      <c r="AU180" s="219" t="s">
        <v>81</v>
      </c>
      <c r="AY180" s="14" t="s">
        <v>166</v>
      </c>
      <c r="BE180" s="112">
        <f>IF(N180="základní",J180,0)</f>
        <v>0</v>
      </c>
      <c r="BF180" s="112">
        <f>IF(N180="snížená",J180,0)</f>
        <v>0</v>
      </c>
      <c r="BG180" s="112">
        <f>IF(N180="zákl. přenesená",J180,0)</f>
        <v>0</v>
      </c>
      <c r="BH180" s="112">
        <f>IF(N180="sníž. přenesená",J180,0)</f>
        <v>0</v>
      </c>
      <c r="BI180" s="112">
        <f>IF(N180="nulová",J180,0)</f>
        <v>0</v>
      </c>
      <c r="BJ180" s="14" t="s">
        <v>81</v>
      </c>
      <c r="BK180" s="112">
        <f>ROUND(I180*H180,2)</f>
        <v>0</v>
      </c>
      <c r="BL180" s="14" t="s">
        <v>177</v>
      </c>
      <c r="BM180" s="219" t="s">
        <v>243</v>
      </c>
    </row>
    <row r="181" spans="1:65" s="2" customFormat="1" ht="11.25">
      <c r="A181" s="32"/>
      <c r="B181" s="33"/>
      <c r="C181" s="34"/>
      <c r="D181" s="220" t="s">
        <v>174</v>
      </c>
      <c r="E181" s="34"/>
      <c r="F181" s="221" t="s">
        <v>639</v>
      </c>
      <c r="G181" s="34"/>
      <c r="H181" s="34"/>
      <c r="I181" s="176"/>
      <c r="J181" s="34"/>
      <c r="K181" s="34"/>
      <c r="L181" s="35"/>
      <c r="M181" s="222"/>
      <c r="N181" s="223"/>
      <c r="O181" s="69"/>
      <c r="P181" s="69"/>
      <c r="Q181" s="69"/>
      <c r="R181" s="69"/>
      <c r="S181" s="69"/>
      <c r="T181" s="70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4" t="s">
        <v>174</v>
      </c>
      <c r="AU181" s="14" t="s">
        <v>81</v>
      </c>
    </row>
    <row r="182" spans="1:65" s="2" customFormat="1" ht="16.5" customHeight="1">
      <c r="A182" s="32"/>
      <c r="B182" s="33"/>
      <c r="C182" s="207" t="s">
        <v>210</v>
      </c>
      <c r="D182" s="207" t="s">
        <v>169</v>
      </c>
      <c r="E182" s="208" t="s">
        <v>640</v>
      </c>
      <c r="F182" s="209" t="s">
        <v>645</v>
      </c>
      <c r="G182" s="210" t="s">
        <v>172</v>
      </c>
      <c r="H182" s="211">
        <v>120</v>
      </c>
      <c r="I182" s="212"/>
      <c r="J182" s="213">
        <f>ROUND(I182*H182,2)</f>
        <v>0</v>
      </c>
      <c r="K182" s="214"/>
      <c r="L182" s="35"/>
      <c r="M182" s="215" t="s">
        <v>1</v>
      </c>
      <c r="N182" s="216" t="s">
        <v>39</v>
      </c>
      <c r="O182" s="69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9" t="s">
        <v>177</v>
      </c>
      <c r="AT182" s="219" t="s">
        <v>169</v>
      </c>
      <c r="AU182" s="219" t="s">
        <v>81</v>
      </c>
      <c r="AY182" s="14" t="s">
        <v>166</v>
      </c>
      <c r="BE182" s="112">
        <f>IF(N182="základní",J182,0)</f>
        <v>0</v>
      </c>
      <c r="BF182" s="112">
        <f>IF(N182="snížená",J182,0)</f>
        <v>0</v>
      </c>
      <c r="BG182" s="112">
        <f>IF(N182="zákl. přenesená",J182,0)</f>
        <v>0</v>
      </c>
      <c r="BH182" s="112">
        <f>IF(N182="sníž. přenesená",J182,0)</f>
        <v>0</v>
      </c>
      <c r="BI182" s="112">
        <f>IF(N182="nulová",J182,0)</f>
        <v>0</v>
      </c>
      <c r="BJ182" s="14" t="s">
        <v>81</v>
      </c>
      <c r="BK182" s="112">
        <f>ROUND(I182*H182,2)</f>
        <v>0</v>
      </c>
      <c r="BL182" s="14" t="s">
        <v>177</v>
      </c>
      <c r="BM182" s="219" t="s">
        <v>246</v>
      </c>
    </row>
    <row r="183" spans="1:65" s="2" customFormat="1" ht="11.25">
      <c r="A183" s="32"/>
      <c r="B183" s="33"/>
      <c r="C183" s="34"/>
      <c r="D183" s="220" t="s">
        <v>174</v>
      </c>
      <c r="E183" s="34"/>
      <c r="F183" s="221" t="s">
        <v>645</v>
      </c>
      <c r="G183" s="34"/>
      <c r="H183" s="34"/>
      <c r="I183" s="176"/>
      <c r="J183" s="34"/>
      <c r="K183" s="34"/>
      <c r="L183" s="35"/>
      <c r="M183" s="222"/>
      <c r="N183" s="223"/>
      <c r="O183" s="69"/>
      <c r="P183" s="69"/>
      <c r="Q183" s="69"/>
      <c r="R183" s="69"/>
      <c r="S183" s="69"/>
      <c r="T183" s="70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4" t="s">
        <v>174</v>
      </c>
      <c r="AU183" s="14" t="s">
        <v>81</v>
      </c>
    </row>
    <row r="184" spans="1:65" s="2" customFormat="1" ht="16.5" customHeight="1">
      <c r="A184" s="32"/>
      <c r="B184" s="33"/>
      <c r="C184" s="207" t="s">
        <v>247</v>
      </c>
      <c r="D184" s="207" t="s">
        <v>169</v>
      </c>
      <c r="E184" s="208" t="s">
        <v>642</v>
      </c>
      <c r="F184" s="209" t="s">
        <v>647</v>
      </c>
      <c r="G184" s="210" t="s">
        <v>172</v>
      </c>
      <c r="H184" s="211">
        <v>278</v>
      </c>
      <c r="I184" s="212"/>
      <c r="J184" s="213">
        <f>ROUND(I184*H184,2)</f>
        <v>0</v>
      </c>
      <c r="K184" s="214"/>
      <c r="L184" s="35"/>
      <c r="M184" s="215" t="s">
        <v>1</v>
      </c>
      <c r="N184" s="216" t="s">
        <v>39</v>
      </c>
      <c r="O184" s="69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9" t="s">
        <v>177</v>
      </c>
      <c r="AT184" s="219" t="s">
        <v>169</v>
      </c>
      <c r="AU184" s="219" t="s">
        <v>81</v>
      </c>
      <c r="AY184" s="14" t="s">
        <v>166</v>
      </c>
      <c r="BE184" s="112">
        <f>IF(N184="základní",J184,0)</f>
        <v>0</v>
      </c>
      <c r="BF184" s="112">
        <f>IF(N184="snížená",J184,0)</f>
        <v>0</v>
      </c>
      <c r="BG184" s="112">
        <f>IF(N184="zákl. přenesená",J184,0)</f>
        <v>0</v>
      </c>
      <c r="BH184" s="112">
        <f>IF(N184="sníž. přenesená",J184,0)</f>
        <v>0</v>
      </c>
      <c r="BI184" s="112">
        <f>IF(N184="nulová",J184,0)</f>
        <v>0</v>
      </c>
      <c r="BJ184" s="14" t="s">
        <v>81</v>
      </c>
      <c r="BK184" s="112">
        <f>ROUND(I184*H184,2)</f>
        <v>0</v>
      </c>
      <c r="BL184" s="14" t="s">
        <v>177</v>
      </c>
      <c r="BM184" s="219" t="s">
        <v>250</v>
      </c>
    </row>
    <row r="185" spans="1:65" s="2" customFormat="1" ht="11.25">
      <c r="A185" s="32"/>
      <c r="B185" s="33"/>
      <c r="C185" s="34"/>
      <c r="D185" s="220" t="s">
        <v>174</v>
      </c>
      <c r="E185" s="34"/>
      <c r="F185" s="221" t="s">
        <v>647</v>
      </c>
      <c r="G185" s="34"/>
      <c r="H185" s="34"/>
      <c r="I185" s="176"/>
      <c r="J185" s="34"/>
      <c r="K185" s="34"/>
      <c r="L185" s="35"/>
      <c r="M185" s="222"/>
      <c r="N185" s="223"/>
      <c r="O185" s="69"/>
      <c r="P185" s="69"/>
      <c r="Q185" s="69"/>
      <c r="R185" s="69"/>
      <c r="S185" s="69"/>
      <c r="T185" s="70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4" t="s">
        <v>174</v>
      </c>
      <c r="AU185" s="14" t="s">
        <v>81</v>
      </c>
    </row>
    <row r="186" spans="1:65" s="2" customFormat="1" ht="16.5" customHeight="1">
      <c r="A186" s="32"/>
      <c r="B186" s="33"/>
      <c r="C186" s="207" t="s">
        <v>214</v>
      </c>
      <c r="D186" s="207" t="s">
        <v>169</v>
      </c>
      <c r="E186" s="208" t="s">
        <v>644</v>
      </c>
      <c r="F186" s="209" t="s">
        <v>649</v>
      </c>
      <c r="G186" s="210" t="s">
        <v>172</v>
      </c>
      <c r="H186" s="211">
        <v>98</v>
      </c>
      <c r="I186" s="212"/>
      <c r="J186" s="213">
        <f>ROUND(I186*H186,2)</f>
        <v>0</v>
      </c>
      <c r="K186" s="214"/>
      <c r="L186" s="35"/>
      <c r="M186" s="215" t="s">
        <v>1</v>
      </c>
      <c r="N186" s="216" t="s">
        <v>39</v>
      </c>
      <c r="O186" s="69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9" t="s">
        <v>177</v>
      </c>
      <c r="AT186" s="219" t="s">
        <v>169</v>
      </c>
      <c r="AU186" s="219" t="s">
        <v>81</v>
      </c>
      <c r="AY186" s="14" t="s">
        <v>166</v>
      </c>
      <c r="BE186" s="112">
        <f>IF(N186="základní",J186,0)</f>
        <v>0</v>
      </c>
      <c r="BF186" s="112">
        <f>IF(N186="snížená",J186,0)</f>
        <v>0</v>
      </c>
      <c r="BG186" s="112">
        <f>IF(N186="zákl. přenesená",J186,0)</f>
        <v>0</v>
      </c>
      <c r="BH186" s="112">
        <f>IF(N186="sníž. přenesená",J186,0)</f>
        <v>0</v>
      </c>
      <c r="BI186" s="112">
        <f>IF(N186="nulová",J186,0)</f>
        <v>0</v>
      </c>
      <c r="BJ186" s="14" t="s">
        <v>81</v>
      </c>
      <c r="BK186" s="112">
        <f>ROUND(I186*H186,2)</f>
        <v>0</v>
      </c>
      <c r="BL186" s="14" t="s">
        <v>177</v>
      </c>
      <c r="BM186" s="219" t="s">
        <v>253</v>
      </c>
    </row>
    <row r="187" spans="1:65" s="2" customFormat="1" ht="11.25">
      <c r="A187" s="32"/>
      <c r="B187" s="33"/>
      <c r="C187" s="34"/>
      <c r="D187" s="220" t="s">
        <v>174</v>
      </c>
      <c r="E187" s="34"/>
      <c r="F187" s="221" t="s">
        <v>649</v>
      </c>
      <c r="G187" s="34"/>
      <c r="H187" s="34"/>
      <c r="I187" s="176"/>
      <c r="J187" s="34"/>
      <c r="K187" s="34"/>
      <c r="L187" s="35"/>
      <c r="M187" s="222"/>
      <c r="N187" s="223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4" t="s">
        <v>174</v>
      </c>
      <c r="AU187" s="14" t="s">
        <v>81</v>
      </c>
    </row>
    <row r="188" spans="1:65" s="2" customFormat="1" ht="16.5" customHeight="1">
      <c r="A188" s="32"/>
      <c r="B188" s="33"/>
      <c r="C188" s="207" t="s">
        <v>254</v>
      </c>
      <c r="D188" s="207" t="s">
        <v>169</v>
      </c>
      <c r="E188" s="208" t="s">
        <v>646</v>
      </c>
      <c r="F188" s="209" t="s">
        <v>651</v>
      </c>
      <c r="G188" s="210" t="s">
        <v>172</v>
      </c>
      <c r="H188" s="211">
        <v>118</v>
      </c>
      <c r="I188" s="212"/>
      <c r="J188" s="213">
        <f>ROUND(I188*H188,2)</f>
        <v>0</v>
      </c>
      <c r="K188" s="214"/>
      <c r="L188" s="35"/>
      <c r="M188" s="215" t="s">
        <v>1</v>
      </c>
      <c r="N188" s="216" t="s">
        <v>39</v>
      </c>
      <c r="O188" s="69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9" t="s">
        <v>177</v>
      </c>
      <c r="AT188" s="219" t="s">
        <v>169</v>
      </c>
      <c r="AU188" s="219" t="s">
        <v>81</v>
      </c>
      <c r="AY188" s="14" t="s">
        <v>166</v>
      </c>
      <c r="BE188" s="112">
        <f>IF(N188="základní",J188,0)</f>
        <v>0</v>
      </c>
      <c r="BF188" s="112">
        <f>IF(N188="snížená",J188,0)</f>
        <v>0</v>
      </c>
      <c r="BG188" s="112">
        <f>IF(N188="zákl. přenesená",J188,0)</f>
        <v>0</v>
      </c>
      <c r="BH188" s="112">
        <f>IF(N188="sníž. přenesená",J188,0)</f>
        <v>0</v>
      </c>
      <c r="BI188" s="112">
        <f>IF(N188="nulová",J188,0)</f>
        <v>0</v>
      </c>
      <c r="BJ188" s="14" t="s">
        <v>81</v>
      </c>
      <c r="BK188" s="112">
        <f>ROUND(I188*H188,2)</f>
        <v>0</v>
      </c>
      <c r="BL188" s="14" t="s">
        <v>177</v>
      </c>
      <c r="BM188" s="219" t="s">
        <v>257</v>
      </c>
    </row>
    <row r="189" spans="1:65" s="2" customFormat="1" ht="11.25">
      <c r="A189" s="32"/>
      <c r="B189" s="33"/>
      <c r="C189" s="34"/>
      <c r="D189" s="220" t="s">
        <v>174</v>
      </c>
      <c r="E189" s="34"/>
      <c r="F189" s="221" t="s">
        <v>651</v>
      </c>
      <c r="G189" s="34"/>
      <c r="H189" s="34"/>
      <c r="I189" s="176"/>
      <c r="J189" s="34"/>
      <c r="K189" s="34"/>
      <c r="L189" s="35"/>
      <c r="M189" s="222"/>
      <c r="N189" s="223"/>
      <c r="O189" s="69"/>
      <c r="P189" s="69"/>
      <c r="Q189" s="69"/>
      <c r="R189" s="69"/>
      <c r="S189" s="69"/>
      <c r="T189" s="70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4" t="s">
        <v>174</v>
      </c>
      <c r="AU189" s="14" t="s">
        <v>81</v>
      </c>
    </row>
    <row r="190" spans="1:65" s="2" customFormat="1" ht="16.5" customHeight="1">
      <c r="A190" s="32"/>
      <c r="B190" s="33"/>
      <c r="C190" s="207" t="s">
        <v>219</v>
      </c>
      <c r="D190" s="207" t="s">
        <v>169</v>
      </c>
      <c r="E190" s="208" t="s">
        <v>648</v>
      </c>
      <c r="F190" s="209" t="s">
        <v>653</v>
      </c>
      <c r="G190" s="210" t="s">
        <v>172</v>
      </c>
      <c r="H190" s="211">
        <v>529</v>
      </c>
      <c r="I190" s="212"/>
      <c r="J190" s="213">
        <f>ROUND(I190*H190,2)</f>
        <v>0</v>
      </c>
      <c r="K190" s="214"/>
      <c r="L190" s="35"/>
      <c r="M190" s="215" t="s">
        <v>1</v>
      </c>
      <c r="N190" s="216" t="s">
        <v>39</v>
      </c>
      <c r="O190" s="69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9" t="s">
        <v>177</v>
      </c>
      <c r="AT190" s="219" t="s">
        <v>169</v>
      </c>
      <c r="AU190" s="219" t="s">
        <v>81</v>
      </c>
      <c r="AY190" s="14" t="s">
        <v>166</v>
      </c>
      <c r="BE190" s="112">
        <f>IF(N190="základní",J190,0)</f>
        <v>0</v>
      </c>
      <c r="BF190" s="112">
        <f>IF(N190="snížená",J190,0)</f>
        <v>0</v>
      </c>
      <c r="BG190" s="112">
        <f>IF(N190="zákl. přenesená",J190,0)</f>
        <v>0</v>
      </c>
      <c r="BH190" s="112">
        <f>IF(N190="sníž. přenesená",J190,0)</f>
        <v>0</v>
      </c>
      <c r="BI190" s="112">
        <f>IF(N190="nulová",J190,0)</f>
        <v>0</v>
      </c>
      <c r="BJ190" s="14" t="s">
        <v>81</v>
      </c>
      <c r="BK190" s="112">
        <f>ROUND(I190*H190,2)</f>
        <v>0</v>
      </c>
      <c r="BL190" s="14" t="s">
        <v>177</v>
      </c>
      <c r="BM190" s="219" t="s">
        <v>260</v>
      </c>
    </row>
    <row r="191" spans="1:65" s="2" customFormat="1" ht="11.25">
      <c r="A191" s="32"/>
      <c r="B191" s="33"/>
      <c r="C191" s="34"/>
      <c r="D191" s="220" t="s">
        <v>174</v>
      </c>
      <c r="E191" s="34"/>
      <c r="F191" s="221" t="s">
        <v>653</v>
      </c>
      <c r="G191" s="34"/>
      <c r="H191" s="34"/>
      <c r="I191" s="176"/>
      <c r="J191" s="34"/>
      <c r="K191" s="34"/>
      <c r="L191" s="35"/>
      <c r="M191" s="222"/>
      <c r="N191" s="223"/>
      <c r="O191" s="69"/>
      <c r="P191" s="69"/>
      <c r="Q191" s="69"/>
      <c r="R191" s="69"/>
      <c r="S191" s="69"/>
      <c r="T191" s="70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4" t="s">
        <v>174</v>
      </c>
      <c r="AU191" s="14" t="s">
        <v>81</v>
      </c>
    </row>
    <row r="192" spans="1:65" s="2" customFormat="1" ht="21.75" customHeight="1">
      <c r="A192" s="32"/>
      <c r="B192" s="33"/>
      <c r="C192" s="207" t="s">
        <v>261</v>
      </c>
      <c r="D192" s="207" t="s">
        <v>169</v>
      </c>
      <c r="E192" s="208" t="s">
        <v>650</v>
      </c>
      <c r="F192" s="209" t="s">
        <v>655</v>
      </c>
      <c r="G192" s="210" t="s">
        <v>172</v>
      </c>
      <c r="H192" s="211">
        <v>16</v>
      </c>
      <c r="I192" s="212"/>
      <c r="J192" s="213">
        <f>ROUND(I192*H192,2)</f>
        <v>0</v>
      </c>
      <c r="K192" s="214"/>
      <c r="L192" s="35"/>
      <c r="M192" s="215" t="s">
        <v>1</v>
      </c>
      <c r="N192" s="216" t="s">
        <v>39</v>
      </c>
      <c r="O192" s="69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9" t="s">
        <v>177</v>
      </c>
      <c r="AT192" s="219" t="s">
        <v>169</v>
      </c>
      <c r="AU192" s="219" t="s">
        <v>81</v>
      </c>
      <c r="AY192" s="14" t="s">
        <v>166</v>
      </c>
      <c r="BE192" s="112">
        <f>IF(N192="základní",J192,0)</f>
        <v>0</v>
      </c>
      <c r="BF192" s="112">
        <f>IF(N192="snížená",J192,0)</f>
        <v>0</v>
      </c>
      <c r="BG192" s="112">
        <f>IF(N192="zákl. přenesená",J192,0)</f>
        <v>0</v>
      </c>
      <c r="BH192" s="112">
        <f>IF(N192="sníž. přenesená",J192,0)</f>
        <v>0</v>
      </c>
      <c r="BI192" s="112">
        <f>IF(N192="nulová",J192,0)</f>
        <v>0</v>
      </c>
      <c r="BJ192" s="14" t="s">
        <v>81</v>
      </c>
      <c r="BK192" s="112">
        <f>ROUND(I192*H192,2)</f>
        <v>0</v>
      </c>
      <c r="BL192" s="14" t="s">
        <v>177</v>
      </c>
      <c r="BM192" s="219" t="s">
        <v>264</v>
      </c>
    </row>
    <row r="193" spans="1:65" s="2" customFormat="1" ht="11.25">
      <c r="A193" s="32"/>
      <c r="B193" s="33"/>
      <c r="C193" s="34"/>
      <c r="D193" s="220" t="s">
        <v>174</v>
      </c>
      <c r="E193" s="34"/>
      <c r="F193" s="221" t="s">
        <v>655</v>
      </c>
      <c r="G193" s="34"/>
      <c r="H193" s="34"/>
      <c r="I193" s="176"/>
      <c r="J193" s="34"/>
      <c r="K193" s="34"/>
      <c r="L193" s="35"/>
      <c r="M193" s="222"/>
      <c r="N193" s="223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4" t="s">
        <v>174</v>
      </c>
      <c r="AU193" s="14" t="s">
        <v>81</v>
      </c>
    </row>
    <row r="194" spans="1:65" s="2" customFormat="1" ht="16.5" customHeight="1">
      <c r="A194" s="32"/>
      <c r="B194" s="33"/>
      <c r="C194" s="207" t="s">
        <v>222</v>
      </c>
      <c r="D194" s="207" t="s">
        <v>169</v>
      </c>
      <c r="E194" s="208" t="s">
        <v>652</v>
      </c>
      <c r="F194" s="209" t="s">
        <v>657</v>
      </c>
      <c r="G194" s="210" t="s">
        <v>172</v>
      </c>
      <c r="H194" s="211">
        <v>150</v>
      </c>
      <c r="I194" s="212"/>
      <c r="J194" s="213">
        <f>ROUND(I194*H194,2)</f>
        <v>0</v>
      </c>
      <c r="K194" s="214"/>
      <c r="L194" s="35"/>
      <c r="M194" s="215" t="s">
        <v>1</v>
      </c>
      <c r="N194" s="216" t="s">
        <v>39</v>
      </c>
      <c r="O194" s="69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9" t="s">
        <v>177</v>
      </c>
      <c r="AT194" s="219" t="s">
        <v>169</v>
      </c>
      <c r="AU194" s="219" t="s">
        <v>81</v>
      </c>
      <c r="AY194" s="14" t="s">
        <v>166</v>
      </c>
      <c r="BE194" s="112">
        <f>IF(N194="základní",J194,0)</f>
        <v>0</v>
      </c>
      <c r="BF194" s="112">
        <f>IF(N194="snížená",J194,0)</f>
        <v>0</v>
      </c>
      <c r="BG194" s="112">
        <f>IF(N194="zákl. přenesená",J194,0)</f>
        <v>0</v>
      </c>
      <c r="BH194" s="112">
        <f>IF(N194="sníž. přenesená",J194,0)</f>
        <v>0</v>
      </c>
      <c r="BI194" s="112">
        <f>IF(N194="nulová",J194,0)</f>
        <v>0</v>
      </c>
      <c r="BJ194" s="14" t="s">
        <v>81</v>
      </c>
      <c r="BK194" s="112">
        <f>ROUND(I194*H194,2)</f>
        <v>0</v>
      </c>
      <c r="BL194" s="14" t="s">
        <v>177</v>
      </c>
      <c r="BM194" s="219" t="s">
        <v>268</v>
      </c>
    </row>
    <row r="195" spans="1:65" s="2" customFormat="1" ht="11.25">
      <c r="A195" s="32"/>
      <c r="B195" s="33"/>
      <c r="C195" s="34"/>
      <c r="D195" s="220" t="s">
        <v>174</v>
      </c>
      <c r="E195" s="34"/>
      <c r="F195" s="221" t="s">
        <v>657</v>
      </c>
      <c r="G195" s="34"/>
      <c r="H195" s="34"/>
      <c r="I195" s="176"/>
      <c r="J195" s="34"/>
      <c r="K195" s="34"/>
      <c r="L195" s="35"/>
      <c r="M195" s="222"/>
      <c r="N195" s="223"/>
      <c r="O195" s="69"/>
      <c r="P195" s="69"/>
      <c r="Q195" s="69"/>
      <c r="R195" s="69"/>
      <c r="S195" s="69"/>
      <c r="T195" s="70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4" t="s">
        <v>174</v>
      </c>
      <c r="AU195" s="14" t="s">
        <v>81</v>
      </c>
    </row>
    <row r="196" spans="1:65" s="2" customFormat="1" ht="16.5" customHeight="1">
      <c r="A196" s="32"/>
      <c r="B196" s="33"/>
      <c r="C196" s="207" t="s">
        <v>269</v>
      </c>
      <c r="D196" s="207" t="s">
        <v>169</v>
      </c>
      <c r="E196" s="208" t="s">
        <v>654</v>
      </c>
      <c r="F196" s="209" t="s">
        <v>659</v>
      </c>
      <c r="G196" s="210" t="s">
        <v>172</v>
      </c>
      <c r="H196" s="211">
        <v>100</v>
      </c>
      <c r="I196" s="212"/>
      <c r="J196" s="213">
        <f>ROUND(I196*H196,2)</f>
        <v>0</v>
      </c>
      <c r="K196" s="214"/>
      <c r="L196" s="35"/>
      <c r="M196" s="215" t="s">
        <v>1</v>
      </c>
      <c r="N196" s="216" t="s">
        <v>39</v>
      </c>
      <c r="O196" s="69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9" t="s">
        <v>177</v>
      </c>
      <c r="AT196" s="219" t="s">
        <v>169</v>
      </c>
      <c r="AU196" s="219" t="s">
        <v>81</v>
      </c>
      <c r="AY196" s="14" t="s">
        <v>166</v>
      </c>
      <c r="BE196" s="112">
        <f>IF(N196="základní",J196,0)</f>
        <v>0</v>
      </c>
      <c r="BF196" s="112">
        <f>IF(N196="snížená",J196,0)</f>
        <v>0</v>
      </c>
      <c r="BG196" s="112">
        <f>IF(N196="zákl. přenesená",J196,0)</f>
        <v>0</v>
      </c>
      <c r="BH196" s="112">
        <f>IF(N196="sníž. přenesená",J196,0)</f>
        <v>0</v>
      </c>
      <c r="BI196" s="112">
        <f>IF(N196="nulová",J196,0)</f>
        <v>0</v>
      </c>
      <c r="BJ196" s="14" t="s">
        <v>81</v>
      </c>
      <c r="BK196" s="112">
        <f>ROUND(I196*H196,2)</f>
        <v>0</v>
      </c>
      <c r="BL196" s="14" t="s">
        <v>177</v>
      </c>
      <c r="BM196" s="219" t="s">
        <v>272</v>
      </c>
    </row>
    <row r="197" spans="1:65" s="2" customFormat="1" ht="11.25">
      <c r="A197" s="32"/>
      <c r="B197" s="33"/>
      <c r="C197" s="34"/>
      <c r="D197" s="220" t="s">
        <v>174</v>
      </c>
      <c r="E197" s="34"/>
      <c r="F197" s="221" t="s">
        <v>659</v>
      </c>
      <c r="G197" s="34"/>
      <c r="H197" s="34"/>
      <c r="I197" s="176"/>
      <c r="J197" s="34"/>
      <c r="K197" s="34"/>
      <c r="L197" s="35"/>
      <c r="M197" s="222"/>
      <c r="N197" s="223"/>
      <c r="O197" s="69"/>
      <c r="P197" s="69"/>
      <c r="Q197" s="69"/>
      <c r="R197" s="69"/>
      <c r="S197" s="69"/>
      <c r="T197" s="70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4" t="s">
        <v>174</v>
      </c>
      <c r="AU197" s="14" t="s">
        <v>81</v>
      </c>
    </row>
    <row r="198" spans="1:65" s="2" customFormat="1" ht="24.2" customHeight="1">
      <c r="A198" s="32"/>
      <c r="B198" s="33"/>
      <c r="C198" s="207" t="s">
        <v>226</v>
      </c>
      <c r="D198" s="207" t="s">
        <v>169</v>
      </c>
      <c r="E198" s="208" t="s">
        <v>656</v>
      </c>
      <c r="F198" s="209" t="s">
        <v>661</v>
      </c>
      <c r="G198" s="210" t="s">
        <v>213</v>
      </c>
      <c r="H198" s="211">
        <v>306</v>
      </c>
      <c r="I198" s="212"/>
      <c r="J198" s="213">
        <f>ROUND(I198*H198,2)</f>
        <v>0</v>
      </c>
      <c r="K198" s="214"/>
      <c r="L198" s="35"/>
      <c r="M198" s="215" t="s">
        <v>1</v>
      </c>
      <c r="N198" s="216" t="s">
        <v>39</v>
      </c>
      <c r="O198" s="69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9" t="s">
        <v>177</v>
      </c>
      <c r="AT198" s="219" t="s">
        <v>169</v>
      </c>
      <c r="AU198" s="219" t="s">
        <v>81</v>
      </c>
      <c r="AY198" s="14" t="s">
        <v>166</v>
      </c>
      <c r="BE198" s="112">
        <f>IF(N198="základní",J198,0)</f>
        <v>0</v>
      </c>
      <c r="BF198" s="112">
        <f>IF(N198="snížená",J198,0)</f>
        <v>0</v>
      </c>
      <c r="BG198" s="112">
        <f>IF(N198="zákl. přenesená",J198,0)</f>
        <v>0</v>
      </c>
      <c r="BH198" s="112">
        <f>IF(N198="sníž. přenesená",J198,0)</f>
        <v>0</v>
      </c>
      <c r="BI198" s="112">
        <f>IF(N198="nulová",J198,0)</f>
        <v>0</v>
      </c>
      <c r="BJ198" s="14" t="s">
        <v>81</v>
      </c>
      <c r="BK198" s="112">
        <f>ROUND(I198*H198,2)</f>
        <v>0</v>
      </c>
      <c r="BL198" s="14" t="s">
        <v>177</v>
      </c>
      <c r="BM198" s="219" t="s">
        <v>275</v>
      </c>
    </row>
    <row r="199" spans="1:65" s="2" customFormat="1" ht="11.25">
      <c r="A199" s="32"/>
      <c r="B199" s="33"/>
      <c r="C199" s="34"/>
      <c r="D199" s="220" t="s">
        <v>174</v>
      </c>
      <c r="E199" s="34"/>
      <c r="F199" s="221" t="s">
        <v>661</v>
      </c>
      <c r="G199" s="34"/>
      <c r="H199" s="34"/>
      <c r="I199" s="176"/>
      <c r="J199" s="34"/>
      <c r="K199" s="34"/>
      <c r="L199" s="35"/>
      <c r="M199" s="222"/>
      <c r="N199" s="223"/>
      <c r="O199" s="69"/>
      <c r="P199" s="69"/>
      <c r="Q199" s="69"/>
      <c r="R199" s="69"/>
      <c r="S199" s="69"/>
      <c r="T199" s="70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4" t="s">
        <v>174</v>
      </c>
      <c r="AU199" s="14" t="s">
        <v>81</v>
      </c>
    </row>
    <row r="200" spans="1:65" s="2" customFormat="1" ht="24.2" customHeight="1">
      <c r="A200" s="32"/>
      <c r="B200" s="33"/>
      <c r="C200" s="207" t="s">
        <v>276</v>
      </c>
      <c r="D200" s="207" t="s">
        <v>169</v>
      </c>
      <c r="E200" s="208" t="s">
        <v>658</v>
      </c>
      <c r="F200" s="209" t="s">
        <v>663</v>
      </c>
      <c r="G200" s="210" t="s">
        <v>213</v>
      </c>
      <c r="H200" s="211">
        <v>5</v>
      </c>
      <c r="I200" s="212"/>
      <c r="J200" s="213">
        <f>ROUND(I200*H200,2)</f>
        <v>0</v>
      </c>
      <c r="K200" s="214"/>
      <c r="L200" s="35"/>
      <c r="M200" s="215" t="s">
        <v>1</v>
      </c>
      <c r="N200" s="216" t="s">
        <v>39</v>
      </c>
      <c r="O200" s="69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9" t="s">
        <v>177</v>
      </c>
      <c r="AT200" s="219" t="s">
        <v>169</v>
      </c>
      <c r="AU200" s="219" t="s">
        <v>81</v>
      </c>
      <c r="AY200" s="14" t="s">
        <v>166</v>
      </c>
      <c r="BE200" s="112">
        <f>IF(N200="základní",J200,0)</f>
        <v>0</v>
      </c>
      <c r="BF200" s="112">
        <f>IF(N200="snížená",J200,0)</f>
        <v>0</v>
      </c>
      <c r="BG200" s="112">
        <f>IF(N200="zákl. přenesená",J200,0)</f>
        <v>0</v>
      </c>
      <c r="BH200" s="112">
        <f>IF(N200="sníž. přenesená",J200,0)</f>
        <v>0</v>
      </c>
      <c r="BI200" s="112">
        <f>IF(N200="nulová",J200,0)</f>
        <v>0</v>
      </c>
      <c r="BJ200" s="14" t="s">
        <v>81</v>
      </c>
      <c r="BK200" s="112">
        <f>ROUND(I200*H200,2)</f>
        <v>0</v>
      </c>
      <c r="BL200" s="14" t="s">
        <v>177</v>
      </c>
      <c r="BM200" s="219" t="s">
        <v>279</v>
      </c>
    </row>
    <row r="201" spans="1:65" s="2" customFormat="1" ht="11.25">
      <c r="A201" s="32"/>
      <c r="B201" s="33"/>
      <c r="C201" s="34"/>
      <c r="D201" s="220" t="s">
        <v>174</v>
      </c>
      <c r="E201" s="34"/>
      <c r="F201" s="221" t="s">
        <v>663</v>
      </c>
      <c r="G201" s="34"/>
      <c r="H201" s="34"/>
      <c r="I201" s="176"/>
      <c r="J201" s="34"/>
      <c r="K201" s="34"/>
      <c r="L201" s="35"/>
      <c r="M201" s="222"/>
      <c r="N201" s="223"/>
      <c r="O201" s="69"/>
      <c r="P201" s="69"/>
      <c r="Q201" s="69"/>
      <c r="R201" s="69"/>
      <c r="S201" s="69"/>
      <c r="T201" s="70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4" t="s">
        <v>174</v>
      </c>
      <c r="AU201" s="14" t="s">
        <v>81</v>
      </c>
    </row>
    <row r="202" spans="1:65" s="12" customFormat="1" ht="25.9" customHeight="1">
      <c r="B202" s="191"/>
      <c r="C202" s="192"/>
      <c r="D202" s="193" t="s">
        <v>73</v>
      </c>
      <c r="E202" s="194" t="s">
        <v>664</v>
      </c>
      <c r="F202" s="194" t="s">
        <v>665</v>
      </c>
      <c r="G202" s="192"/>
      <c r="H202" s="192"/>
      <c r="I202" s="195"/>
      <c r="J202" s="196">
        <f>BK202</f>
        <v>0</v>
      </c>
      <c r="K202" s="192"/>
      <c r="L202" s="197"/>
      <c r="M202" s="198"/>
      <c r="N202" s="199"/>
      <c r="O202" s="199"/>
      <c r="P202" s="200">
        <f>SUM(P203:P214)</f>
        <v>0</v>
      </c>
      <c r="Q202" s="199"/>
      <c r="R202" s="200">
        <f>SUM(R203:R214)</f>
        <v>0</v>
      </c>
      <c r="S202" s="199"/>
      <c r="T202" s="201">
        <f>SUM(T203:T214)</f>
        <v>0</v>
      </c>
      <c r="AR202" s="202" t="s">
        <v>81</v>
      </c>
      <c r="AT202" s="203" t="s">
        <v>73</v>
      </c>
      <c r="AU202" s="203" t="s">
        <v>74</v>
      </c>
      <c r="AY202" s="202" t="s">
        <v>166</v>
      </c>
      <c r="BK202" s="204">
        <f>SUM(BK203:BK214)</f>
        <v>0</v>
      </c>
    </row>
    <row r="203" spans="1:65" s="2" customFormat="1" ht="37.9" customHeight="1">
      <c r="A203" s="32"/>
      <c r="B203" s="33"/>
      <c r="C203" s="224" t="s">
        <v>182</v>
      </c>
      <c r="D203" s="224" t="s">
        <v>179</v>
      </c>
      <c r="E203" s="225" t="s">
        <v>660</v>
      </c>
      <c r="F203" s="226" t="s">
        <v>669</v>
      </c>
      <c r="G203" s="227" t="s">
        <v>172</v>
      </c>
      <c r="H203" s="228">
        <v>14</v>
      </c>
      <c r="I203" s="229"/>
      <c r="J203" s="230">
        <f>ROUND(I203*H203,2)</f>
        <v>0</v>
      </c>
      <c r="K203" s="231"/>
      <c r="L203" s="232"/>
      <c r="M203" s="233" t="s">
        <v>1</v>
      </c>
      <c r="N203" s="234" t="s">
        <v>39</v>
      </c>
      <c r="O203" s="69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9" t="s">
        <v>186</v>
      </c>
      <c r="AT203" s="219" t="s">
        <v>179</v>
      </c>
      <c r="AU203" s="219" t="s">
        <v>81</v>
      </c>
      <c r="AY203" s="14" t="s">
        <v>166</v>
      </c>
      <c r="BE203" s="112">
        <f>IF(N203="základní",J203,0)</f>
        <v>0</v>
      </c>
      <c r="BF203" s="112">
        <f>IF(N203="snížená",J203,0)</f>
        <v>0</v>
      </c>
      <c r="BG203" s="112">
        <f>IF(N203="zákl. přenesená",J203,0)</f>
        <v>0</v>
      </c>
      <c r="BH203" s="112">
        <f>IF(N203="sníž. přenesená",J203,0)</f>
        <v>0</v>
      </c>
      <c r="BI203" s="112">
        <f>IF(N203="nulová",J203,0)</f>
        <v>0</v>
      </c>
      <c r="BJ203" s="14" t="s">
        <v>81</v>
      </c>
      <c r="BK203" s="112">
        <f>ROUND(I203*H203,2)</f>
        <v>0</v>
      </c>
      <c r="BL203" s="14" t="s">
        <v>177</v>
      </c>
      <c r="BM203" s="219" t="s">
        <v>282</v>
      </c>
    </row>
    <row r="204" spans="1:65" s="2" customFormat="1" ht="19.5">
      <c r="A204" s="32"/>
      <c r="B204" s="33"/>
      <c r="C204" s="34"/>
      <c r="D204" s="220" t="s">
        <v>174</v>
      </c>
      <c r="E204" s="34"/>
      <c r="F204" s="221" t="s">
        <v>669</v>
      </c>
      <c r="G204" s="34"/>
      <c r="H204" s="34"/>
      <c r="I204" s="176"/>
      <c r="J204" s="34"/>
      <c r="K204" s="34"/>
      <c r="L204" s="35"/>
      <c r="M204" s="222"/>
      <c r="N204" s="223"/>
      <c r="O204" s="69"/>
      <c r="P204" s="69"/>
      <c r="Q204" s="69"/>
      <c r="R204" s="69"/>
      <c r="S204" s="69"/>
      <c r="T204" s="70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4" t="s">
        <v>174</v>
      </c>
      <c r="AU204" s="14" t="s">
        <v>81</v>
      </c>
    </row>
    <row r="205" spans="1:65" s="2" customFormat="1" ht="16.5" customHeight="1">
      <c r="A205" s="32"/>
      <c r="B205" s="33"/>
      <c r="C205" s="207" t="s">
        <v>285</v>
      </c>
      <c r="D205" s="207" t="s">
        <v>169</v>
      </c>
      <c r="E205" s="208" t="s">
        <v>662</v>
      </c>
      <c r="F205" s="209" t="s">
        <v>788</v>
      </c>
      <c r="G205" s="210" t="s">
        <v>172</v>
      </c>
      <c r="H205" s="211">
        <v>70</v>
      </c>
      <c r="I205" s="212"/>
      <c r="J205" s="213">
        <f>ROUND(I205*H205,2)</f>
        <v>0</v>
      </c>
      <c r="K205" s="214"/>
      <c r="L205" s="35"/>
      <c r="M205" s="215" t="s">
        <v>1</v>
      </c>
      <c r="N205" s="216" t="s">
        <v>39</v>
      </c>
      <c r="O205" s="69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9" t="s">
        <v>177</v>
      </c>
      <c r="AT205" s="219" t="s">
        <v>169</v>
      </c>
      <c r="AU205" s="219" t="s">
        <v>81</v>
      </c>
      <c r="AY205" s="14" t="s">
        <v>166</v>
      </c>
      <c r="BE205" s="112">
        <f>IF(N205="základní",J205,0)</f>
        <v>0</v>
      </c>
      <c r="BF205" s="112">
        <f>IF(N205="snížená",J205,0)</f>
        <v>0</v>
      </c>
      <c r="BG205" s="112">
        <f>IF(N205="zákl. přenesená",J205,0)</f>
        <v>0</v>
      </c>
      <c r="BH205" s="112">
        <f>IF(N205="sníž. přenesená",J205,0)</f>
        <v>0</v>
      </c>
      <c r="BI205" s="112">
        <f>IF(N205="nulová",J205,0)</f>
        <v>0</v>
      </c>
      <c r="BJ205" s="14" t="s">
        <v>81</v>
      </c>
      <c r="BK205" s="112">
        <f>ROUND(I205*H205,2)</f>
        <v>0</v>
      </c>
      <c r="BL205" s="14" t="s">
        <v>177</v>
      </c>
      <c r="BM205" s="219" t="s">
        <v>288</v>
      </c>
    </row>
    <row r="206" spans="1:65" s="2" customFormat="1" ht="11.25">
      <c r="A206" s="32"/>
      <c r="B206" s="33"/>
      <c r="C206" s="34"/>
      <c r="D206" s="220" t="s">
        <v>174</v>
      </c>
      <c r="E206" s="34"/>
      <c r="F206" s="221" t="s">
        <v>788</v>
      </c>
      <c r="G206" s="34"/>
      <c r="H206" s="34"/>
      <c r="I206" s="176"/>
      <c r="J206" s="34"/>
      <c r="K206" s="34"/>
      <c r="L206" s="35"/>
      <c r="M206" s="222"/>
      <c r="N206" s="223"/>
      <c r="O206" s="69"/>
      <c r="P206" s="69"/>
      <c r="Q206" s="69"/>
      <c r="R206" s="69"/>
      <c r="S206" s="69"/>
      <c r="T206" s="70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4" t="s">
        <v>174</v>
      </c>
      <c r="AU206" s="14" t="s">
        <v>81</v>
      </c>
    </row>
    <row r="207" spans="1:65" s="2" customFormat="1" ht="37.9" customHeight="1">
      <c r="A207" s="32"/>
      <c r="B207" s="33"/>
      <c r="C207" s="207" t="s">
        <v>234</v>
      </c>
      <c r="D207" s="207" t="s">
        <v>169</v>
      </c>
      <c r="E207" s="208" t="s">
        <v>666</v>
      </c>
      <c r="F207" s="209" t="s">
        <v>673</v>
      </c>
      <c r="G207" s="210" t="s">
        <v>172</v>
      </c>
      <c r="H207" s="211">
        <v>150</v>
      </c>
      <c r="I207" s="212"/>
      <c r="J207" s="213">
        <f>ROUND(I207*H207,2)</f>
        <v>0</v>
      </c>
      <c r="K207" s="214"/>
      <c r="L207" s="35"/>
      <c r="M207" s="215" t="s">
        <v>1</v>
      </c>
      <c r="N207" s="216" t="s">
        <v>39</v>
      </c>
      <c r="O207" s="69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9" t="s">
        <v>177</v>
      </c>
      <c r="AT207" s="219" t="s">
        <v>169</v>
      </c>
      <c r="AU207" s="219" t="s">
        <v>81</v>
      </c>
      <c r="AY207" s="14" t="s">
        <v>166</v>
      </c>
      <c r="BE207" s="112">
        <f>IF(N207="základní",J207,0)</f>
        <v>0</v>
      </c>
      <c r="BF207" s="112">
        <f>IF(N207="snížená",J207,0)</f>
        <v>0</v>
      </c>
      <c r="BG207" s="112">
        <f>IF(N207="zákl. přenesená",J207,0)</f>
        <v>0</v>
      </c>
      <c r="BH207" s="112">
        <f>IF(N207="sníž. přenesená",J207,0)</f>
        <v>0</v>
      </c>
      <c r="BI207" s="112">
        <f>IF(N207="nulová",J207,0)</f>
        <v>0</v>
      </c>
      <c r="BJ207" s="14" t="s">
        <v>81</v>
      </c>
      <c r="BK207" s="112">
        <f>ROUND(I207*H207,2)</f>
        <v>0</v>
      </c>
      <c r="BL207" s="14" t="s">
        <v>177</v>
      </c>
      <c r="BM207" s="219" t="s">
        <v>291</v>
      </c>
    </row>
    <row r="208" spans="1:65" s="2" customFormat="1" ht="19.5">
      <c r="A208" s="32"/>
      <c r="B208" s="33"/>
      <c r="C208" s="34"/>
      <c r="D208" s="220" t="s">
        <v>174</v>
      </c>
      <c r="E208" s="34"/>
      <c r="F208" s="221" t="s">
        <v>673</v>
      </c>
      <c r="G208" s="34"/>
      <c r="H208" s="34"/>
      <c r="I208" s="176"/>
      <c r="J208" s="34"/>
      <c r="K208" s="34"/>
      <c r="L208" s="35"/>
      <c r="M208" s="222"/>
      <c r="N208" s="223"/>
      <c r="O208" s="69"/>
      <c r="P208" s="69"/>
      <c r="Q208" s="69"/>
      <c r="R208" s="69"/>
      <c r="S208" s="69"/>
      <c r="T208" s="70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4" t="s">
        <v>174</v>
      </c>
      <c r="AU208" s="14" t="s">
        <v>81</v>
      </c>
    </row>
    <row r="209" spans="1:65" s="2" customFormat="1" ht="62.65" customHeight="1">
      <c r="A209" s="32"/>
      <c r="B209" s="33"/>
      <c r="C209" s="207" t="s">
        <v>292</v>
      </c>
      <c r="D209" s="207" t="s">
        <v>169</v>
      </c>
      <c r="E209" s="208" t="s">
        <v>668</v>
      </c>
      <c r="F209" s="209" t="s">
        <v>675</v>
      </c>
      <c r="G209" s="210" t="s">
        <v>213</v>
      </c>
      <c r="H209" s="211">
        <v>20</v>
      </c>
      <c r="I209" s="212"/>
      <c r="J209" s="213">
        <f>ROUND(I209*H209,2)</f>
        <v>0</v>
      </c>
      <c r="K209" s="214"/>
      <c r="L209" s="35"/>
      <c r="M209" s="215" t="s">
        <v>1</v>
      </c>
      <c r="N209" s="216" t="s">
        <v>39</v>
      </c>
      <c r="O209" s="69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9" t="s">
        <v>177</v>
      </c>
      <c r="AT209" s="219" t="s">
        <v>169</v>
      </c>
      <c r="AU209" s="219" t="s">
        <v>81</v>
      </c>
      <c r="AY209" s="14" t="s">
        <v>166</v>
      </c>
      <c r="BE209" s="112">
        <f>IF(N209="základní",J209,0)</f>
        <v>0</v>
      </c>
      <c r="BF209" s="112">
        <f>IF(N209="snížená",J209,0)</f>
        <v>0</v>
      </c>
      <c r="BG209" s="112">
        <f>IF(N209="zákl. přenesená",J209,0)</f>
        <v>0</v>
      </c>
      <c r="BH209" s="112">
        <f>IF(N209="sníž. přenesená",J209,0)</f>
        <v>0</v>
      </c>
      <c r="BI209" s="112">
        <f>IF(N209="nulová",J209,0)</f>
        <v>0</v>
      </c>
      <c r="BJ209" s="14" t="s">
        <v>81</v>
      </c>
      <c r="BK209" s="112">
        <f>ROUND(I209*H209,2)</f>
        <v>0</v>
      </c>
      <c r="BL209" s="14" t="s">
        <v>177</v>
      </c>
      <c r="BM209" s="219" t="s">
        <v>295</v>
      </c>
    </row>
    <row r="210" spans="1:65" s="2" customFormat="1" ht="39">
      <c r="A210" s="32"/>
      <c r="B210" s="33"/>
      <c r="C210" s="34"/>
      <c r="D210" s="220" t="s">
        <v>174</v>
      </c>
      <c r="E210" s="34"/>
      <c r="F210" s="221" t="s">
        <v>675</v>
      </c>
      <c r="G210" s="34"/>
      <c r="H210" s="34"/>
      <c r="I210" s="176"/>
      <c r="J210" s="34"/>
      <c r="K210" s="34"/>
      <c r="L210" s="35"/>
      <c r="M210" s="222"/>
      <c r="N210" s="223"/>
      <c r="O210" s="69"/>
      <c r="P210" s="69"/>
      <c r="Q210" s="69"/>
      <c r="R210" s="69"/>
      <c r="S210" s="69"/>
      <c r="T210" s="70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4" t="s">
        <v>174</v>
      </c>
      <c r="AU210" s="14" t="s">
        <v>81</v>
      </c>
    </row>
    <row r="211" spans="1:65" s="2" customFormat="1" ht="37.9" customHeight="1">
      <c r="A211" s="32"/>
      <c r="B211" s="33"/>
      <c r="C211" s="207" t="s">
        <v>237</v>
      </c>
      <c r="D211" s="207" t="s">
        <v>169</v>
      </c>
      <c r="E211" s="208" t="s">
        <v>670</v>
      </c>
      <c r="F211" s="209" t="s">
        <v>677</v>
      </c>
      <c r="G211" s="210" t="s">
        <v>213</v>
      </c>
      <c r="H211" s="211">
        <v>1</v>
      </c>
      <c r="I211" s="212"/>
      <c r="J211" s="213">
        <f>ROUND(I211*H211,2)</f>
        <v>0</v>
      </c>
      <c r="K211" s="214"/>
      <c r="L211" s="35"/>
      <c r="M211" s="215" t="s">
        <v>1</v>
      </c>
      <c r="N211" s="216" t="s">
        <v>39</v>
      </c>
      <c r="O211" s="69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9" t="s">
        <v>177</v>
      </c>
      <c r="AT211" s="219" t="s">
        <v>169</v>
      </c>
      <c r="AU211" s="219" t="s">
        <v>81</v>
      </c>
      <c r="AY211" s="14" t="s">
        <v>166</v>
      </c>
      <c r="BE211" s="112">
        <f>IF(N211="základní",J211,0)</f>
        <v>0</v>
      </c>
      <c r="BF211" s="112">
        <f>IF(N211="snížená",J211,0)</f>
        <v>0</v>
      </c>
      <c r="BG211" s="112">
        <f>IF(N211="zákl. přenesená",J211,0)</f>
        <v>0</v>
      </c>
      <c r="BH211" s="112">
        <f>IF(N211="sníž. přenesená",J211,0)</f>
        <v>0</v>
      </c>
      <c r="BI211" s="112">
        <f>IF(N211="nulová",J211,0)</f>
        <v>0</v>
      </c>
      <c r="BJ211" s="14" t="s">
        <v>81</v>
      </c>
      <c r="BK211" s="112">
        <f>ROUND(I211*H211,2)</f>
        <v>0</v>
      </c>
      <c r="BL211" s="14" t="s">
        <v>177</v>
      </c>
      <c r="BM211" s="219" t="s">
        <v>298</v>
      </c>
    </row>
    <row r="212" spans="1:65" s="2" customFormat="1" ht="19.5">
      <c r="A212" s="32"/>
      <c r="B212" s="33"/>
      <c r="C212" s="34"/>
      <c r="D212" s="220" t="s">
        <v>174</v>
      </c>
      <c r="E212" s="34"/>
      <c r="F212" s="221" t="s">
        <v>677</v>
      </c>
      <c r="G212" s="34"/>
      <c r="H212" s="34"/>
      <c r="I212" s="176"/>
      <c r="J212" s="34"/>
      <c r="K212" s="34"/>
      <c r="L212" s="35"/>
      <c r="M212" s="222"/>
      <c r="N212" s="223"/>
      <c r="O212" s="69"/>
      <c r="P212" s="69"/>
      <c r="Q212" s="69"/>
      <c r="R212" s="69"/>
      <c r="S212" s="69"/>
      <c r="T212" s="70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4" t="s">
        <v>174</v>
      </c>
      <c r="AU212" s="14" t="s">
        <v>81</v>
      </c>
    </row>
    <row r="213" spans="1:65" s="2" customFormat="1" ht="24.2" customHeight="1">
      <c r="A213" s="32"/>
      <c r="B213" s="33"/>
      <c r="C213" s="207" t="s">
        <v>299</v>
      </c>
      <c r="D213" s="207" t="s">
        <v>169</v>
      </c>
      <c r="E213" s="208" t="s">
        <v>672</v>
      </c>
      <c r="F213" s="209" t="s">
        <v>679</v>
      </c>
      <c r="G213" s="210" t="s">
        <v>213</v>
      </c>
      <c r="H213" s="211">
        <v>1</v>
      </c>
      <c r="I213" s="212"/>
      <c r="J213" s="213">
        <f>ROUND(I213*H213,2)</f>
        <v>0</v>
      </c>
      <c r="K213" s="214"/>
      <c r="L213" s="35"/>
      <c r="M213" s="215" t="s">
        <v>1</v>
      </c>
      <c r="N213" s="216" t="s">
        <v>39</v>
      </c>
      <c r="O213" s="69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9" t="s">
        <v>177</v>
      </c>
      <c r="AT213" s="219" t="s">
        <v>169</v>
      </c>
      <c r="AU213" s="219" t="s">
        <v>81</v>
      </c>
      <c r="AY213" s="14" t="s">
        <v>166</v>
      </c>
      <c r="BE213" s="112">
        <f>IF(N213="základní",J213,0)</f>
        <v>0</v>
      </c>
      <c r="BF213" s="112">
        <f>IF(N213="snížená",J213,0)</f>
        <v>0</v>
      </c>
      <c r="BG213" s="112">
        <f>IF(N213="zákl. přenesená",J213,0)</f>
        <v>0</v>
      </c>
      <c r="BH213" s="112">
        <f>IF(N213="sníž. přenesená",J213,0)</f>
        <v>0</v>
      </c>
      <c r="BI213" s="112">
        <f>IF(N213="nulová",J213,0)</f>
        <v>0</v>
      </c>
      <c r="BJ213" s="14" t="s">
        <v>81</v>
      </c>
      <c r="BK213" s="112">
        <f>ROUND(I213*H213,2)</f>
        <v>0</v>
      </c>
      <c r="BL213" s="14" t="s">
        <v>177</v>
      </c>
      <c r="BM213" s="219" t="s">
        <v>302</v>
      </c>
    </row>
    <row r="214" spans="1:65" s="2" customFormat="1" ht="11.25">
      <c r="A214" s="32"/>
      <c r="B214" s="33"/>
      <c r="C214" s="34"/>
      <c r="D214" s="220" t="s">
        <v>174</v>
      </c>
      <c r="E214" s="34"/>
      <c r="F214" s="221" t="s">
        <v>679</v>
      </c>
      <c r="G214" s="34"/>
      <c r="H214" s="34"/>
      <c r="I214" s="176"/>
      <c r="J214" s="34"/>
      <c r="K214" s="34"/>
      <c r="L214" s="35"/>
      <c r="M214" s="222"/>
      <c r="N214" s="223"/>
      <c r="O214" s="69"/>
      <c r="P214" s="69"/>
      <c r="Q214" s="69"/>
      <c r="R214" s="69"/>
      <c r="S214" s="69"/>
      <c r="T214" s="70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4" t="s">
        <v>174</v>
      </c>
      <c r="AU214" s="14" t="s">
        <v>81</v>
      </c>
    </row>
    <row r="215" spans="1:65" s="12" customFormat="1" ht="25.9" customHeight="1">
      <c r="B215" s="191"/>
      <c r="C215" s="192"/>
      <c r="D215" s="193" t="s">
        <v>73</v>
      </c>
      <c r="E215" s="194" t="s">
        <v>680</v>
      </c>
      <c r="F215" s="194" t="s">
        <v>681</v>
      </c>
      <c r="G215" s="192"/>
      <c r="H215" s="192"/>
      <c r="I215" s="195"/>
      <c r="J215" s="196">
        <f>BK215</f>
        <v>0</v>
      </c>
      <c r="K215" s="192"/>
      <c r="L215" s="197"/>
      <c r="M215" s="198"/>
      <c r="N215" s="199"/>
      <c r="O215" s="199"/>
      <c r="P215" s="200">
        <f>SUM(P216:P247)</f>
        <v>0</v>
      </c>
      <c r="Q215" s="199"/>
      <c r="R215" s="200">
        <f>SUM(R216:R247)</f>
        <v>0</v>
      </c>
      <c r="S215" s="199"/>
      <c r="T215" s="201">
        <f>SUM(T216:T247)</f>
        <v>0</v>
      </c>
      <c r="AR215" s="202" t="s">
        <v>81</v>
      </c>
      <c r="AT215" s="203" t="s">
        <v>73</v>
      </c>
      <c r="AU215" s="203" t="s">
        <v>74</v>
      </c>
      <c r="AY215" s="202" t="s">
        <v>166</v>
      </c>
      <c r="BK215" s="204">
        <f>SUM(BK216:BK247)</f>
        <v>0</v>
      </c>
    </row>
    <row r="216" spans="1:65" s="2" customFormat="1" ht="33" customHeight="1">
      <c r="A216" s="32"/>
      <c r="B216" s="33"/>
      <c r="C216" s="207" t="s">
        <v>241</v>
      </c>
      <c r="D216" s="207" t="s">
        <v>169</v>
      </c>
      <c r="E216" s="208" t="s">
        <v>674</v>
      </c>
      <c r="F216" s="209" t="s">
        <v>683</v>
      </c>
      <c r="G216" s="210" t="s">
        <v>213</v>
      </c>
      <c r="H216" s="211">
        <v>1</v>
      </c>
      <c r="I216" s="212"/>
      <c r="J216" s="213">
        <f>ROUND(I216*H216,2)</f>
        <v>0</v>
      </c>
      <c r="K216" s="214"/>
      <c r="L216" s="35"/>
      <c r="M216" s="215" t="s">
        <v>1</v>
      </c>
      <c r="N216" s="216" t="s">
        <v>39</v>
      </c>
      <c r="O216" s="69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9" t="s">
        <v>177</v>
      </c>
      <c r="AT216" s="219" t="s">
        <v>169</v>
      </c>
      <c r="AU216" s="219" t="s">
        <v>81</v>
      </c>
      <c r="AY216" s="14" t="s">
        <v>166</v>
      </c>
      <c r="BE216" s="112">
        <f>IF(N216="základní",J216,0)</f>
        <v>0</v>
      </c>
      <c r="BF216" s="112">
        <f>IF(N216="snížená",J216,0)</f>
        <v>0</v>
      </c>
      <c r="BG216" s="112">
        <f>IF(N216="zákl. přenesená",J216,0)</f>
        <v>0</v>
      </c>
      <c r="BH216" s="112">
        <f>IF(N216="sníž. přenesená",J216,0)</f>
        <v>0</v>
      </c>
      <c r="BI216" s="112">
        <f>IF(N216="nulová",J216,0)</f>
        <v>0</v>
      </c>
      <c r="BJ216" s="14" t="s">
        <v>81</v>
      </c>
      <c r="BK216" s="112">
        <f>ROUND(I216*H216,2)</f>
        <v>0</v>
      </c>
      <c r="BL216" s="14" t="s">
        <v>177</v>
      </c>
      <c r="BM216" s="219" t="s">
        <v>305</v>
      </c>
    </row>
    <row r="217" spans="1:65" s="2" customFormat="1" ht="19.5">
      <c r="A217" s="32"/>
      <c r="B217" s="33"/>
      <c r="C217" s="34"/>
      <c r="D217" s="220" t="s">
        <v>174</v>
      </c>
      <c r="E217" s="34"/>
      <c r="F217" s="221" t="s">
        <v>683</v>
      </c>
      <c r="G217" s="34"/>
      <c r="H217" s="34"/>
      <c r="I217" s="176"/>
      <c r="J217" s="34"/>
      <c r="K217" s="34"/>
      <c r="L217" s="35"/>
      <c r="M217" s="222"/>
      <c r="N217" s="223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4" t="s">
        <v>174</v>
      </c>
      <c r="AU217" s="14" t="s">
        <v>81</v>
      </c>
    </row>
    <row r="218" spans="1:65" s="2" customFormat="1" ht="33" customHeight="1">
      <c r="A218" s="32"/>
      <c r="B218" s="33"/>
      <c r="C218" s="207" t="s">
        <v>308</v>
      </c>
      <c r="D218" s="207" t="s">
        <v>169</v>
      </c>
      <c r="E218" s="208" t="s">
        <v>676</v>
      </c>
      <c r="F218" s="209" t="s">
        <v>685</v>
      </c>
      <c r="G218" s="210" t="s">
        <v>213</v>
      </c>
      <c r="H218" s="211">
        <v>1</v>
      </c>
      <c r="I218" s="212"/>
      <c r="J218" s="213">
        <f>ROUND(I218*H218,2)</f>
        <v>0</v>
      </c>
      <c r="K218" s="214"/>
      <c r="L218" s="35"/>
      <c r="M218" s="215" t="s">
        <v>1</v>
      </c>
      <c r="N218" s="216" t="s">
        <v>39</v>
      </c>
      <c r="O218" s="69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9" t="s">
        <v>177</v>
      </c>
      <c r="AT218" s="219" t="s">
        <v>169</v>
      </c>
      <c r="AU218" s="219" t="s">
        <v>81</v>
      </c>
      <c r="AY218" s="14" t="s">
        <v>166</v>
      </c>
      <c r="BE218" s="112">
        <f>IF(N218="základní",J218,0)</f>
        <v>0</v>
      </c>
      <c r="BF218" s="112">
        <f>IF(N218="snížená",J218,0)</f>
        <v>0</v>
      </c>
      <c r="BG218" s="112">
        <f>IF(N218="zákl. přenesená",J218,0)</f>
        <v>0</v>
      </c>
      <c r="BH218" s="112">
        <f>IF(N218="sníž. přenesená",J218,0)</f>
        <v>0</v>
      </c>
      <c r="BI218" s="112">
        <f>IF(N218="nulová",J218,0)</f>
        <v>0</v>
      </c>
      <c r="BJ218" s="14" t="s">
        <v>81</v>
      </c>
      <c r="BK218" s="112">
        <f>ROUND(I218*H218,2)</f>
        <v>0</v>
      </c>
      <c r="BL218" s="14" t="s">
        <v>177</v>
      </c>
      <c r="BM218" s="219" t="s">
        <v>311</v>
      </c>
    </row>
    <row r="219" spans="1:65" s="2" customFormat="1" ht="19.5">
      <c r="A219" s="32"/>
      <c r="B219" s="33"/>
      <c r="C219" s="34"/>
      <c r="D219" s="220" t="s">
        <v>174</v>
      </c>
      <c r="E219" s="34"/>
      <c r="F219" s="221" t="s">
        <v>685</v>
      </c>
      <c r="G219" s="34"/>
      <c r="H219" s="34"/>
      <c r="I219" s="176"/>
      <c r="J219" s="34"/>
      <c r="K219" s="34"/>
      <c r="L219" s="35"/>
      <c r="M219" s="222"/>
      <c r="N219" s="223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4" t="s">
        <v>174</v>
      </c>
      <c r="AU219" s="14" t="s">
        <v>81</v>
      </c>
    </row>
    <row r="220" spans="1:65" s="2" customFormat="1" ht="37.9" customHeight="1">
      <c r="A220" s="32"/>
      <c r="B220" s="33"/>
      <c r="C220" s="224" t="s">
        <v>242</v>
      </c>
      <c r="D220" s="224" t="s">
        <v>179</v>
      </c>
      <c r="E220" s="225" t="s">
        <v>678</v>
      </c>
      <c r="F220" s="226" t="s">
        <v>687</v>
      </c>
      <c r="G220" s="227" t="s">
        <v>213</v>
      </c>
      <c r="H220" s="228">
        <v>5</v>
      </c>
      <c r="I220" s="229"/>
      <c r="J220" s="230">
        <f>ROUND(I220*H220,2)</f>
        <v>0</v>
      </c>
      <c r="K220" s="231"/>
      <c r="L220" s="232"/>
      <c r="M220" s="233" t="s">
        <v>1</v>
      </c>
      <c r="N220" s="234" t="s">
        <v>39</v>
      </c>
      <c r="O220" s="69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9" t="s">
        <v>186</v>
      </c>
      <c r="AT220" s="219" t="s">
        <v>179</v>
      </c>
      <c r="AU220" s="219" t="s">
        <v>81</v>
      </c>
      <c r="AY220" s="14" t="s">
        <v>166</v>
      </c>
      <c r="BE220" s="112">
        <f>IF(N220="základní",J220,0)</f>
        <v>0</v>
      </c>
      <c r="BF220" s="112">
        <f>IF(N220="snížená",J220,0)</f>
        <v>0</v>
      </c>
      <c r="BG220" s="112">
        <f>IF(N220="zákl. přenesená",J220,0)</f>
        <v>0</v>
      </c>
      <c r="BH220" s="112">
        <f>IF(N220="sníž. přenesená",J220,0)</f>
        <v>0</v>
      </c>
      <c r="BI220" s="112">
        <f>IF(N220="nulová",J220,0)</f>
        <v>0</v>
      </c>
      <c r="BJ220" s="14" t="s">
        <v>81</v>
      </c>
      <c r="BK220" s="112">
        <f>ROUND(I220*H220,2)</f>
        <v>0</v>
      </c>
      <c r="BL220" s="14" t="s">
        <v>177</v>
      </c>
      <c r="BM220" s="219" t="s">
        <v>314</v>
      </c>
    </row>
    <row r="221" spans="1:65" s="2" customFormat="1" ht="19.5">
      <c r="A221" s="32"/>
      <c r="B221" s="33"/>
      <c r="C221" s="34"/>
      <c r="D221" s="220" t="s">
        <v>174</v>
      </c>
      <c r="E221" s="34"/>
      <c r="F221" s="221" t="s">
        <v>687</v>
      </c>
      <c r="G221" s="34"/>
      <c r="H221" s="34"/>
      <c r="I221" s="176"/>
      <c r="J221" s="34"/>
      <c r="K221" s="34"/>
      <c r="L221" s="35"/>
      <c r="M221" s="222"/>
      <c r="N221" s="223"/>
      <c r="O221" s="69"/>
      <c r="P221" s="69"/>
      <c r="Q221" s="69"/>
      <c r="R221" s="69"/>
      <c r="S221" s="69"/>
      <c r="T221" s="70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4" t="s">
        <v>174</v>
      </c>
      <c r="AU221" s="14" t="s">
        <v>81</v>
      </c>
    </row>
    <row r="222" spans="1:65" s="2" customFormat="1" ht="44.25" customHeight="1">
      <c r="A222" s="32"/>
      <c r="B222" s="33"/>
      <c r="C222" s="207" t="s">
        <v>315</v>
      </c>
      <c r="D222" s="207" t="s">
        <v>169</v>
      </c>
      <c r="E222" s="208" t="s">
        <v>682</v>
      </c>
      <c r="F222" s="209" t="s">
        <v>691</v>
      </c>
      <c r="G222" s="210" t="s">
        <v>213</v>
      </c>
      <c r="H222" s="211">
        <v>1</v>
      </c>
      <c r="I222" s="212"/>
      <c r="J222" s="213">
        <f>ROUND(I222*H222,2)</f>
        <v>0</v>
      </c>
      <c r="K222" s="214"/>
      <c r="L222" s="35"/>
      <c r="M222" s="215" t="s">
        <v>1</v>
      </c>
      <c r="N222" s="216" t="s">
        <v>39</v>
      </c>
      <c r="O222" s="69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9" t="s">
        <v>177</v>
      </c>
      <c r="AT222" s="219" t="s">
        <v>169</v>
      </c>
      <c r="AU222" s="219" t="s">
        <v>81</v>
      </c>
      <c r="AY222" s="14" t="s">
        <v>166</v>
      </c>
      <c r="BE222" s="112">
        <f>IF(N222="základní",J222,0)</f>
        <v>0</v>
      </c>
      <c r="BF222" s="112">
        <f>IF(N222="snížená",J222,0)</f>
        <v>0</v>
      </c>
      <c r="BG222" s="112">
        <f>IF(N222="zákl. přenesená",J222,0)</f>
        <v>0</v>
      </c>
      <c r="BH222" s="112">
        <f>IF(N222="sníž. přenesená",J222,0)</f>
        <v>0</v>
      </c>
      <c r="BI222" s="112">
        <f>IF(N222="nulová",J222,0)</f>
        <v>0</v>
      </c>
      <c r="BJ222" s="14" t="s">
        <v>81</v>
      </c>
      <c r="BK222" s="112">
        <f>ROUND(I222*H222,2)</f>
        <v>0</v>
      </c>
      <c r="BL222" s="14" t="s">
        <v>177</v>
      </c>
      <c r="BM222" s="219" t="s">
        <v>318</v>
      </c>
    </row>
    <row r="223" spans="1:65" s="2" customFormat="1" ht="19.5">
      <c r="A223" s="32"/>
      <c r="B223" s="33"/>
      <c r="C223" s="34"/>
      <c r="D223" s="220" t="s">
        <v>174</v>
      </c>
      <c r="E223" s="34"/>
      <c r="F223" s="221" t="s">
        <v>691</v>
      </c>
      <c r="G223" s="34"/>
      <c r="H223" s="34"/>
      <c r="I223" s="176"/>
      <c r="J223" s="34"/>
      <c r="K223" s="34"/>
      <c r="L223" s="35"/>
      <c r="M223" s="222"/>
      <c r="N223" s="223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4" t="s">
        <v>174</v>
      </c>
      <c r="AU223" s="14" t="s">
        <v>81</v>
      </c>
    </row>
    <row r="224" spans="1:65" s="2" customFormat="1" ht="78" customHeight="1">
      <c r="A224" s="32"/>
      <c r="B224" s="33"/>
      <c r="C224" s="224" t="s">
        <v>243</v>
      </c>
      <c r="D224" s="224" t="s">
        <v>179</v>
      </c>
      <c r="E224" s="225" t="s">
        <v>684</v>
      </c>
      <c r="F224" s="226" t="s">
        <v>693</v>
      </c>
      <c r="G224" s="227" t="s">
        <v>213</v>
      </c>
      <c r="H224" s="228">
        <v>1</v>
      </c>
      <c r="I224" s="229"/>
      <c r="J224" s="230">
        <f>ROUND(I224*H224,2)</f>
        <v>0</v>
      </c>
      <c r="K224" s="231"/>
      <c r="L224" s="232"/>
      <c r="M224" s="233" t="s">
        <v>1</v>
      </c>
      <c r="N224" s="234" t="s">
        <v>39</v>
      </c>
      <c r="O224" s="69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9" t="s">
        <v>186</v>
      </c>
      <c r="AT224" s="219" t="s">
        <v>179</v>
      </c>
      <c r="AU224" s="219" t="s">
        <v>81</v>
      </c>
      <c r="AY224" s="14" t="s">
        <v>166</v>
      </c>
      <c r="BE224" s="112">
        <f>IF(N224="základní",J224,0)</f>
        <v>0</v>
      </c>
      <c r="BF224" s="112">
        <f>IF(N224="snížená",J224,0)</f>
        <v>0</v>
      </c>
      <c r="BG224" s="112">
        <f>IF(N224="zákl. přenesená",J224,0)</f>
        <v>0</v>
      </c>
      <c r="BH224" s="112">
        <f>IF(N224="sníž. přenesená",J224,0)</f>
        <v>0</v>
      </c>
      <c r="BI224" s="112">
        <f>IF(N224="nulová",J224,0)</f>
        <v>0</v>
      </c>
      <c r="BJ224" s="14" t="s">
        <v>81</v>
      </c>
      <c r="BK224" s="112">
        <f>ROUND(I224*H224,2)</f>
        <v>0</v>
      </c>
      <c r="BL224" s="14" t="s">
        <v>177</v>
      </c>
      <c r="BM224" s="219" t="s">
        <v>321</v>
      </c>
    </row>
    <row r="225" spans="1:65" s="2" customFormat="1" ht="39">
      <c r="A225" s="32"/>
      <c r="B225" s="33"/>
      <c r="C225" s="34"/>
      <c r="D225" s="220" t="s">
        <v>174</v>
      </c>
      <c r="E225" s="34"/>
      <c r="F225" s="221" t="s">
        <v>693</v>
      </c>
      <c r="G225" s="34"/>
      <c r="H225" s="34"/>
      <c r="I225" s="176"/>
      <c r="J225" s="34"/>
      <c r="K225" s="34"/>
      <c r="L225" s="35"/>
      <c r="M225" s="222"/>
      <c r="N225" s="223"/>
      <c r="O225" s="69"/>
      <c r="P225" s="69"/>
      <c r="Q225" s="69"/>
      <c r="R225" s="69"/>
      <c r="S225" s="69"/>
      <c r="T225" s="70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4" t="s">
        <v>174</v>
      </c>
      <c r="AU225" s="14" t="s">
        <v>81</v>
      </c>
    </row>
    <row r="226" spans="1:65" s="2" customFormat="1" ht="55.5" customHeight="1">
      <c r="A226" s="32"/>
      <c r="B226" s="33"/>
      <c r="C226" s="224" t="s">
        <v>322</v>
      </c>
      <c r="D226" s="224" t="s">
        <v>179</v>
      </c>
      <c r="E226" s="225" t="s">
        <v>686</v>
      </c>
      <c r="F226" s="226" t="s">
        <v>789</v>
      </c>
      <c r="G226" s="227" t="s">
        <v>213</v>
      </c>
      <c r="H226" s="228">
        <v>2</v>
      </c>
      <c r="I226" s="229"/>
      <c r="J226" s="230">
        <f>ROUND(I226*H226,2)</f>
        <v>0</v>
      </c>
      <c r="K226" s="231"/>
      <c r="L226" s="232"/>
      <c r="M226" s="233" t="s">
        <v>1</v>
      </c>
      <c r="N226" s="234" t="s">
        <v>39</v>
      </c>
      <c r="O226" s="69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9" t="s">
        <v>186</v>
      </c>
      <c r="AT226" s="219" t="s">
        <v>179</v>
      </c>
      <c r="AU226" s="219" t="s">
        <v>81</v>
      </c>
      <c r="AY226" s="14" t="s">
        <v>166</v>
      </c>
      <c r="BE226" s="112">
        <f>IF(N226="základní",J226,0)</f>
        <v>0</v>
      </c>
      <c r="BF226" s="112">
        <f>IF(N226="snížená",J226,0)</f>
        <v>0</v>
      </c>
      <c r="BG226" s="112">
        <f>IF(N226="zákl. přenesená",J226,0)</f>
        <v>0</v>
      </c>
      <c r="BH226" s="112">
        <f>IF(N226="sníž. přenesená",J226,0)</f>
        <v>0</v>
      </c>
      <c r="BI226" s="112">
        <f>IF(N226="nulová",J226,0)</f>
        <v>0</v>
      </c>
      <c r="BJ226" s="14" t="s">
        <v>81</v>
      </c>
      <c r="BK226" s="112">
        <f>ROUND(I226*H226,2)</f>
        <v>0</v>
      </c>
      <c r="BL226" s="14" t="s">
        <v>177</v>
      </c>
      <c r="BM226" s="219" t="s">
        <v>325</v>
      </c>
    </row>
    <row r="227" spans="1:65" s="2" customFormat="1" ht="29.25">
      <c r="A227" s="32"/>
      <c r="B227" s="33"/>
      <c r="C227" s="34"/>
      <c r="D227" s="220" t="s">
        <v>174</v>
      </c>
      <c r="E227" s="34"/>
      <c r="F227" s="221" t="s">
        <v>789</v>
      </c>
      <c r="G227" s="34"/>
      <c r="H227" s="34"/>
      <c r="I227" s="176"/>
      <c r="J227" s="34"/>
      <c r="K227" s="34"/>
      <c r="L227" s="35"/>
      <c r="M227" s="222"/>
      <c r="N227" s="223"/>
      <c r="O227" s="69"/>
      <c r="P227" s="69"/>
      <c r="Q227" s="69"/>
      <c r="R227" s="69"/>
      <c r="S227" s="69"/>
      <c r="T227" s="70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4" t="s">
        <v>174</v>
      </c>
      <c r="AU227" s="14" t="s">
        <v>81</v>
      </c>
    </row>
    <row r="228" spans="1:65" s="2" customFormat="1" ht="37.9" customHeight="1">
      <c r="A228" s="32"/>
      <c r="B228" s="33"/>
      <c r="C228" s="224" t="s">
        <v>246</v>
      </c>
      <c r="D228" s="224" t="s">
        <v>179</v>
      </c>
      <c r="E228" s="225" t="s">
        <v>688</v>
      </c>
      <c r="F228" s="226" t="s">
        <v>699</v>
      </c>
      <c r="G228" s="227" t="s">
        <v>213</v>
      </c>
      <c r="H228" s="228">
        <v>1</v>
      </c>
      <c r="I228" s="229"/>
      <c r="J228" s="230">
        <f>ROUND(I228*H228,2)</f>
        <v>0</v>
      </c>
      <c r="K228" s="231"/>
      <c r="L228" s="232"/>
      <c r="M228" s="233" t="s">
        <v>1</v>
      </c>
      <c r="N228" s="234" t="s">
        <v>39</v>
      </c>
      <c r="O228" s="69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9" t="s">
        <v>186</v>
      </c>
      <c r="AT228" s="219" t="s">
        <v>179</v>
      </c>
      <c r="AU228" s="219" t="s">
        <v>81</v>
      </c>
      <c r="AY228" s="14" t="s">
        <v>166</v>
      </c>
      <c r="BE228" s="112">
        <f>IF(N228="základní",J228,0)</f>
        <v>0</v>
      </c>
      <c r="BF228" s="112">
        <f>IF(N228="snížená",J228,0)</f>
        <v>0</v>
      </c>
      <c r="BG228" s="112">
        <f>IF(N228="zákl. přenesená",J228,0)</f>
        <v>0</v>
      </c>
      <c r="BH228" s="112">
        <f>IF(N228="sníž. přenesená",J228,0)</f>
        <v>0</v>
      </c>
      <c r="BI228" s="112">
        <f>IF(N228="nulová",J228,0)</f>
        <v>0</v>
      </c>
      <c r="BJ228" s="14" t="s">
        <v>81</v>
      </c>
      <c r="BK228" s="112">
        <f>ROUND(I228*H228,2)</f>
        <v>0</v>
      </c>
      <c r="BL228" s="14" t="s">
        <v>177</v>
      </c>
      <c r="BM228" s="219" t="s">
        <v>330</v>
      </c>
    </row>
    <row r="229" spans="1:65" s="2" customFormat="1" ht="29.25">
      <c r="A229" s="32"/>
      <c r="B229" s="33"/>
      <c r="C229" s="34"/>
      <c r="D229" s="220" t="s">
        <v>174</v>
      </c>
      <c r="E229" s="34"/>
      <c r="F229" s="221" t="s">
        <v>699</v>
      </c>
      <c r="G229" s="34"/>
      <c r="H229" s="34"/>
      <c r="I229" s="176"/>
      <c r="J229" s="34"/>
      <c r="K229" s="34"/>
      <c r="L229" s="35"/>
      <c r="M229" s="222"/>
      <c r="N229" s="223"/>
      <c r="O229" s="69"/>
      <c r="P229" s="69"/>
      <c r="Q229" s="69"/>
      <c r="R229" s="69"/>
      <c r="S229" s="69"/>
      <c r="T229" s="70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4" t="s">
        <v>174</v>
      </c>
      <c r="AU229" s="14" t="s">
        <v>81</v>
      </c>
    </row>
    <row r="230" spans="1:65" s="2" customFormat="1" ht="44.25" customHeight="1">
      <c r="A230" s="32"/>
      <c r="B230" s="33"/>
      <c r="C230" s="224" t="s">
        <v>331</v>
      </c>
      <c r="D230" s="224" t="s">
        <v>179</v>
      </c>
      <c r="E230" s="225" t="s">
        <v>690</v>
      </c>
      <c r="F230" s="226" t="s">
        <v>790</v>
      </c>
      <c r="G230" s="227" t="s">
        <v>213</v>
      </c>
      <c r="H230" s="228">
        <v>1</v>
      </c>
      <c r="I230" s="229"/>
      <c r="J230" s="230">
        <f>ROUND(I230*H230,2)</f>
        <v>0</v>
      </c>
      <c r="K230" s="231"/>
      <c r="L230" s="232"/>
      <c r="M230" s="233" t="s">
        <v>1</v>
      </c>
      <c r="N230" s="234" t="s">
        <v>39</v>
      </c>
      <c r="O230" s="69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19" t="s">
        <v>186</v>
      </c>
      <c r="AT230" s="219" t="s">
        <v>179</v>
      </c>
      <c r="AU230" s="219" t="s">
        <v>81</v>
      </c>
      <c r="AY230" s="14" t="s">
        <v>166</v>
      </c>
      <c r="BE230" s="112">
        <f>IF(N230="základní",J230,0)</f>
        <v>0</v>
      </c>
      <c r="BF230" s="112">
        <f>IF(N230="snížená",J230,0)</f>
        <v>0</v>
      </c>
      <c r="BG230" s="112">
        <f>IF(N230="zákl. přenesená",J230,0)</f>
        <v>0</v>
      </c>
      <c r="BH230" s="112">
        <f>IF(N230="sníž. přenesená",J230,0)</f>
        <v>0</v>
      </c>
      <c r="BI230" s="112">
        <f>IF(N230="nulová",J230,0)</f>
        <v>0</v>
      </c>
      <c r="BJ230" s="14" t="s">
        <v>81</v>
      </c>
      <c r="BK230" s="112">
        <f>ROUND(I230*H230,2)</f>
        <v>0</v>
      </c>
      <c r="BL230" s="14" t="s">
        <v>177</v>
      </c>
      <c r="BM230" s="219" t="s">
        <v>334</v>
      </c>
    </row>
    <row r="231" spans="1:65" s="2" customFormat="1" ht="29.25">
      <c r="A231" s="32"/>
      <c r="B231" s="33"/>
      <c r="C231" s="34"/>
      <c r="D231" s="220" t="s">
        <v>174</v>
      </c>
      <c r="E231" s="34"/>
      <c r="F231" s="221" t="s">
        <v>790</v>
      </c>
      <c r="G231" s="34"/>
      <c r="H231" s="34"/>
      <c r="I231" s="176"/>
      <c r="J231" s="34"/>
      <c r="K231" s="34"/>
      <c r="L231" s="35"/>
      <c r="M231" s="222"/>
      <c r="N231" s="223"/>
      <c r="O231" s="69"/>
      <c r="P231" s="69"/>
      <c r="Q231" s="69"/>
      <c r="R231" s="69"/>
      <c r="S231" s="69"/>
      <c r="T231" s="70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4" t="s">
        <v>174</v>
      </c>
      <c r="AU231" s="14" t="s">
        <v>81</v>
      </c>
    </row>
    <row r="232" spans="1:65" s="2" customFormat="1" ht="44.25" customHeight="1">
      <c r="A232" s="32"/>
      <c r="B232" s="33"/>
      <c r="C232" s="207" t="s">
        <v>250</v>
      </c>
      <c r="D232" s="207" t="s">
        <v>169</v>
      </c>
      <c r="E232" s="208" t="s">
        <v>692</v>
      </c>
      <c r="F232" s="209" t="s">
        <v>791</v>
      </c>
      <c r="G232" s="210" t="s">
        <v>213</v>
      </c>
      <c r="H232" s="211">
        <v>1</v>
      </c>
      <c r="I232" s="212"/>
      <c r="J232" s="213">
        <f>ROUND(I232*H232,2)</f>
        <v>0</v>
      </c>
      <c r="K232" s="214"/>
      <c r="L232" s="35"/>
      <c r="M232" s="215" t="s">
        <v>1</v>
      </c>
      <c r="N232" s="216" t="s">
        <v>39</v>
      </c>
      <c r="O232" s="69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9" t="s">
        <v>177</v>
      </c>
      <c r="AT232" s="219" t="s">
        <v>169</v>
      </c>
      <c r="AU232" s="219" t="s">
        <v>81</v>
      </c>
      <c r="AY232" s="14" t="s">
        <v>166</v>
      </c>
      <c r="BE232" s="112">
        <f>IF(N232="základní",J232,0)</f>
        <v>0</v>
      </c>
      <c r="BF232" s="112">
        <f>IF(N232="snížená",J232,0)</f>
        <v>0</v>
      </c>
      <c r="BG232" s="112">
        <f>IF(N232="zákl. přenesená",J232,0)</f>
        <v>0</v>
      </c>
      <c r="BH232" s="112">
        <f>IF(N232="sníž. přenesená",J232,0)</f>
        <v>0</v>
      </c>
      <c r="BI232" s="112">
        <f>IF(N232="nulová",J232,0)</f>
        <v>0</v>
      </c>
      <c r="BJ232" s="14" t="s">
        <v>81</v>
      </c>
      <c r="BK232" s="112">
        <f>ROUND(I232*H232,2)</f>
        <v>0</v>
      </c>
      <c r="BL232" s="14" t="s">
        <v>177</v>
      </c>
      <c r="BM232" s="219" t="s">
        <v>340</v>
      </c>
    </row>
    <row r="233" spans="1:65" s="2" customFormat="1" ht="29.25">
      <c r="A233" s="32"/>
      <c r="B233" s="33"/>
      <c r="C233" s="34"/>
      <c r="D233" s="220" t="s">
        <v>174</v>
      </c>
      <c r="E233" s="34"/>
      <c r="F233" s="221" t="s">
        <v>791</v>
      </c>
      <c r="G233" s="34"/>
      <c r="H233" s="34"/>
      <c r="I233" s="176"/>
      <c r="J233" s="34"/>
      <c r="K233" s="34"/>
      <c r="L233" s="35"/>
      <c r="M233" s="222"/>
      <c r="N233" s="223"/>
      <c r="O233" s="69"/>
      <c r="P233" s="69"/>
      <c r="Q233" s="69"/>
      <c r="R233" s="69"/>
      <c r="S233" s="69"/>
      <c r="T233" s="70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4" t="s">
        <v>174</v>
      </c>
      <c r="AU233" s="14" t="s">
        <v>81</v>
      </c>
    </row>
    <row r="234" spans="1:65" s="2" customFormat="1" ht="24.2" customHeight="1">
      <c r="A234" s="32"/>
      <c r="B234" s="33"/>
      <c r="C234" s="224" t="s">
        <v>341</v>
      </c>
      <c r="D234" s="224" t="s">
        <v>179</v>
      </c>
      <c r="E234" s="225" t="s">
        <v>694</v>
      </c>
      <c r="F234" s="226" t="s">
        <v>705</v>
      </c>
      <c r="G234" s="227" t="s">
        <v>213</v>
      </c>
      <c r="H234" s="228">
        <v>1</v>
      </c>
      <c r="I234" s="229"/>
      <c r="J234" s="230">
        <f>ROUND(I234*H234,2)</f>
        <v>0</v>
      </c>
      <c r="K234" s="231"/>
      <c r="L234" s="232"/>
      <c r="M234" s="233" t="s">
        <v>1</v>
      </c>
      <c r="N234" s="234" t="s">
        <v>39</v>
      </c>
      <c r="O234" s="69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9" t="s">
        <v>186</v>
      </c>
      <c r="AT234" s="219" t="s">
        <v>179</v>
      </c>
      <c r="AU234" s="219" t="s">
        <v>81</v>
      </c>
      <c r="AY234" s="14" t="s">
        <v>166</v>
      </c>
      <c r="BE234" s="112">
        <f>IF(N234="základní",J234,0)</f>
        <v>0</v>
      </c>
      <c r="BF234" s="112">
        <f>IF(N234="snížená",J234,0)</f>
        <v>0</v>
      </c>
      <c r="BG234" s="112">
        <f>IF(N234="zákl. přenesená",J234,0)</f>
        <v>0</v>
      </c>
      <c r="BH234" s="112">
        <f>IF(N234="sníž. přenesená",J234,0)</f>
        <v>0</v>
      </c>
      <c r="BI234" s="112">
        <f>IF(N234="nulová",J234,0)</f>
        <v>0</v>
      </c>
      <c r="BJ234" s="14" t="s">
        <v>81</v>
      </c>
      <c r="BK234" s="112">
        <f>ROUND(I234*H234,2)</f>
        <v>0</v>
      </c>
      <c r="BL234" s="14" t="s">
        <v>177</v>
      </c>
      <c r="BM234" s="219" t="s">
        <v>344</v>
      </c>
    </row>
    <row r="235" spans="1:65" s="2" customFormat="1" ht="19.5">
      <c r="A235" s="32"/>
      <c r="B235" s="33"/>
      <c r="C235" s="34"/>
      <c r="D235" s="220" t="s">
        <v>174</v>
      </c>
      <c r="E235" s="34"/>
      <c r="F235" s="221" t="s">
        <v>705</v>
      </c>
      <c r="G235" s="34"/>
      <c r="H235" s="34"/>
      <c r="I235" s="176"/>
      <c r="J235" s="34"/>
      <c r="K235" s="34"/>
      <c r="L235" s="35"/>
      <c r="M235" s="222"/>
      <c r="N235" s="223"/>
      <c r="O235" s="69"/>
      <c r="P235" s="69"/>
      <c r="Q235" s="69"/>
      <c r="R235" s="69"/>
      <c r="S235" s="69"/>
      <c r="T235" s="70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4" t="s">
        <v>174</v>
      </c>
      <c r="AU235" s="14" t="s">
        <v>81</v>
      </c>
    </row>
    <row r="236" spans="1:65" s="2" customFormat="1" ht="76.349999999999994" customHeight="1">
      <c r="A236" s="32"/>
      <c r="B236" s="33"/>
      <c r="C236" s="224" t="s">
        <v>253</v>
      </c>
      <c r="D236" s="224" t="s">
        <v>179</v>
      </c>
      <c r="E236" s="225" t="s">
        <v>696</v>
      </c>
      <c r="F236" s="226" t="s">
        <v>707</v>
      </c>
      <c r="G236" s="227" t="s">
        <v>213</v>
      </c>
      <c r="H236" s="228">
        <v>1</v>
      </c>
      <c r="I236" s="229"/>
      <c r="J236" s="230">
        <f>ROUND(I236*H236,2)</f>
        <v>0</v>
      </c>
      <c r="K236" s="231"/>
      <c r="L236" s="232"/>
      <c r="M236" s="233" t="s">
        <v>1</v>
      </c>
      <c r="N236" s="234" t="s">
        <v>39</v>
      </c>
      <c r="O236" s="69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9" t="s">
        <v>186</v>
      </c>
      <c r="AT236" s="219" t="s">
        <v>179</v>
      </c>
      <c r="AU236" s="219" t="s">
        <v>81</v>
      </c>
      <c r="AY236" s="14" t="s">
        <v>166</v>
      </c>
      <c r="BE236" s="112">
        <f>IF(N236="základní",J236,0)</f>
        <v>0</v>
      </c>
      <c r="BF236" s="112">
        <f>IF(N236="snížená",J236,0)</f>
        <v>0</v>
      </c>
      <c r="BG236" s="112">
        <f>IF(N236="zákl. přenesená",J236,0)</f>
        <v>0</v>
      </c>
      <c r="BH236" s="112">
        <f>IF(N236="sníž. přenesená",J236,0)</f>
        <v>0</v>
      </c>
      <c r="BI236" s="112">
        <f>IF(N236="nulová",J236,0)</f>
        <v>0</v>
      </c>
      <c r="BJ236" s="14" t="s">
        <v>81</v>
      </c>
      <c r="BK236" s="112">
        <f>ROUND(I236*H236,2)</f>
        <v>0</v>
      </c>
      <c r="BL236" s="14" t="s">
        <v>177</v>
      </c>
      <c r="BM236" s="219" t="s">
        <v>347</v>
      </c>
    </row>
    <row r="237" spans="1:65" s="2" customFormat="1" ht="48.75">
      <c r="A237" s="32"/>
      <c r="B237" s="33"/>
      <c r="C237" s="34"/>
      <c r="D237" s="220" t="s">
        <v>174</v>
      </c>
      <c r="E237" s="34"/>
      <c r="F237" s="221" t="s">
        <v>707</v>
      </c>
      <c r="G237" s="34"/>
      <c r="H237" s="34"/>
      <c r="I237" s="176"/>
      <c r="J237" s="34"/>
      <c r="K237" s="34"/>
      <c r="L237" s="35"/>
      <c r="M237" s="222"/>
      <c r="N237" s="223"/>
      <c r="O237" s="69"/>
      <c r="P237" s="69"/>
      <c r="Q237" s="69"/>
      <c r="R237" s="69"/>
      <c r="S237" s="69"/>
      <c r="T237" s="70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4" t="s">
        <v>174</v>
      </c>
      <c r="AU237" s="14" t="s">
        <v>81</v>
      </c>
    </row>
    <row r="238" spans="1:65" s="2" customFormat="1" ht="33" customHeight="1">
      <c r="A238" s="32"/>
      <c r="B238" s="33"/>
      <c r="C238" s="224" t="s">
        <v>348</v>
      </c>
      <c r="D238" s="224" t="s">
        <v>179</v>
      </c>
      <c r="E238" s="225" t="s">
        <v>698</v>
      </c>
      <c r="F238" s="226" t="s">
        <v>709</v>
      </c>
      <c r="G238" s="227" t="s">
        <v>213</v>
      </c>
      <c r="H238" s="228">
        <v>1</v>
      </c>
      <c r="I238" s="229"/>
      <c r="J238" s="230">
        <f>ROUND(I238*H238,2)</f>
        <v>0</v>
      </c>
      <c r="K238" s="231"/>
      <c r="L238" s="232"/>
      <c r="M238" s="233" t="s">
        <v>1</v>
      </c>
      <c r="N238" s="234" t="s">
        <v>39</v>
      </c>
      <c r="O238" s="69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9" t="s">
        <v>186</v>
      </c>
      <c r="AT238" s="219" t="s">
        <v>179</v>
      </c>
      <c r="AU238" s="219" t="s">
        <v>81</v>
      </c>
      <c r="AY238" s="14" t="s">
        <v>166</v>
      </c>
      <c r="BE238" s="112">
        <f>IF(N238="základní",J238,0)</f>
        <v>0</v>
      </c>
      <c r="BF238" s="112">
        <f>IF(N238="snížená",J238,0)</f>
        <v>0</v>
      </c>
      <c r="BG238" s="112">
        <f>IF(N238="zákl. přenesená",J238,0)</f>
        <v>0</v>
      </c>
      <c r="BH238" s="112">
        <f>IF(N238="sníž. přenesená",J238,0)</f>
        <v>0</v>
      </c>
      <c r="BI238" s="112">
        <f>IF(N238="nulová",J238,0)</f>
        <v>0</v>
      </c>
      <c r="BJ238" s="14" t="s">
        <v>81</v>
      </c>
      <c r="BK238" s="112">
        <f>ROUND(I238*H238,2)</f>
        <v>0</v>
      </c>
      <c r="BL238" s="14" t="s">
        <v>177</v>
      </c>
      <c r="BM238" s="219" t="s">
        <v>351</v>
      </c>
    </row>
    <row r="239" spans="1:65" s="2" customFormat="1" ht="19.5">
      <c r="A239" s="32"/>
      <c r="B239" s="33"/>
      <c r="C239" s="34"/>
      <c r="D239" s="220" t="s">
        <v>174</v>
      </c>
      <c r="E239" s="34"/>
      <c r="F239" s="221" t="s">
        <v>709</v>
      </c>
      <c r="G239" s="34"/>
      <c r="H239" s="34"/>
      <c r="I239" s="176"/>
      <c r="J239" s="34"/>
      <c r="K239" s="34"/>
      <c r="L239" s="35"/>
      <c r="M239" s="222"/>
      <c r="N239" s="223"/>
      <c r="O239" s="69"/>
      <c r="P239" s="69"/>
      <c r="Q239" s="69"/>
      <c r="R239" s="69"/>
      <c r="S239" s="69"/>
      <c r="T239" s="70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4" t="s">
        <v>174</v>
      </c>
      <c r="AU239" s="14" t="s">
        <v>81</v>
      </c>
    </row>
    <row r="240" spans="1:65" s="2" customFormat="1" ht="24.2" customHeight="1">
      <c r="A240" s="32"/>
      <c r="B240" s="33"/>
      <c r="C240" s="224" t="s">
        <v>257</v>
      </c>
      <c r="D240" s="224" t="s">
        <v>179</v>
      </c>
      <c r="E240" s="225" t="s">
        <v>700</v>
      </c>
      <c r="F240" s="226" t="s">
        <v>711</v>
      </c>
      <c r="G240" s="227" t="s">
        <v>213</v>
      </c>
      <c r="H240" s="228">
        <v>1</v>
      </c>
      <c r="I240" s="229"/>
      <c r="J240" s="230">
        <f>ROUND(I240*H240,2)</f>
        <v>0</v>
      </c>
      <c r="K240" s="231"/>
      <c r="L240" s="232"/>
      <c r="M240" s="233" t="s">
        <v>1</v>
      </c>
      <c r="N240" s="234" t="s">
        <v>39</v>
      </c>
      <c r="O240" s="69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19" t="s">
        <v>186</v>
      </c>
      <c r="AT240" s="219" t="s">
        <v>179</v>
      </c>
      <c r="AU240" s="219" t="s">
        <v>81</v>
      </c>
      <c r="AY240" s="14" t="s">
        <v>166</v>
      </c>
      <c r="BE240" s="112">
        <f>IF(N240="základní",J240,0)</f>
        <v>0</v>
      </c>
      <c r="BF240" s="112">
        <f>IF(N240="snížená",J240,0)</f>
        <v>0</v>
      </c>
      <c r="BG240" s="112">
        <f>IF(N240="zákl. přenesená",J240,0)</f>
        <v>0</v>
      </c>
      <c r="BH240" s="112">
        <f>IF(N240="sníž. přenesená",J240,0)</f>
        <v>0</v>
      </c>
      <c r="BI240" s="112">
        <f>IF(N240="nulová",J240,0)</f>
        <v>0</v>
      </c>
      <c r="BJ240" s="14" t="s">
        <v>81</v>
      </c>
      <c r="BK240" s="112">
        <f>ROUND(I240*H240,2)</f>
        <v>0</v>
      </c>
      <c r="BL240" s="14" t="s">
        <v>177</v>
      </c>
      <c r="BM240" s="219" t="s">
        <v>354</v>
      </c>
    </row>
    <row r="241" spans="1:65" s="2" customFormat="1" ht="19.5">
      <c r="A241" s="32"/>
      <c r="B241" s="33"/>
      <c r="C241" s="34"/>
      <c r="D241" s="220" t="s">
        <v>174</v>
      </c>
      <c r="E241" s="34"/>
      <c r="F241" s="221" t="s">
        <v>711</v>
      </c>
      <c r="G241" s="34"/>
      <c r="H241" s="34"/>
      <c r="I241" s="176"/>
      <c r="J241" s="34"/>
      <c r="K241" s="34"/>
      <c r="L241" s="35"/>
      <c r="M241" s="222"/>
      <c r="N241" s="223"/>
      <c r="O241" s="69"/>
      <c r="P241" s="69"/>
      <c r="Q241" s="69"/>
      <c r="R241" s="69"/>
      <c r="S241" s="69"/>
      <c r="T241" s="70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4" t="s">
        <v>174</v>
      </c>
      <c r="AU241" s="14" t="s">
        <v>81</v>
      </c>
    </row>
    <row r="242" spans="1:65" s="2" customFormat="1" ht="16.5" customHeight="1">
      <c r="A242" s="32"/>
      <c r="B242" s="33"/>
      <c r="C242" s="207" t="s">
        <v>355</v>
      </c>
      <c r="D242" s="207" t="s">
        <v>169</v>
      </c>
      <c r="E242" s="208" t="s">
        <v>702</v>
      </c>
      <c r="F242" s="209" t="s">
        <v>713</v>
      </c>
      <c r="G242" s="210" t="s">
        <v>213</v>
      </c>
      <c r="H242" s="211">
        <v>1</v>
      </c>
      <c r="I242" s="212"/>
      <c r="J242" s="213">
        <f>ROUND(I242*H242,2)</f>
        <v>0</v>
      </c>
      <c r="K242" s="214"/>
      <c r="L242" s="35"/>
      <c r="M242" s="215" t="s">
        <v>1</v>
      </c>
      <c r="N242" s="216" t="s">
        <v>39</v>
      </c>
      <c r="O242" s="69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19" t="s">
        <v>177</v>
      </c>
      <c r="AT242" s="219" t="s">
        <v>169</v>
      </c>
      <c r="AU242" s="219" t="s">
        <v>81</v>
      </c>
      <c r="AY242" s="14" t="s">
        <v>166</v>
      </c>
      <c r="BE242" s="112">
        <f>IF(N242="základní",J242,0)</f>
        <v>0</v>
      </c>
      <c r="BF242" s="112">
        <f>IF(N242="snížená",J242,0)</f>
        <v>0</v>
      </c>
      <c r="BG242" s="112">
        <f>IF(N242="zákl. přenesená",J242,0)</f>
        <v>0</v>
      </c>
      <c r="BH242" s="112">
        <f>IF(N242="sníž. přenesená",J242,0)</f>
        <v>0</v>
      </c>
      <c r="BI242" s="112">
        <f>IF(N242="nulová",J242,0)</f>
        <v>0</v>
      </c>
      <c r="BJ242" s="14" t="s">
        <v>81</v>
      </c>
      <c r="BK242" s="112">
        <f>ROUND(I242*H242,2)</f>
        <v>0</v>
      </c>
      <c r="BL242" s="14" t="s">
        <v>177</v>
      </c>
      <c r="BM242" s="219" t="s">
        <v>358</v>
      </c>
    </row>
    <row r="243" spans="1:65" s="2" customFormat="1" ht="11.25">
      <c r="A243" s="32"/>
      <c r="B243" s="33"/>
      <c r="C243" s="34"/>
      <c r="D243" s="220" t="s">
        <v>174</v>
      </c>
      <c r="E243" s="34"/>
      <c r="F243" s="221" t="s">
        <v>713</v>
      </c>
      <c r="G243" s="34"/>
      <c r="H243" s="34"/>
      <c r="I243" s="176"/>
      <c r="J243" s="34"/>
      <c r="K243" s="34"/>
      <c r="L243" s="35"/>
      <c r="M243" s="222"/>
      <c r="N243" s="223"/>
      <c r="O243" s="69"/>
      <c r="P243" s="69"/>
      <c r="Q243" s="69"/>
      <c r="R243" s="69"/>
      <c r="S243" s="69"/>
      <c r="T243" s="70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4" t="s">
        <v>174</v>
      </c>
      <c r="AU243" s="14" t="s">
        <v>81</v>
      </c>
    </row>
    <row r="244" spans="1:65" s="2" customFormat="1" ht="16.5" customHeight="1">
      <c r="A244" s="32"/>
      <c r="B244" s="33"/>
      <c r="C244" s="207" t="s">
        <v>260</v>
      </c>
      <c r="D244" s="207" t="s">
        <v>169</v>
      </c>
      <c r="E244" s="208" t="s">
        <v>704</v>
      </c>
      <c r="F244" s="209" t="s">
        <v>715</v>
      </c>
      <c r="G244" s="210" t="s">
        <v>213</v>
      </c>
      <c r="H244" s="211">
        <v>3</v>
      </c>
      <c r="I244" s="212"/>
      <c r="J244" s="213">
        <f>ROUND(I244*H244,2)</f>
        <v>0</v>
      </c>
      <c r="K244" s="214"/>
      <c r="L244" s="35"/>
      <c r="M244" s="215" t="s">
        <v>1</v>
      </c>
      <c r="N244" s="216" t="s">
        <v>39</v>
      </c>
      <c r="O244" s="69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19" t="s">
        <v>177</v>
      </c>
      <c r="AT244" s="219" t="s">
        <v>169</v>
      </c>
      <c r="AU244" s="219" t="s">
        <v>81</v>
      </c>
      <c r="AY244" s="14" t="s">
        <v>166</v>
      </c>
      <c r="BE244" s="112">
        <f>IF(N244="základní",J244,0)</f>
        <v>0</v>
      </c>
      <c r="BF244" s="112">
        <f>IF(N244="snížená",J244,0)</f>
        <v>0</v>
      </c>
      <c r="BG244" s="112">
        <f>IF(N244="zákl. přenesená",J244,0)</f>
        <v>0</v>
      </c>
      <c r="BH244" s="112">
        <f>IF(N244="sníž. přenesená",J244,0)</f>
        <v>0</v>
      </c>
      <c r="BI244" s="112">
        <f>IF(N244="nulová",J244,0)</f>
        <v>0</v>
      </c>
      <c r="BJ244" s="14" t="s">
        <v>81</v>
      </c>
      <c r="BK244" s="112">
        <f>ROUND(I244*H244,2)</f>
        <v>0</v>
      </c>
      <c r="BL244" s="14" t="s">
        <v>177</v>
      </c>
      <c r="BM244" s="219" t="s">
        <v>361</v>
      </c>
    </row>
    <row r="245" spans="1:65" s="2" customFormat="1" ht="11.25">
      <c r="A245" s="32"/>
      <c r="B245" s="33"/>
      <c r="C245" s="34"/>
      <c r="D245" s="220" t="s">
        <v>174</v>
      </c>
      <c r="E245" s="34"/>
      <c r="F245" s="221" t="s">
        <v>715</v>
      </c>
      <c r="G245" s="34"/>
      <c r="H245" s="34"/>
      <c r="I245" s="176"/>
      <c r="J245" s="34"/>
      <c r="K245" s="34"/>
      <c r="L245" s="35"/>
      <c r="M245" s="222"/>
      <c r="N245" s="223"/>
      <c r="O245" s="69"/>
      <c r="P245" s="69"/>
      <c r="Q245" s="69"/>
      <c r="R245" s="69"/>
      <c r="S245" s="69"/>
      <c r="T245" s="70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4" t="s">
        <v>174</v>
      </c>
      <c r="AU245" s="14" t="s">
        <v>81</v>
      </c>
    </row>
    <row r="246" spans="1:65" s="2" customFormat="1" ht="24.2" customHeight="1">
      <c r="A246" s="32"/>
      <c r="B246" s="33"/>
      <c r="C246" s="207" t="s">
        <v>362</v>
      </c>
      <c r="D246" s="207" t="s">
        <v>169</v>
      </c>
      <c r="E246" s="208" t="s">
        <v>706</v>
      </c>
      <c r="F246" s="209" t="s">
        <v>717</v>
      </c>
      <c r="G246" s="210" t="s">
        <v>213</v>
      </c>
      <c r="H246" s="211">
        <v>3</v>
      </c>
      <c r="I246" s="212"/>
      <c r="J246" s="213">
        <f>ROUND(I246*H246,2)</f>
        <v>0</v>
      </c>
      <c r="K246" s="214"/>
      <c r="L246" s="35"/>
      <c r="M246" s="215" t="s">
        <v>1</v>
      </c>
      <c r="N246" s="216" t="s">
        <v>39</v>
      </c>
      <c r="O246" s="69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19" t="s">
        <v>177</v>
      </c>
      <c r="AT246" s="219" t="s">
        <v>169</v>
      </c>
      <c r="AU246" s="219" t="s">
        <v>81</v>
      </c>
      <c r="AY246" s="14" t="s">
        <v>166</v>
      </c>
      <c r="BE246" s="112">
        <f>IF(N246="základní",J246,0)</f>
        <v>0</v>
      </c>
      <c r="BF246" s="112">
        <f>IF(N246="snížená",J246,0)</f>
        <v>0</v>
      </c>
      <c r="BG246" s="112">
        <f>IF(N246="zákl. přenesená",J246,0)</f>
        <v>0</v>
      </c>
      <c r="BH246" s="112">
        <f>IF(N246="sníž. přenesená",J246,0)</f>
        <v>0</v>
      </c>
      <c r="BI246" s="112">
        <f>IF(N246="nulová",J246,0)</f>
        <v>0</v>
      </c>
      <c r="BJ246" s="14" t="s">
        <v>81</v>
      </c>
      <c r="BK246" s="112">
        <f>ROUND(I246*H246,2)</f>
        <v>0</v>
      </c>
      <c r="BL246" s="14" t="s">
        <v>177</v>
      </c>
      <c r="BM246" s="219" t="s">
        <v>365</v>
      </c>
    </row>
    <row r="247" spans="1:65" s="2" customFormat="1" ht="11.25">
      <c r="A247" s="32"/>
      <c r="B247" s="33"/>
      <c r="C247" s="34"/>
      <c r="D247" s="220" t="s">
        <v>174</v>
      </c>
      <c r="E247" s="34"/>
      <c r="F247" s="221" t="s">
        <v>717</v>
      </c>
      <c r="G247" s="34"/>
      <c r="H247" s="34"/>
      <c r="I247" s="176"/>
      <c r="J247" s="34"/>
      <c r="K247" s="34"/>
      <c r="L247" s="35"/>
      <c r="M247" s="222"/>
      <c r="N247" s="223"/>
      <c r="O247" s="69"/>
      <c r="P247" s="69"/>
      <c r="Q247" s="69"/>
      <c r="R247" s="69"/>
      <c r="S247" s="69"/>
      <c r="T247" s="70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4" t="s">
        <v>174</v>
      </c>
      <c r="AU247" s="14" t="s">
        <v>81</v>
      </c>
    </row>
    <row r="248" spans="1:65" s="12" customFormat="1" ht="25.9" customHeight="1">
      <c r="B248" s="191"/>
      <c r="C248" s="192"/>
      <c r="D248" s="193" t="s">
        <v>73</v>
      </c>
      <c r="E248" s="194" t="s">
        <v>720</v>
      </c>
      <c r="F248" s="194" t="s">
        <v>721</v>
      </c>
      <c r="G248" s="192"/>
      <c r="H248" s="192"/>
      <c r="I248" s="195"/>
      <c r="J248" s="196">
        <f>BK248</f>
        <v>0</v>
      </c>
      <c r="K248" s="192"/>
      <c r="L248" s="197"/>
      <c r="M248" s="198"/>
      <c r="N248" s="199"/>
      <c r="O248" s="199"/>
      <c r="P248" s="200">
        <f>SUM(P249:P258)</f>
        <v>0</v>
      </c>
      <c r="Q248" s="199"/>
      <c r="R248" s="200">
        <f>SUM(R249:R258)</f>
        <v>0</v>
      </c>
      <c r="S248" s="199"/>
      <c r="T248" s="201">
        <f>SUM(T249:T258)</f>
        <v>0</v>
      </c>
      <c r="AR248" s="202" t="s">
        <v>81</v>
      </c>
      <c r="AT248" s="203" t="s">
        <v>73</v>
      </c>
      <c r="AU248" s="203" t="s">
        <v>74</v>
      </c>
      <c r="AY248" s="202" t="s">
        <v>166</v>
      </c>
      <c r="BK248" s="204">
        <f>SUM(BK249:BK258)</f>
        <v>0</v>
      </c>
    </row>
    <row r="249" spans="1:65" s="2" customFormat="1" ht="24.2" customHeight="1">
      <c r="A249" s="32"/>
      <c r="B249" s="33"/>
      <c r="C249" s="207" t="s">
        <v>264</v>
      </c>
      <c r="D249" s="207" t="s">
        <v>169</v>
      </c>
      <c r="E249" s="208" t="s">
        <v>708</v>
      </c>
      <c r="F249" s="209" t="s">
        <v>792</v>
      </c>
      <c r="G249" s="210" t="s">
        <v>724</v>
      </c>
      <c r="H249" s="211">
        <v>1</v>
      </c>
      <c r="I249" s="212"/>
      <c r="J249" s="213">
        <f>ROUND(I249*H249,2)</f>
        <v>0</v>
      </c>
      <c r="K249" s="214"/>
      <c r="L249" s="35"/>
      <c r="M249" s="215" t="s">
        <v>1</v>
      </c>
      <c r="N249" s="216" t="s">
        <v>39</v>
      </c>
      <c r="O249" s="69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9" t="s">
        <v>177</v>
      </c>
      <c r="AT249" s="219" t="s">
        <v>169</v>
      </c>
      <c r="AU249" s="219" t="s">
        <v>81</v>
      </c>
      <c r="AY249" s="14" t="s">
        <v>166</v>
      </c>
      <c r="BE249" s="112">
        <f>IF(N249="základní",J249,0)</f>
        <v>0</v>
      </c>
      <c r="BF249" s="112">
        <f>IF(N249="snížená",J249,0)</f>
        <v>0</v>
      </c>
      <c r="BG249" s="112">
        <f>IF(N249="zákl. přenesená",J249,0)</f>
        <v>0</v>
      </c>
      <c r="BH249" s="112">
        <f>IF(N249="sníž. přenesená",J249,0)</f>
        <v>0</v>
      </c>
      <c r="BI249" s="112">
        <f>IF(N249="nulová",J249,0)</f>
        <v>0</v>
      </c>
      <c r="BJ249" s="14" t="s">
        <v>81</v>
      </c>
      <c r="BK249" s="112">
        <f>ROUND(I249*H249,2)</f>
        <v>0</v>
      </c>
      <c r="BL249" s="14" t="s">
        <v>177</v>
      </c>
      <c r="BM249" s="219" t="s">
        <v>368</v>
      </c>
    </row>
    <row r="250" spans="1:65" s="2" customFormat="1" ht="19.5">
      <c r="A250" s="32"/>
      <c r="B250" s="33"/>
      <c r="C250" s="34"/>
      <c r="D250" s="220" t="s">
        <v>174</v>
      </c>
      <c r="E250" s="34"/>
      <c r="F250" s="221" t="s">
        <v>792</v>
      </c>
      <c r="G250" s="34"/>
      <c r="H250" s="34"/>
      <c r="I250" s="176"/>
      <c r="J250" s="34"/>
      <c r="K250" s="34"/>
      <c r="L250" s="35"/>
      <c r="M250" s="222"/>
      <c r="N250" s="223"/>
      <c r="O250" s="69"/>
      <c r="P250" s="69"/>
      <c r="Q250" s="69"/>
      <c r="R250" s="69"/>
      <c r="S250" s="69"/>
      <c r="T250" s="70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4" t="s">
        <v>174</v>
      </c>
      <c r="AU250" s="14" t="s">
        <v>81</v>
      </c>
    </row>
    <row r="251" spans="1:65" s="2" customFormat="1" ht="24.2" customHeight="1">
      <c r="A251" s="32"/>
      <c r="B251" s="33"/>
      <c r="C251" s="224" t="s">
        <v>369</v>
      </c>
      <c r="D251" s="224" t="s">
        <v>179</v>
      </c>
      <c r="E251" s="225" t="s">
        <v>710</v>
      </c>
      <c r="F251" s="226" t="s">
        <v>793</v>
      </c>
      <c r="G251" s="227" t="s">
        <v>724</v>
      </c>
      <c r="H251" s="228">
        <v>1</v>
      </c>
      <c r="I251" s="229"/>
      <c r="J251" s="230">
        <f>ROUND(I251*H251,2)</f>
        <v>0</v>
      </c>
      <c r="K251" s="231"/>
      <c r="L251" s="232"/>
      <c r="M251" s="233" t="s">
        <v>1</v>
      </c>
      <c r="N251" s="234" t="s">
        <v>39</v>
      </c>
      <c r="O251" s="69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9" t="s">
        <v>186</v>
      </c>
      <c r="AT251" s="219" t="s">
        <v>179</v>
      </c>
      <c r="AU251" s="219" t="s">
        <v>81</v>
      </c>
      <c r="AY251" s="14" t="s">
        <v>166</v>
      </c>
      <c r="BE251" s="112">
        <f>IF(N251="základní",J251,0)</f>
        <v>0</v>
      </c>
      <c r="BF251" s="112">
        <f>IF(N251="snížená",J251,0)</f>
        <v>0</v>
      </c>
      <c r="BG251" s="112">
        <f>IF(N251="zákl. přenesená",J251,0)</f>
        <v>0</v>
      </c>
      <c r="BH251" s="112">
        <f>IF(N251="sníž. přenesená",J251,0)</f>
        <v>0</v>
      </c>
      <c r="BI251" s="112">
        <f>IF(N251="nulová",J251,0)</f>
        <v>0</v>
      </c>
      <c r="BJ251" s="14" t="s">
        <v>81</v>
      </c>
      <c r="BK251" s="112">
        <f>ROUND(I251*H251,2)</f>
        <v>0</v>
      </c>
      <c r="BL251" s="14" t="s">
        <v>177</v>
      </c>
      <c r="BM251" s="219" t="s">
        <v>372</v>
      </c>
    </row>
    <row r="252" spans="1:65" s="2" customFormat="1" ht="19.5">
      <c r="A252" s="32"/>
      <c r="B252" s="33"/>
      <c r="C252" s="34"/>
      <c r="D252" s="220" t="s">
        <v>174</v>
      </c>
      <c r="E252" s="34"/>
      <c r="F252" s="221" t="s">
        <v>793</v>
      </c>
      <c r="G252" s="34"/>
      <c r="H252" s="34"/>
      <c r="I252" s="176"/>
      <c r="J252" s="34"/>
      <c r="K252" s="34"/>
      <c r="L252" s="35"/>
      <c r="M252" s="222"/>
      <c r="N252" s="223"/>
      <c r="O252" s="69"/>
      <c r="P252" s="69"/>
      <c r="Q252" s="69"/>
      <c r="R252" s="69"/>
      <c r="S252" s="69"/>
      <c r="T252" s="70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4" t="s">
        <v>174</v>
      </c>
      <c r="AU252" s="14" t="s">
        <v>81</v>
      </c>
    </row>
    <row r="253" spans="1:65" s="2" customFormat="1" ht="44.25" customHeight="1">
      <c r="A253" s="32"/>
      <c r="B253" s="33"/>
      <c r="C253" s="207" t="s">
        <v>268</v>
      </c>
      <c r="D253" s="207" t="s">
        <v>169</v>
      </c>
      <c r="E253" s="208" t="s">
        <v>712</v>
      </c>
      <c r="F253" s="209" t="s">
        <v>728</v>
      </c>
      <c r="G253" s="210" t="s">
        <v>724</v>
      </c>
      <c r="H253" s="211">
        <v>1</v>
      </c>
      <c r="I253" s="212"/>
      <c r="J253" s="213">
        <f>ROUND(I253*H253,2)</f>
        <v>0</v>
      </c>
      <c r="K253" s="214"/>
      <c r="L253" s="35"/>
      <c r="M253" s="215" t="s">
        <v>1</v>
      </c>
      <c r="N253" s="216" t="s">
        <v>39</v>
      </c>
      <c r="O253" s="69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9" t="s">
        <v>177</v>
      </c>
      <c r="AT253" s="219" t="s">
        <v>169</v>
      </c>
      <c r="AU253" s="219" t="s">
        <v>81</v>
      </c>
      <c r="AY253" s="14" t="s">
        <v>166</v>
      </c>
      <c r="BE253" s="112">
        <f>IF(N253="základní",J253,0)</f>
        <v>0</v>
      </c>
      <c r="BF253" s="112">
        <f>IF(N253="snížená",J253,0)</f>
        <v>0</v>
      </c>
      <c r="BG253" s="112">
        <f>IF(N253="zákl. přenesená",J253,0)</f>
        <v>0</v>
      </c>
      <c r="BH253" s="112">
        <f>IF(N253="sníž. přenesená",J253,0)</f>
        <v>0</v>
      </c>
      <c r="BI253" s="112">
        <f>IF(N253="nulová",J253,0)</f>
        <v>0</v>
      </c>
      <c r="BJ253" s="14" t="s">
        <v>81</v>
      </c>
      <c r="BK253" s="112">
        <f>ROUND(I253*H253,2)</f>
        <v>0</v>
      </c>
      <c r="BL253" s="14" t="s">
        <v>177</v>
      </c>
      <c r="BM253" s="219" t="s">
        <v>375</v>
      </c>
    </row>
    <row r="254" spans="1:65" s="2" customFormat="1" ht="29.25">
      <c r="A254" s="32"/>
      <c r="B254" s="33"/>
      <c r="C254" s="34"/>
      <c r="D254" s="220" t="s">
        <v>174</v>
      </c>
      <c r="E254" s="34"/>
      <c r="F254" s="221" t="s">
        <v>728</v>
      </c>
      <c r="G254" s="34"/>
      <c r="H254" s="34"/>
      <c r="I254" s="176"/>
      <c r="J254" s="34"/>
      <c r="K254" s="34"/>
      <c r="L254" s="35"/>
      <c r="M254" s="222"/>
      <c r="N254" s="223"/>
      <c r="O254" s="69"/>
      <c r="P254" s="69"/>
      <c r="Q254" s="69"/>
      <c r="R254" s="69"/>
      <c r="S254" s="69"/>
      <c r="T254" s="70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4" t="s">
        <v>174</v>
      </c>
      <c r="AU254" s="14" t="s">
        <v>81</v>
      </c>
    </row>
    <row r="255" spans="1:65" s="2" customFormat="1" ht="33" customHeight="1">
      <c r="A255" s="32"/>
      <c r="B255" s="33"/>
      <c r="C255" s="207" t="s">
        <v>376</v>
      </c>
      <c r="D255" s="207" t="s">
        <v>169</v>
      </c>
      <c r="E255" s="208" t="s">
        <v>714</v>
      </c>
      <c r="F255" s="209" t="s">
        <v>730</v>
      </c>
      <c r="G255" s="210" t="s">
        <v>724</v>
      </c>
      <c r="H255" s="211">
        <v>1</v>
      </c>
      <c r="I255" s="212"/>
      <c r="J255" s="213">
        <f>ROUND(I255*H255,2)</f>
        <v>0</v>
      </c>
      <c r="K255" s="214"/>
      <c r="L255" s="35"/>
      <c r="M255" s="215" t="s">
        <v>1</v>
      </c>
      <c r="N255" s="216" t="s">
        <v>39</v>
      </c>
      <c r="O255" s="69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19" t="s">
        <v>177</v>
      </c>
      <c r="AT255" s="219" t="s">
        <v>169</v>
      </c>
      <c r="AU255" s="219" t="s">
        <v>81</v>
      </c>
      <c r="AY255" s="14" t="s">
        <v>166</v>
      </c>
      <c r="BE255" s="112">
        <f>IF(N255="základní",J255,0)</f>
        <v>0</v>
      </c>
      <c r="BF255" s="112">
        <f>IF(N255="snížená",J255,0)</f>
        <v>0</v>
      </c>
      <c r="BG255" s="112">
        <f>IF(N255="zákl. přenesená",J255,0)</f>
        <v>0</v>
      </c>
      <c r="BH255" s="112">
        <f>IF(N255="sníž. přenesená",J255,0)</f>
        <v>0</v>
      </c>
      <c r="BI255" s="112">
        <f>IF(N255="nulová",J255,0)</f>
        <v>0</v>
      </c>
      <c r="BJ255" s="14" t="s">
        <v>81</v>
      </c>
      <c r="BK255" s="112">
        <f>ROUND(I255*H255,2)</f>
        <v>0</v>
      </c>
      <c r="BL255" s="14" t="s">
        <v>177</v>
      </c>
      <c r="BM255" s="219" t="s">
        <v>379</v>
      </c>
    </row>
    <row r="256" spans="1:65" s="2" customFormat="1" ht="19.5">
      <c r="A256" s="32"/>
      <c r="B256" s="33"/>
      <c r="C256" s="34"/>
      <c r="D256" s="220" t="s">
        <v>174</v>
      </c>
      <c r="E256" s="34"/>
      <c r="F256" s="221" t="s">
        <v>730</v>
      </c>
      <c r="G256" s="34"/>
      <c r="H256" s="34"/>
      <c r="I256" s="176"/>
      <c r="J256" s="34"/>
      <c r="K256" s="34"/>
      <c r="L256" s="35"/>
      <c r="M256" s="222"/>
      <c r="N256" s="223"/>
      <c r="O256" s="69"/>
      <c r="P256" s="69"/>
      <c r="Q256" s="69"/>
      <c r="R256" s="69"/>
      <c r="S256" s="69"/>
      <c r="T256" s="70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4" t="s">
        <v>174</v>
      </c>
      <c r="AU256" s="14" t="s">
        <v>81</v>
      </c>
    </row>
    <row r="257" spans="1:65" s="2" customFormat="1" ht="44.25" customHeight="1">
      <c r="A257" s="32"/>
      <c r="B257" s="33"/>
      <c r="C257" s="207" t="s">
        <v>272</v>
      </c>
      <c r="D257" s="207" t="s">
        <v>169</v>
      </c>
      <c r="E257" s="208" t="s">
        <v>716</v>
      </c>
      <c r="F257" s="209" t="s">
        <v>794</v>
      </c>
      <c r="G257" s="210" t="s">
        <v>724</v>
      </c>
      <c r="H257" s="211">
        <v>1</v>
      </c>
      <c r="I257" s="212"/>
      <c r="J257" s="213">
        <f>ROUND(I257*H257,2)</f>
        <v>0</v>
      </c>
      <c r="K257" s="214"/>
      <c r="L257" s="35"/>
      <c r="M257" s="215" t="s">
        <v>1</v>
      </c>
      <c r="N257" s="216" t="s">
        <v>39</v>
      </c>
      <c r="O257" s="69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19" t="s">
        <v>177</v>
      </c>
      <c r="AT257" s="219" t="s">
        <v>169</v>
      </c>
      <c r="AU257" s="219" t="s">
        <v>81</v>
      </c>
      <c r="AY257" s="14" t="s">
        <v>166</v>
      </c>
      <c r="BE257" s="112">
        <f>IF(N257="základní",J257,0)</f>
        <v>0</v>
      </c>
      <c r="BF257" s="112">
        <f>IF(N257="snížená",J257,0)</f>
        <v>0</v>
      </c>
      <c r="BG257" s="112">
        <f>IF(N257="zákl. přenesená",J257,0)</f>
        <v>0</v>
      </c>
      <c r="BH257" s="112">
        <f>IF(N257="sníž. přenesená",J257,0)</f>
        <v>0</v>
      </c>
      <c r="BI257" s="112">
        <f>IF(N257="nulová",J257,0)</f>
        <v>0</v>
      </c>
      <c r="BJ257" s="14" t="s">
        <v>81</v>
      </c>
      <c r="BK257" s="112">
        <f>ROUND(I257*H257,2)</f>
        <v>0</v>
      </c>
      <c r="BL257" s="14" t="s">
        <v>177</v>
      </c>
      <c r="BM257" s="219" t="s">
        <v>382</v>
      </c>
    </row>
    <row r="258" spans="1:65" s="2" customFormat="1" ht="29.25">
      <c r="A258" s="32"/>
      <c r="B258" s="33"/>
      <c r="C258" s="34"/>
      <c r="D258" s="220" t="s">
        <v>174</v>
      </c>
      <c r="E258" s="34"/>
      <c r="F258" s="221" t="s">
        <v>794</v>
      </c>
      <c r="G258" s="34"/>
      <c r="H258" s="34"/>
      <c r="I258" s="176"/>
      <c r="J258" s="34"/>
      <c r="K258" s="34"/>
      <c r="L258" s="35"/>
      <c r="M258" s="222"/>
      <c r="N258" s="223"/>
      <c r="O258" s="69"/>
      <c r="P258" s="69"/>
      <c r="Q258" s="69"/>
      <c r="R258" s="69"/>
      <c r="S258" s="69"/>
      <c r="T258" s="70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4" t="s">
        <v>174</v>
      </c>
      <c r="AU258" s="14" t="s">
        <v>81</v>
      </c>
    </row>
    <row r="259" spans="1:65" s="12" customFormat="1" ht="25.9" customHeight="1">
      <c r="B259" s="191"/>
      <c r="C259" s="192"/>
      <c r="D259" s="193" t="s">
        <v>73</v>
      </c>
      <c r="E259" s="194" t="s">
        <v>731</v>
      </c>
      <c r="F259" s="194" t="s">
        <v>732</v>
      </c>
      <c r="G259" s="192"/>
      <c r="H259" s="192"/>
      <c r="I259" s="195"/>
      <c r="J259" s="196">
        <f>BK259</f>
        <v>0</v>
      </c>
      <c r="K259" s="192"/>
      <c r="L259" s="197"/>
      <c r="M259" s="198"/>
      <c r="N259" s="199"/>
      <c r="O259" s="199"/>
      <c r="P259" s="200">
        <f>SUM(P260:P275)</f>
        <v>0</v>
      </c>
      <c r="Q259" s="199"/>
      <c r="R259" s="200">
        <f>SUM(R260:R275)</f>
        <v>0</v>
      </c>
      <c r="S259" s="199"/>
      <c r="T259" s="201">
        <f>SUM(T260:T275)</f>
        <v>0</v>
      </c>
      <c r="AR259" s="202" t="s">
        <v>81</v>
      </c>
      <c r="AT259" s="203" t="s">
        <v>73</v>
      </c>
      <c r="AU259" s="203" t="s">
        <v>74</v>
      </c>
      <c r="AY259" s="202" t="s">
        <v>166</v>
      </c>
      <c r="BK259" s="204">
        <f>SUM(BK260:BK275)</f>
        <v>0</v>
      </c>
    </row>
    <row r="260" spans="1:65" s="2" customFormat="1" ht="16.5" customHeight="1">
      <c r="A260" s="32"/>
      <c r="B260" s="33"/>
      <c r="C260" s="207" t="s">
        <v>383</v>
      </c>
      <c r="D260" s="207" t="s">
        <v>169</v>
      </c>
      <c r="E260" s="208" t="s">
        <v>718</v>
      </c>
      <c r="F260" s="209" t="s">
        <v>734</v>
      </c>
      <c r="G260" s="210" t="s">
        <v>724</v>
      </c>
      <c r="H260" s="211">
        <v>1</v>
      </c>
      <c r="I260" s="212"/>
      <c r="J260" s="213">
        <f>ROUND(I260*H260,2)</f>
        <v>0</v>
      </c>
      <c r="K260" s="214"/>
      <c r="L260" s="35"/>
      <c r="M260" s="215" t="s">
        <v>1</v>
      </c>
      <c r="N260" s="216" t="s">
        <v>39</v>
      </c>
      <c r="O260" s="69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19" t="s">
        <v>177</v>
      </c>
      <c r="AT260" s="219" t="s">
        <v>169</v>
      </c>
      <c r="AU260" s="219" t="s">
        <v>81</v>
      </c>
      <c r="AY260" s="14" t="s">
        <v>166</v>
      </c>
      <c r="BE260" s="112">
        <f>IF(N260="základní",J260,0)</f>
        <v>0</v>
      </c>
      <c r="BF260" s="112">
        <f>IF(N260="snížená",J260,0)</f>
        <v>0</v>
      </c>
      <c r="BG260" s="112">
        <f>IF(N260="zákl. přenesená",J260,0)</f>
        <v>0</v>
      </c>
      <c r="BH260" s="112">
        <f>IF(N260="sníž. přenesená",J260,0)</f>
        <v>0</v>
      </c>
      <c r="BI260" s="112">
        <f>IF(N260="nulová",J260,0)</f>
        <v>0</v>
      </c>
      <c r="BJ260" s="14" t="s">
        <v>81</v>
      </c>
      <c r="BK260" s="112">
        <f>ROUND(I260*H260,2)</f>
        <v>0</v>
      </c>
      <c r="BL260" s="14" t="s">
        <v>177</v>
      </c>
      <c r="BM260" s="219" t="s">
        <v>386</v>
      </c>
    </row>
    <row r="261" spans="1:65" s="2" customFormat="1" ht="11.25">
      <c r="A261" s="32"/>
      <c r="B261" s="33"/>
      <c r="C261" s="34"/>
      <c r="D261" s="220" t="s">
        <v>174</v>
      </c>
      <c r="E261" s="34"/>
      <c r="F261" s="221" t="s">
        <v>734</v>
      </c>
      <c r="G261" s="34"/>
      <c r="H261" s="34"/>
      <c r="I261" s="176"/>
      <c r="J261" s="34"/>
      <c r="K261" s="34"/>
      <c r="L261" s="35"/>
      <c r="M261" s="222"/>
      <c r="N261" s="223"/>
      <c r="O261" s="69"/>
      <c r="P261" s="69"/>
      <c r="Q261" s="69"/>
      <c r="R261" s="69"/>
      <c r="S261" s="69"/>
      <c r="T261" s="70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4" t="s">
        <v>174</v>
      </c>
      <c r="AU261" s="14" t="s">
        <v>81</v>
      </c>
    </row>
    <row r="262" spans="1:65" s="2" customFormat="1" ht="44.25" customHeight="1">
      <c r="A262" s="32"/>
      <c r="B262" s="33"/>
      <c r="C262" s="207" t="s">
        <v>275</v>
      </c>
      <c r="D262" s="207" t="s">
        <v>169</v>
      </c>
      <c r="E262" s="208" t="s">
        <v>722</v>
      </c>
      <c r="F262" s="209" t="s">
        <v>736</v>
      </c>
      <c r="G262" s="210" t="s">
        <v>724</v>
      </c>
      <c r="H262" s="211">
        <v>1</v>
      </c>
      <c r="I262" s="212"/>
      <c r="J262" s="213">
        <f>ROUND(I262*H262,2)</f>
        <v>0</v>
      </c>
      <c r="K262" s="214"/>
      <c r="L262" s="35"/>
      <c r="M262" s="215" t="s">
        <v>1</v>
      </c>
      <c r="N262" s="216" t="s">
        <v>39</v>
      </c>
      <c r="O262" s="69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219" t="s">
        <v>177</v>
      </c>
      <c r="AT262" s="219" t="s">
        <v>169</v>
      </c>
      <c r="AU262" s="219" t="s">
        <v>81</v>
      </c>
      <c r="AY262" s="14" t="s">
        <v>166</v>
      </c>
      <c r="BE262" s="112">
        <f>IF(N262="základní",J262,0)</f>
        <v>0</v>
      </c>
      <c r="BF262" s="112">
        <f>IF(N262="snížená",J262,0)</f>
        <v>0</v>
      </c>
      <c r="BG262" s="112">
        <f>IF(N262="zákl. přenesená",J262,0)</f>
        <v>0</v>
      </c>
      <c r="BH262" s="112">
        <f>IF(N262="sníž. přenesená",J262,0)</f>
        <v>0</v>
      </c>
      <c r="BI262" s="112">
        <f>IF(N262="nulová",J262,0)</f>
        <v>0</v>
      </c>
      <c r="BJ262" s="14" t="s">
        <v>81</v>
      </c>
      <c r="BK262" s="112">
        <f>ROUND(I262*H262,2)</f>
        <v>0</v>
      </c>
      <c r="BL262" s="14" t="s">
        <v>177</v>
      </c>
      <c r="BM262" s="219" t="s">
        <v>389</v>
      </c>
    </row>
    <row r="263" spans="1:65" s="2" customFormat="1" ht="29.25">
      <c r="A263" s="32"/>
      <c r="B263" s="33"/>
      <c r="C263" s="34"/>
      <c r="D263" s="220" t="s">
        <v>174</v>
      </c>
      <c r="E263" s="34"/>
      <c r="F263" s="221" t="s">
        <v>736</v>
      </c>
      <c r="G263" s="34"/>
      <c r="H263" s="34"/>
      <c r="I263" s="176"/>
      <c r="J263" s="34"/>
      <c r="K263" s="34"/>
      <c r="L263" s="35"/>
      <c r="M263" s="222"/>
      <c r="N263" s="223"/>
      <c r="O263" s="69"/>
      <c r="P263" s="69"/>
      <c r="Q263" s="69"/>
      <c r="R263" s="69"/>
      <c r="S263" s="69"/>
      <c r="T263" s="70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4" t="s">
        <v>174</v>
      </c>
      <c r="AU263" s="14" t="s">
        <v>81</v>
      </c>
    </row>
    <row r="264" spans="1:65" s="2" customFormat="1" ht="16.5" customHeight="1">
      <c r="A264" s="32"/>
      <c r="B264" s="33"/>
      <c r="C264" s="207" t="s">
        <v>390</v>
      </c>
      <c r="D264" s="207" t="s">
        <v>169</v>
      </c>
      <c r="E264" s="208" t="s">
        <v>725</v>
      </c>
      <c r="F264" s="209" t="s">
        <v>795</v>
      </c>
      <c r="G264" s="210" t="s">
        <v>724</v>
      </c>
      <c r="H264" s="211">
        <v>1</v>
      </c>
      <c r="I264" s="212"/>
      <c r="J264" s="213">
        <f>ROUND(I264*H264,2)</f>
        <v>0</v>
      </c>
      <c r="K264" s="214"/>
      <c r="L264" s="35"/>
      <c r="M264" s="215" t="s">
        <v>1</v>
      </c>
      <c r="N264" s="216" t="s">
        <v>39</v>
      </c>
      <c r="O264" s="69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19" t="s">
        <v>177</v>
      </c>
      <c r="AT264" s="219" t="s">
        <v>169</v>
      </c>
      <c r="AU264" s="219" t="s">
        <v>81</v>
      </c>
      <c r="AY264" s="14" t="s">
        <v>166</v>
      </c>
      <c r="BE264" s="112">
        <f>IF(N264="základní",J264,0)</f>
        <v>0</v>
      </c>
      <c r="BF264" s="112">
        <f>IF(N264="snížená",J264,0)</f>
        <v>0</v>
      </c>
      <c r="BG264" s="112">
        <f>IF(N264="zákl. přenesená",J264,0)</f>
        <v>0</v>
      </c>
      <c r="BH264" s="112">
        <f>IF(N264="sníž. přenesená",J264,0)</f>
        <v>0</v>
      </c>
      <c r="BI264" s="112">
        <f>IF(N264="nulová",J264,0)</f>
        <v>0</v>
      </c>
      <c r="BJ264" s="14" t="s">
        <v>81</v>
      </c>
      <c r="BK264" s="112">
        <f>ROUND(I264*H264,2)</f>
        <v>0</v>
      </c>
      <c r="BL264" s="14" t="s">
        <v>177</v>
      </c>
      <c r="BM264" s="219" t="s">
        <v>393</v>
      </c>
    </row>
    <row r="265" spans="1:65" s="2" customFormat="1" ht="11.25">
      <c r="A265" s="32"/>
      <c r="B265" s="33"/>
      <c r="C265" s="34"/>
      <c r="D265" s="220" t="s">
        <v>174</v>
      </c>
      <c r="E265" s="34"/>
      <c r="F265" s="221" t="s">
        <v>795</v>
      </c>
      <c r="G265" s="34"/>
      <c r="H265" s="34"/>
      <c r="I265" s="176"/>
      <c r="J265" s="34"/>
      <c r="K265" s="34"/>
      <c r="L265" s="35"/>
      <c r="M265" s="222"/>
      <c r="N265" s="223"/>
      <c r="O265" s="69"/>
      <c r="P265" s="69"/>
      <c r="Q265" s="69"/>
      <c r="R265" s="69"/>
      <c r="S265" s="69"/>
      <c r="T265" s="70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4" t="s">
        <v>174</v>
      </c>
      <c r="AU265" s="14" t="s">
        <v>81</v>
      </c>
    </row>
    <row r="266" spans="1:65" s="2" customFormat="1" ht="49.15" customHeight="1">
      <c r="A266" s="32"/>
      <c r="B266" s="33"/>
      <c r="C266" s="207" t="s">
        <v>279</v>
      </c>
      <c r="D266" s="207" t="s">
        <v>169</v>
      </c>
      <c r="E266" s="208" t="s">
        <v>727</v>
      </c>
      <c r="F266" s="209" t="s">
        <v>740</v>
      </c>
      <c r="G266" s="210" t="s">
        <v>724</v>
      </c>
      <c r="H266" s="211">
        <v>1</v>
      </c>
      <c r="I266" s="212"/>
      <c r="J266" s="213">
        <f>ROUND(I266*H266,2)</f>
        <v>0</v>
      </c>
      <c r="K266" s="214"/>
      <c r="L266" s="35"/>
      <c r="M266" s="215" t="s">
        <v>1</v>
      </c>
      <c r="N266" s="216" t="s">
        <v>39</v>
      </c>
      <c r="O266" s="69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19" t="s">
        <v>177</v>
      </c>
      <c r="AT266" s="219" t="s">
        <v>169</v>
      </c>
      <c r="AU266" s="219" t="s">
        <v>81</v>
      </c>
      <c r="AY266" s="14" t="s">
        <v>166</v>
      </c>
      <c r="BE266" s="112">
        <f>IF(N266="základní",J266,0)</f>
        <v>0</v>
      </c>
      <c r="BF266" s="112">
        <f>IF(N266="snížená",J266,0)</f>
        <v>0</v>
      </c>
      <c r="BG266" s="112">
        <f>IF(N266="zákl. přenesená",J266,0)</f>
        <v>0</v>
      </c>
      <c r="BH266" s="112">
        <f>IF(N266="sníž. přenesená",J266,0)</f>
        <v>0</v>
      </c>
      <c r="BI266" s="112">
        <f>IF(N266="nulová",J266,0)</f>
        <v>0</v>
      </c>
      <c r="BJ266" s="14" t="s">
        <v>81</v>
      </c>
      <c r="BK266" s="112">
        <f>ROUND(I266*H266,2)</f>
        <v>0</v>
      </c>
      <c r="BL266" s="14" t="s">
        <v>177</v>
      </c>
      <c r="BM266" s="219" t="s">
        <v>394</v>
      </c>
    </row>
    <row r="267" spans="1:65" s="2" customFormat="1" ht="29.25">
      <c r="A267" s="32"/>
      <c r="B267" s="33"/>
      <c r="C267" s="34"/>
      <c r="D267" s="220" t="s">
        <v>174</v>
      </c>
      <c r="E267" s="34"/>
      <c r="F267" s="221" t="s">
        <v>740</v>
      </c>
      <c r="G267" s="34"/>
      <c r="H267" s="34"/>
      <c r="I267" s="176"/>
      <c r="J267" s="34"/>
      <c r="K267" s="34"/>
      <c r="L267" s="35"/>
      <c r="M267" s="222"/>
      <c r="N267" s="223"/>
      <c r="O267" s="69"/>
      <c r="P267" s="69"/>
      <c r="Q267" s="69"/>
      <c r="R267" s="69"/>
      <c r="S267" s="69"/>
      <c r="T267" s="70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4" t="s">
        <v>174</v>
      </c>
      <c r="AU267" s="14" t="s">
        <v>81</v>
      </c>
    </row>
    <row r="268" spans="1:65" s="2" customFormat="1" ht="24.2" customHeight="1">
      <c r="A268" s="32"/>
      <c r="B268" s="33"/>
      <c r="C268" s="207" t="s">
        <v>395</v>
      </c>
      <c r="D268" s="207" t="s">
        <v>169</v>
      </c>
      <c r="E268" s="208" t="s">
        <v>729</v>
      </c>
      <c r="F268" s="209" t="s">
        <v>742</v>
      </c>
      <c r="G268" s="210" t="s">
        <v>724</v>
      </c>
      <c r="H268" s="211">
        <v>1</v>
      </c>
      <c r="I268" s="212"/>
      <c r="J268" s="213">
        <f>ROUND(I268*H268,2)</f>
        <v>0</v>
      </c>
      <c r="K268" s="214"/>
      <c r="L268" s="35"/>
      <c r="M268" s="215" t="s">
        <v>1</v>
      </c>
      <c r="N268" s="216" t="s">
        <v>39</v>
      </c>
      <c r="O268" s="69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219" t="s">
        <v>177</v>
      </c>
      <c r="AT268" s="219" t="s">
        <v>169</v>
      </c>
      <c r="AU268" s="219" t="s">
        <v>81</v>
      </c>
      <c r="AY268" s="14" t="s">
        <v>166</v>
      </c>
      <c r="BE268" s="112">
        <f>IF(N268="základní",J268,0)</f>
        <v>0</v>
      </c>
      <c r="BF268" s="112">
        <f>IF(N268="snížená",J268,0)</f>
        <v>0</v>
      </c>
      <c r="BG268" s="112">
        <f>IF(N268="zákl. přenesená",J268,0)</f>
        <v>0</v>
      </c>
      <c r="BH268" s="112">
        <f>IF(N268="sníž. přenesená",J268,0)</f>
        <v>0</v>
      </c>
      <c r="BI268" s="112">
        <f>IF(N268="nulová",J268,0)</f>
        <v>0</v>
      </c>
      <c r="BJ268" s="14" t="s">
        <v>81</v>
      </c>
      <c r="BK268" s="112">
        <f>ROUND(I268*H268,2)</f>
        <v>0</v>
      </c>
      <c r="BL268" s="14" t="s">
        <v>177</v>
      </c>
      <c r="BM268" s="219" t="s">
        <v>398</v>
      </c>
    </row>
    <row r="269" spans="1:65" s="2" customFormat="1" ht="11.25">
      <c r="A269" s="32"/>
      <c r="B269" s="33"/>
      <c r="C269" s="34"/>
      <c r="D269" s="220" t="s">
        <v>174</v>
      </c>
      <c r="E269" s="34"/>
      <c r="F269" s="221" t="s">
        <v>742</v>
      </c>
      <c r="G269" s="34"/>
      <c r="H269" s="34"/>
      <c r="I269" s="176"/>
      <c r="J269" s="34"/>
      <c r="K269" s="34"/>
      <c r="L269" s="35"/>
      <c r="M269" s="222"/>
      <c r="N269" s="223"/>
      <c r="O269" s="69"/>
      <c r="P269" s="69"/>
      <c r="Q269" s="69"/>
      <c r="R269" s="69"/>
      <c r="S269" s="69"/>
      <c r="T269" s="70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4" t="s">
        <v>174</v>
      </c>
      <c r="AU269" s="14" t="s">
        <v>81</v>
      </c>
    </row>
    <row r="270" spans="1:65" s="2" customFormat="1" ht="37.9" customHeight="1">
      <c r="A270" s="32"/>
      <c r="B270" s="33"/>
      <c r="C270" s="207" t="s">
        <v>282</v>
      </c>
      <c r="D270" s="207" t="s">
        <v>169</v>
      </c>
      <c r="E270" s="208" t="s">
        <v>733</v>
      </c>
      <c r="F270" s="209" t="s">
        <v>744</v>
      </c>
      <c r="G270" s="210" t="s">
        <v>724</v>
      </c>
      <c r="H270" s="211">
        <v>1</v>
      </c>
      <c r="I270" s="212"/>
      <c r="J270" s="213">
        <f>ROUND(I270*H270,2)</f>
        <v>0</v>
      </c>
      <c r="K270" s="214"/>
      <c r="L270" s="35"/>
      <c r="M270" s="215" t="s">
        <v>1</v>
      </c>
      <c r="N270" s="216" t="s">
        <v>39</v>
      </c>
      <c r="O270" s="69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219" t="s">
        <v>177</v>
      </c>
      <c r="AT270" s="219" t="s">
        <v>169</v>
      </c>
      <c r="AU270" s="219" t="s">
        <v>81</v>
      </c>
      <c r="AY270" s="14" t="s">
        <v>166</v>
      </c>
      <c r="BE270" s="112">
        <f>IF(N270="základní",J270,0)</f>
        <v>0</v>
      </c>
      <c r="BF270" s="112">
        <f>IF(N270="snížená",J270,0)</f>
        <v>0</v>
      </c>
      <c r="BG270" s="112">
        <f>IF(N270="zákl. přenesená",J270,0)</f>
        <v>0</v>
      </c>
      <c r="BH270" s="112">
        <f>IF(N270="sníž. přenesená",J270,0)</f>
        <v>0</v>
      </c>
      <c r="BI270" s="112">
        <f>IF(N270="nulová",J270,0)</f>
        <v>0</v>
      </c>
      <c r="BJ270" s="14" t="s">
        <v>81</v>
      </c>
      <c r="BK270" s="112">
        <f>ROUND(I270*H270,2)</f>
        <v>0</v>
      </c>
      <c r="BL270" s="14" t="s">
        <v>177</v>
      </c>
      <c r="BM270" s="219" t="s">
        <v>401</v>
      </c>
    </row>
    <row r="271" spans="1:65" s="2" customFormat="1" ht="19.5">
      <c r="A271" s="32"/>
      <c r="B271" s="33"/>
      <c r="C271" s="34"/>
      <c r="D271" s="220" t="s">
        <v>174</v>
      </c>
      <c r="E271" s="34"/>
      <c r="F271" s="221" t="s">
        <v>744</v>
      </c>
      <c r="G271" s="34"/>
      <c r="H271" s="34"/>
      <c r="I271" s="176"/>
      <c r="J271" s="34"/>
      <c r="K271" s="34"/>
      <c r="L271" s="35"/>
      <c r="M271" s="222"/>
      <c r="N271" s="223"/>
      <c r="O271" s="69"/>
      <c r="P271" s="69"/>
      <c r="Q271" s="69"/>
      <c r="R271" s="69"/>
      <c r="S271" s="69"/>
      <c r="T271" s="70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4" t="s">
        <v>174</v>
      </c>
      <c r="AU271" s="14" t="s">
        <v>81</v>
      </c>
    </row>
    <row r="272" spans="1:65" s="2" customFormat="1" ht="24.2" customHeight="1">
      <c r="A272" s="32"/>
      <c r="B272" s="33"/>
      <c r="C272" s="207" t="s">
        <v>423</v>
      </c>
      <c r="D272" s="207" t="s">
        <v>169</v>
      </c>
      <c r="E272" s="208" t="s">
        <v>796</v>
      </c>
      <c r="F272" s="209" t="s">
        <v>746</v>
      </c>
      <c r="G272" s="210" t="s">
        <v>724</v>
      </c>
      <c r="H272" s="211">
        <v>1</v>
      </c>
      <c r="I272" s="212"/>
      <c r="J272" s="213">
        <f>ROUND(I272*H272,2)</f>
        <v>0</v>
      </c>
      <c r="K272" s="214"/>
      <c r="L272" s="35"/>
      <c r="M272" s="215" t="s">
        <v>1</v>
      </c>
      <c r="N272" s="216" t="s">
        <v>39</v>
      </c>
      <c r="O272" s="69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219" t="s">
        <v>177</v>
      </c>
      <c r="AT272" s="219" t="s">
        <v>169</v>
      </c>
      <c r="AU272" s="219" t="s">
        <v>81</v>
      </c>
      <c r="AY272" s="14" t="s">
        <v>166</v>
      </c>
      <c r="BE272" s="112">
        <f>IF(N272="základní",J272,0)</f>
        <v>0</v>
      </c>
      <c r="BF272" s="112">
        <f>IF(N272="snížená",J272,0)</f>
        <v>0</v>
      </c>
      <c r="BG272" s="112">
        <f>IF(N272="zákl. přenesená",J272,0)</f>
        <v>0</v>
      </c>
      <c r="BH272" s="112">
        <f>IF(N272="sníž. přenesená",J272,0)</f>
        <v>0</v>
      </c>
      <c r="BI272" s="112">
        <f>IF(N272="nulová",J272,0)</f>
        <v>0</v>
      </c>
      <c r="BJ272" s="14" t="s">
        <v>81</v>
      </c>
      <c r="BK272" s="112">
        <f>ROUND(I272*H272,2)</f>
        <v>0</v>
      </c>
      <c r="BL272" s="14" t="s">
        <v>177</v>
      </c>
      <c r="BM272" s="219" t="s">
        <v>405</v>
      </c>
    </row>
    <row r="273" spans="1:65" s="2" customFormat="1" ht="19.5">
      <c r="A273" s="32"/>
      <c r="B273" s="33"/>
      <c r="C273" s="34"/>
      <c r="D273" s="220" t="s">
        <v>174</v>
      </c>
      <c r="E273" s="34"/>
      <c r="F273" s="221" t="s">
        <v>746</v>
      </c>
      <c r="G273" s="34"/>
      <c r="H273" s="34"/>
      <c r="I273" s="176"/>
      <c r="J273" s="34"/>
      <c r="K273" s="34"/>
      <c r="L273" s="35"/>
      <c r="M273" s="222"/>
      <c r="N273" s="223"/>
      <c r="O273" s="69"/>
      <c r="P273" s="69"/>
      <c r="Q273" s="69"/>
      <c r="R273" s="69"/>
      <c r="S273" s="69"/>
      <c r="T273" s="70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T273" s="14" t="s">
        <v>174</v>
      </c>
      <c r="AU273" s="14" t="s">
        <v>81</v>
      </c>
    </row>
    <row r="274" spans="1:65" s="2" customFormat="1" ht="16.5" customHeight="1">
      <c r="A274" s="32"/>
      <c r="B274" s="33"/>
      <c r="C274" s="207" t="s">
        <v>298</v>
      </c>
      <c r="D274" s="207" t="s">
        <v>169</v>
      </c>
      <c r="E274" s="208" t="s">
        <v>797</v>
      </c>
      <c r="F274" s="209" t="s">
        <v>748</v>
      </c>
      <c r="G274" s="210" t="s">
        <v>724</v>
      </c>
      <c r="H274" s="211">
        <v>1</v>
      </c>
      <c r="I274" s="212"/>
      <c r="J274" s="213">
        <f>ROUND(I274*H274,2)</f>
        <v>0</v>
      </c>
      <c r="K274" s="214"/>
      <c r="L274" s="35"/>
      <c r="M274" s="215" t="s">
        <v>1</v>
      </c>
      <c r="N274" s="216" t="s">
        <v>39</v>
      </c>
      <c r="O274" s="69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219" t="s">
        <v>177</v>
      </c>
      <c r="AT274" s="219" t="s">
        <v>169</v>
      </c>
      <c r="AU274" s="219" t="s">
        <v>81</v>
      </c>
      <c r="AY274" s="14" t="s">
        <v>166</v>
      </c>
      <c r="BE274" s="112">
        <f>IF(N274="základní",J274,0)</f>
        <v>0</v>
      </c>
      <c r="BF274" s="112">
        <f>IF(N274="snížená",J274,0)</f>
        <v>0</v>
      </c>
      <c r="BG274" s="112">
        <f>IF(N274="zákl. přenesená",J274,0)</f>
        <v>0</v>
      </c>
      <c r="BH274" s="112">
        <f>IF(N274="sníž. přenesená",J274,0)</f>
        <v>0</v>
      </c>
      <c r="BI274" s="112">
        <f>IF(N274="nulová",J274,0)</f>
        <v>0</v>
      </c>
      <c r="BJ274" s="14" t="s">
        <v>81</v>
      </c>
      <c r="BK274" s="112">
        <f>ROUND(I274*H274,2)</f>
        <v>0</v>
      </c>
      <c r="BL274" s="14" t="s">
        <v>177</v>
      </c>
      <c r="BM274" s="219" t="s">
        <v>408</v>
      </c>
    </row>
    <row r="275" spans="1:65" s="2" customFormat="1" ht="11.25">
      <c r="A275" s="32"/>
      <c r="B275" s="33"/>
      <c r="C275" s="34"/>
      <c r="D275" s="220" t="s">
        <v>174</v>
      </c>
      <c r="E275" s="34"/>
      <c r="F275" s="221" t="s">
        <v>748</v>
      </c>
      <c r="G275" s="34"/>
      <c r="H275" s="34"/>
      <c r="I275" s="176"/>
      <c r="J275" s="34"/>
      <c r="K275" s="34"/>
      <c r="L275" s="35"/>
      <c r="M275" s="235"/>
      <c r="N275" s="236"/>
      <c r="O275" s="237"/>
      <c r="P275" s="237"/>
      <c r="Q275" s="237"/>
      <c r="R275" s="237"/>
      <c r="S275" s="237"/>
      <c r="T275" s="238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4" t="s">
        <v>174</v>
      </c>
      <c r="AU275" s="14" t="s">
        <v>81</v>
      </c>
    </row>
    <row r="276" spans="1:65" s="2" customFormat="1" ht="6.95" customHeight="1">
      <c r="A276" s="32"/>
      <c r="B276" s="52"/>
      <c r="C276" s="53"/>
      <c r="D276" s="53"/>
      <c r="E276" s="53"/>
      <c r="F276" s="53"/>
      <c r="G276" s="53"/>
      <c r="H276" s="53"/>
      <c r="I276" s="53"/>
      <c r="J276" s="53"/>
      <c r="K276" s="53"/>
      <c r="L276" s="35"/>
      <c r="M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</row>
  </sheetData>
  <sheetProtection algorithmName="SHA-512" hashValue="yzJjFohgWNuoJaMfkOAuC/xEdYu5vzTocs8gYqI6tTHgmVYQS+iTEbsIwq2jpOQt1I0wOxtDKsYM7fMRtQL/ew==" saltValue="qYLMxPHupvJ66ZtHlQiy6lUXXzA46oTzd+Uthb4oVIqiaDMVtdVPF6gomOL8xFkfLA7mH+7ev5ER7pgQdV7kVA==" spinCount="100000" sheet="1" objects="1" scenarios="1" formatColumns="0" formatRows="0" autoFilter="0"/>
  <autoFilter ref="C133:K275" xr:uid="{00000000-0009-0000-0000-000004000000}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6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4" t="s">
        <v>92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120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Rozpočet - Snížení energetické náročnosti budov v areálu Slezské nemocnice Opava využitím OZE u vedlejších budov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121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9" t="s">
        <v>798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123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114</v>
      </c>
      <c r="E31" s="32"/>
      <c r="F31" s="32"/>
      <c r="G31" s="32"/>
      <c r="H31" s="32"/>
      <c r="I31" s="32"/>
      <c r="J31" s="130">
        <f>J112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ROUND((SUM(BE112:BE119) + SUM(BE139:BE366)),  2)</f>
        <v>0</v>
      </c>
      <c r="G35" s="32"/>
      <c r="H35" s="32"/>
      <c r="I35" s="137">
        <v>0.21</v>
      </c>
      <c r="J35" s="136">
        <f>ROUND(((SUM(BE112:BE119) + SUM(BE139:BE366))*I35),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ROUND((SUM(BF112:BF119) + SUM(BF139:BF366)),  2)</f>
        <v>0</v>
      </c>
      <c r="G36" s="32"/>
      <c r="H36" s="32"/>
      <c r="I36" s="137">
        <v>0.12</v>
      </c>
      <c r="J36" s="136">
        <f>ROUND(((SUM(BF112:BF119) + SUM(BF139:BF366))*I36),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ROUND((SUM(BG112:BG119) + SUM(BG139:BG366)),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ROUND((SUM(BH112:BH119) + SUM(BH139:BH366)),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ROUND((SUM(BI112:BI119) + SUM(BI139:BI366)),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124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Rozpočet - Snížení energetické náročnosti budov v areálu Slezské nemocnice Opava využitím OZE u vedlejších budov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121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4" t="str">
        <f>E9</f>
        <v>SO 03 D.1.4.1 - Rekonstrukce zdrojů tepla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125</v>
      </c>
      <c r="D94" s="117"/>
      <c r="E94" s="117"/>
      <c r="F94" s="117"/>
      <c r="G94" s="117"/>
      <c r="H94" s="117"/>
      <c r="I94" s="117"/>
      <c r="J94" s="157" t="s">
        <v>126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127</v>
      </c>
      <c r="D96" s="34"/>
      <c r="E96" s="34"/>
      <c r="F96" s="34"/>
      <c r="G96" s="34"/>
      <c r="H96" s="34"/>
      <c r="I96" s="34"/>
      <c r="J96" s="82">
        <f>J139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128</v>
      </c>
    </row>
    <row r="97" spans="1:31" s="9" customFormat="1" ht="24.95" customHeight="1">
      <c r="B97" s="159"/>
      <c r="C97" s="160"/>
      <c r="D97" s="161" t="s">
        <v>129</v>
      </c>
      <c r="E97" s="162"/>
      <c r="F97" s="162"/>
      <c r="G97" s="162"/>
      <c r="H97" s="162"/>
      <c r="I97" s="162"/>
      <c r="J97" s="163">
        <f>J140</f>
        <v>0</v>
      </c>
      <c r="K97" s="160"/>
      <c r="L97" s="164"/>
    </row>
    <row r="98" spans="1:31" s="10" customFormat="1" ht="19.899999999999999" customHeight="1">
      <c r="B98" s="165"/>
      <c r="C98" s="166"/>
      <c r="D98" s="167" t="s">
        <v>130</v>
      </c>
      <c r="E98" s="168"/>
      <c r="F98" s="168"/>
      <c r="G98" s="168"/>
      <c r="H98" s="168"/>
      <c r="I98" s="168"/>
      <c r="J98" s="169">
        <f>J141</f>
        <v>0</v>
      </c>
      <c r="K98" s="166"/>
      <c r="L98" s="170"/>
    </row>
    <row r="99" spans="1:31" s="10" customFormat="1" ht="19.899999999999999" customHeight="1">
      <c r="B99" s="165"/>
      <c r="C99" s="166"/>
      <c r="D99" s="167" t="s">
        <v>131</v>
      </c>
      <c r="E99" s="168"/>
      <c r="F99" s="168"/>
      <c r="G99" s="168"/>
      <c r="H99" s="168"/>
      <c r="I99" s="168"/>
      <c r="J99" s="169">
        <f>J164</f>
        <v>0</v>
      </c>
      <c r="K99" s="166"/>
      <c r="L99" s="170"/>
    </row>
    <row r="100" spans="1:31" s="10" customFormat="1" ht="19.899999999999999" customHeight="1">
      <c r="B100" s="165"/>
      <c r="C100" s="166"/>
      <c r="D100" s="167" t="s">
        <v>132</v>
      </c>
      <c r="E100" s="168"/>
      <c r="F100" s="168"/>
      <c r="G100" s="168"/>
      <c r="H100" s="168"/>
      <c r="I100" s="168"/>
      <c r="J100" s="169">
        <f>J197</f>
        <v>0</v>
      </c>
      <c r="K100" s="166"/>
      <c r="L100" s="170"/>
    </row>
    <row r="101" spans="1:31" s="10" customFormat="1" ht="19.899999999999999" customHeight="1">
      <c r="B101" s="165"/>
      <c r="C101" s="166"/>
      <c r="D101" s="167" t="s">
        <v>133</v>
      </c>
      <c r="E101" s="168"/>
      <c r="F101" s="168"/>
      <c r="G101" s="168"/>
      <c r="H101" s="168"/>
      <c r="I101" s="168"/>
      <c r="J101" s="169">
        <f>J218</f>
        <v>0</v>
      </c>
      <c r="K101" s="166"/>
      <c r="L101" s="170"/>
    </row>
    <row r="102" spans="1:31" s="10" customFormat="1" ht="19.899999999999999" customHeight="1">
      <c r="B102" s="165"/>
      <c r="C102" s="166"/>
      <c r="D102" s="167" t="s">
        <v>134</v>
      </c>
      <c r="E102" s="168"/>
      <c r="F102" s="168"/>
      <c r="G102" s="168"/>
      <c r="H102" s="168"/>
      <c r="I102" s="168"/>
      <c r="J102" s="169">
        <f>J229</f>
        <v>0</v>
      </c>
      <c r="K102" s="166"/>
      <c r="L102" s="170"/>
    </row>
    <row r="103" spans="1:31" s="10" customFormat="1" ht="19.899999999999999" customHeight="1">
      <c r="B103" s="165"/>
      <c r="C103" s="166"/>
      <c r="D103" s="167" t="s">
        <v>135</v>
      </c>
      <c r="E103" s="168"/>
      <c r="F103" s="168"/>
      <c r="G103" s="168"/>
      <c r="H103" s="168"/>
      <c r="I103" s="168"/>
      <c r="J103" s="169">
        <f>J234</f>
        <v>0</v>
      </c>
      <c r="K103" s="166"/>
      <c r="L103" s="170"/>
    </row>
    <row r="104" spans="1:31" s="10" customFormat="1" ht="19.899999999999999" customHeight="1">
      <c r="B104" s="165"/>
      <c r="C104" s="166"/>
      <c r="D104" s="167" t="s">
        <v>136</v>
      </c>
      <c r="E104" s="168"/>
      <c r="F104" s="168"/>
      <c r="G104" s="168"/>
      <c r="H104" s="168"/>
      <c r="I104" s="168"/>
      <c r="J104" s="169">
        <f>J265</f>
        <v>0</v>
      </c>
      <c r="K104" s="166"/>
      <c r="L104" s="170"/>
    </row>
    <row r="105" spans="1:31" s="10" customFormat="1" ht="19.899999999999999" customHeight="1">
      <c r="B105" s="165"/>
      <c r="C105" s="166"/>
      <c r="D105" s="167" t="s">
        <v>137</v>
      </c>
      <c r="E105" s="168"/>
      <c r="F105" s="168"/>
      <c r="G105" s="168"/>
      <c r="H105" s="168"/>
      <c r="I105" s="168"/>
      <c r="J105" s="169">
        <f>J290</f>
        <v>0</v>
      </c>
      <c r="K105" s="166"/>
      <c r="L105" s="170"/>
    </row>
    <row r="106" spans="1:31" s="10" customFormat="1" ht="19.899999999999999" customHeight="1">
      <c r="B106" s="165"/>
      <c r="C106" s="166"/>
      <c r="D106" s="167" t="s">
        <v>138</v>
      </c>
      <c r="E106" s="168"/>
      <c r="F106" s="168"/>
      <c r="G106" s="168"/>
      <c r="H106" s="168"/>
      <c r="I106" s="168"/>
      <c r="J106" s="169">
        <f>J317</f>
        <v>0</v>
      </c>
      <c r="K106" s="166"/>
      <c r="L106" s="170"/>
    </row>
    <row r="107" spans="1:31" s="10" customFormat="1" ht="19.899999999999999" customHeight="1">
      <c r="B107" s="165"/>
      <c r="C107" s="166"/>
      <c r="D107" s="167" t="s">
        <v>139</v>
      </c>
      <c r="E107" s="168"/>
      <c r="F107" s="168"/>
      <c r="G107" s="168"/>
      <c r="H107" s="168"/>
      <c r="I107" s="168"/>
      <c r="J107" s="169">
        <f>J326</f>
        <v>0</v>
      </c>
      <c r="K107" s="166"/>
      <c r="L107" s="170"/>
    </row>
    <row r="108" spans="1:31" s="10" customFormat="1" ht="19.899999999999999" customHeight="1">
      <c r="B108" s="165"/>
      <c r="C108" s="166"/>
      <c r="D108" s="167" t="s">
        <v>140</v>
      </c>
      <c r="E108" s="168"/>
      <c r="F108" s="168"/>
      <c r="G108" s="168"/>
      <c r="H108" s="168"/>
      <c r="I108" s="168"/>
      <c r="J108" s="169">
        <f>J335</f>
        <v>0</v>
      </c>
      <c r="K108" s="166"/>
      <c r="L108" s="170"/>
    </row>
    <row r="109" spans="1:31" s="10" customFormat="1" ht="19.899999999999999" customHeight="1">
      <c r="B109" s="165"/>
      <c r="C109" s="166"/>
      <c r="D109" s="167" t="s">
        <v>141</v>
      </c>
      <c r="E109" s="168"/>
      <c r="F109" s="168"/>
      <c r="G109" s="168"/>
      <c r="H109" s="168"/>
      <c r="I109" s="168"/>
      <c r="J109" s="169">
        <f>J354</f>
        <v>0</v>
      </c>
      <c r="K109" s="166"/>
      <c r="L109" s="170"/>
    </row>
    <row r="110" spans="1:31" s="2" customFormat="1" ht="21.75" customHeight="1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9.25" customHeight="1">
      <c r="A112" s="32"/>
      <c r="B112" s="33"/>
      <c r="C112" s="158" t="s">
        <v>142</v>
      </c>
      <c r="D112" s="34"/>
      <c r="E112" s="34"/>
      <c r="F112" s="34"/>
      <c r="G112" s="34"/>
      <c r="H112" s="34"/>
      <c r="I112" s="34"/>
      <c r="J112" s="171">
        <f>ROUND(J113 + J114 + J115 + J116 + J117 + J118,2)</f>
        <v>0</v>
      </c>
      <c r="K112" s="34"/>
      <c r="L112" s="49"/>
      <c r="N112" s="172" t="s">
        <v>38</v>
      </c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8" customHeight="1">
      <c r="A113" s="32"/>
      <c r="B113" s="33"/>
      <c r="C113" s="34"/>
      <c r="D113" s="247" t="s">
        <v>143</v>
      </c>
      <c r="E113" s="246"/>
      <c r="F113" s="246"/>
      <c r="G113" s="34"/>
      <c r="H113" s="34"/>
      <c r="I113" s="34"/>
      <c r="J113" s="108">
        <v>0</v>
      </c>
      <c r="K113" s="34"/>
      <c r="L113" s="173"/>
      <c r="M113" s="174"/>
      <c r="N113" s="175" t="s">
        <v>39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144</v>
      </c>
      <c r="AZ113" s="174"/>
      <c r="BA113" s="174"/>
      <c r="BB113" s="174"/>
      <c r="BC113" s="174"/>
      <c r="BD113" s="174"/>
      <c r="BE113" s="178">
        <f t="shared" ref="BE113:BE118" si="0">IF(N113="základní",J113,0)</f>
        <v>0</v>
      </c>
      <c r="BF113" s="178">
        <f t="shared" ref="BF113:BF118" si="1">IF(N113="snížená",J113,0)</f>
        <v>0</v>
      </c>
      <c r="BG113" s="178">
        <f t="shared" ref="BG113:BG118" si="2">IF(N113="zákl. přenesená",J113,0)</f>
        <v>0</v>
      </c>
      <c r="BH113" s="178">
        <f t="shared" ref="BH113:BH118" si="3">IF(N113="sníž. přenesená",J113,0)</f>
        <v>0</v>
      </c>
      <c r="BI113" s="178">
        <f t="shared" ref="BI113:BI118" si="4">IF(N113="nulová",J113,0)</f>
        <v>0</v>
      </c>
      <c r="BJ113" s="177" t="s">
        <v>81</v>
      </c>
      <c r="BK113" s="174"/>
      <c r="BL113" s="174"/>
      <c r="BM113" s="174"/>
    </row>
    <row r="114" spans="1:65" s="2" customFormat="1" ht="18" customHeight="1">
      <c r="A114" s="32"/>
      <c r="B114" s="33"/>
      <c r="C114" s="34"/>
      <c r="D114" s="247" t="s">
        <v>145</v>
      </c>
      <c r="E114" s="246"/>
      <c r="F114" s="246"/>
      <c r="G114" s="34"/>
      <c r="H114" s="34"/>
      <c r="I114" s="34"/>
      <c r="J114" s="108">
        <v>0</v>
      </c>
      <c r="K114" s="34"/>
      <c r="L114" s="173"/>
      <c r="M114" s="174"/>
      <c r="N114" s="175" t="s">
        <v>39</v>
      </c>
      <c r="O114" s="174"/>
      <c r="P114" s="174"/>
      <c r="Q114" s="174"/>
      <c r="R114" s="174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7" t="s">
        <v>144</v>
      </c>
      <c r="AZ114" s="174"/>
      <c r="BA114" s="174"/>
      <c r="BB114" s="174"/>
      <c r="BC114" s="174"/>
      <c r="BD114" s="174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81</v>
      </c>
      <c r="BK114" s="174"/>
      <c r="BL114" s="174"/>
      <c r="BM114" s="174"/>
    </row>
    <row r="115" spans="1:65" s="2" customFormat="1" ht="18" customHeight="1">
      <c r="A115" s="32"/>
      <c r="B115" s="33"/>
      <c r="C115" s="34"/>
      <c r="D115" s="247" t="s">
        <v>146</v>
      </c>
      <c r="E115" s="246"/>
      <c r="F115" s="246"/>
      <c r="G115" s="34"/>
      <c r="H115" s="34"/>
      <c r="I115" s="34"/>
      <c r="J115" s="108">
        <v>0</v>
      </c>
      <c r="K115" s="34"/>
      <c r="L115" s="173"/>
      <c r="M115" s="174"/>
      <c r="N115" s="175" t="s">
        <v>39</v>
      </c>
      <c r="O115" s="174"/>
      <c r="P115" s="174"/>
      <c r="Q115" s="174"/>
      <c r="R115" s="174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7" t="s">
        <v>144</v>
      </c>
      <c r="AZ115" s="174"/>
      <c r="BA115" s="174"/>
      <c r="BB115" s="174"/>
      <c r="BC115" s="174"/>
      <c r="BD115" s="174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81</v>
      </c>
      <c r="BK115" s="174"/>
      <c r="BL115" s="174"/>
      <c r="BM115" s="174"/>
    </row>
    <row r="116" spans="1:65" s="2" customFormat="1" ht="18" customHeight="1">
      <c r="A116" s="32"/>
      <c r="B116" s="33"/>
      <c r="C116" s="34"/>
      <c r="D116" s="247" t="s">
        <v>147</v>
      </c>
      <c r="E116" s="246"/>
      <c r="F116" s="246"/>
      <c r="G116" s="34"/>
      <c r="H116" s="34"/>
      <c r="I116" s="34"/>
      <c r="J116" s="108">
        <v>0</v>
      </c>
      <c r="K116" s="34"/>
      <c r="L116" s="173"/>
      <c r="M116" s="174"/>
      <c r="N116" s="175" t="s">
        <v>39</v>
      </c>
      <c r="O116" s="174"/>
      <c r="P116" s="174"/>
      <c r="Q116" s="174"/>
      <c r="R116" s="174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7" t="s">
        <v>144</v>
      </c>
      <c r="AZ116" s="174"/>
      <c r="BA116" s="174"/>
      <c r="BB116" s="174"/>
      <c r="BC116" s="174"/>
      <c r="BD116" s="174"/>
      <c r="BE116" s="178">
        <f t="shared" si="0"/>
        <v>0</v>
      </c>
      <c r="BF116" s="178">
        <f t="shared" si="1"/>
        <v>0</v>
      </c>
      <c r="BG116" s="178">
        <f t="shared" si="2"/>
        <v>0</v>
      </c>
      <c r="BH116" s="178">
        <f t="shared" si="3"/>
        <v>0</v>
      </c>
      <c r="BI116" s="178">
        <f t="shared" si="4"/>
        <v>0</v>
      </c>
      <c r="BJ116" s="177" t="s">
        <v>81</v>
      </c>
      <c r="BK116" s="174"/>
      <c r="BL116" s="174"/>
      <c r="BM116" s="174"/>
    </row>
    <row r="117" spans="1:65" s="2" customFormat="1" ht="18" customHeight="1">
      <c r="A117" s="32"/>
      <c r="B117" s="33"/>
      <c r="C117" s="34"/>
      <c r="D117" s="247" t="s">
        <v>148</v>
      </c>
      <c r="E117" s="246"/>
      <c r="F117" s="246"/>
      <c r="G117" s="34"/>
      <c r="H117" s="34"/>
      <c r="I117" s="34"/>
      <c r="J117" s="108">
        <v>0</v>
      </c>
      <c r="K117" s="34"/>
      <c r="L117" s="173"/>
      <c r="M117" s="174"/>
      <c r="N117" s="175" t="s">
        <v>39</v>
      </c>
      <c r="O117" s="174"/>
      <c r="P117" s="174"/>
      <c r="Q117" s="174"/>
      <c r="R117" s="174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7" t="s">
        <v>144</v>
      </c>
      <c r="AZ117" s="174"/>
      <c r="BA117" s="174"/>
      <c r="BB117" s="174"/>
      <c r="BC117" s="174"/>
      <c r="BD117" s="174"/>
      <c r="BE117" s="178">
        <f t="shared" si="0"/>
        <v>0</v>
      </c>
      <c r="BF117" s="178">
        <f t="shared" si="1"/>
        <v>0</v>
      </c>
      <c r="BG117" s="178">
        <f t="shared" si="2"/>
        <v>0</v>
      </c>
      <c r="BH117" s="178">
        <f t="shared" si="3"/>
        <v>0</v>
      </c>
      <c r="BI117" s="178">
        <f t="shared" si="4"/>
        <v>0</v>
      </c>
      <c r="BJ117" s="177" t="s">
        <v>81</v>
      </c>
      <c r="BK117" s="174"/>
      <c r="BL117" s="174"/>
      <c r="BM117" s="174"/>
    </row>
    <row r="118" spans="1:65" s="2" customFormat="1" ht="18" customHeight="1">
      <c r="A118" s="32"/>
      <c r="B118" s="33"/>
      <c r="C118" s="34"/>
      <c r="D118" s="107" t="s">
        <v>149</v>
      </c>
      <c r="E118" s="34"/>
      <c r="F118" s="34"/>
      <c r="G118" s="34"/>
      <c r="H118" s="34"/>
      <c r="I118" s="34"/>
      <c r="J118" s="108">
        <f>ROUND(J30*T118,2)</f>
        <v>0</v>
      </c>
      <c r="K118" s="34"/>
      <c r="L118" s="173"/>
      <c r="M118" s="174"/>
      <c r="N118" s="175" t="s">
        <v>39</v>
      </c>
      <c r="O118" s="174"/>
      <c r="P118" s="174"/>
      <c r="Q118" s="174"/>
      <c r="R118" s="174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7" t="s">
        <v>150</v>
      </c>
      <c r="AZ118" s="174"/>
      <c r="BA118" s="174"/>
      <c r="BB118" s="174"/>
      <c r="BC118" s="174"/>
      <c r="BD118" s="174"/>
      <c r="BE118" s="178">
        <f t="shared" si="0"/>
        <v>0</v>
      </c>
      <c r="BF118" s="178">
        <f t="shared" si="1"/>
        <v>0</v>
      </c>
      <c r="BG118" s="178">
        <f t="shared" si="2"/>
        <v>0</v>
      </c>
      <c r="BH118" s="178">
        <f t="shared" si="3"/>
        <v>0</v>
      </c>
      <c r="BI118" s="178">
        <f t="shared" si="4"/>
        <v>0</v>
      </c>
      <c r="BJ118" s="177" t="s">
        <v>81</v>
      </c>
      <c r="BK118" s="174"/>
      <c r="BL118" s="174"/>
      <c r="BM118" s="174"/>
    </row>
    <row r="119" spans="1:65" s="2" customFormat="1" ht="11.25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29.25" customHeight="1">
      <c r="A120" s="32"/>
      <c r="B120" s="33"/>
      <c r="C120" s="116" t="s">
        <v>119</v>
      </c>
      <c r="D120" s="117"/>
      <c r="E120" s="117"/>
      <c r="F120" s="117"/>
      <c r="G120" s="117"/>
      <c r="H120" s="117"/>
      <c r="I120" s="117"/>
      <c r="J120" s="118">
        <f>ROUND(J96+J112,2)</f>
        <v>0</v>
      </c>
      <c r="K120" s="117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6.95" customHeight="1">
      <c r="A121" s="32"/>
      <c r="B121" s="52"/>
      <c r="C121" s="53"/>
      <c r="D121" s="53"/>
      <c r="E121" s="53"/>
      <c r="F121" s="53"/>
      <c r="G121" s="53"/>
      <c r="H121" s="53"/>
      <c r="I121" s="53"/>
      <c r="J121" s="53"/>
      <c r="K121" s="53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5" spans="1:65" s="2" customFormat="1" ht="6.95" customHeight="1">
      <c r="A125" s="32"/>
      <c r="B125" s="54"/>
      <c r="C125" s="55"/>
      <c r="D125" s="55"/>
      <c r="E125" s="55"/>
      <c r="F125" s="55"/>
      <c r="G125" s="55"/>
      <c r="H125" s="55"/>
      <c r="I125" s="55"/>
      <c r="J125" s="55"/>
      <c r="K125" s="55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24.95" customHeight="1">
      <c r="A126" s="32"/>
      <c r="B126" s="33"/>
      <c r="C126" s="20" t="s">
        <v>151</v>
      </c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6.9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2" customHeight="1">
      <c r="A128" s="32"/>
      <c r="B128" s="33"/>
      <c r="C128" s="26" t="s">
        <v>16</v>
      </c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26.25" customHeight="1">
      <c r="A129" s="32"/>
      <c r="B129" s="33"/>
      <c r="C129" s="34"/>
      <c r="D129" s="34"/>
      <c r="E129" s="294" t="str">
        <f>E7</f>
        <v>Rozpočet - Snížení energetické náročnosti budov v areálu Slezské nemocnice Opava využitím OZE u vedlejších budov</v>
      </c>
      <c r="F129" s="295"/>
      <c r="G129" s="295"/>
      <c r="H129" s="295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6" t="s">
        <v>121</v>
      </c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6.5" customHeight="1">
      <c r="A131" s="32"/>
      <c r="B131" s="33"/>
      <c r="C131" s="34"/>
      <c r="D131" s="34"/>
      <c r="E131" s="244" t="str">
        <f>E9</f>
        <v>SO 03 D.1.4.1 - Rekonstrukce zdrojů tepla</v>
      </c>
      <c r="F131" s="296"/>
      <c r="G131" s="296"/>
      <c r="H131" s="296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6.95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2" customHeight="1">
      <c r="A133" s="32"/>
      <c r="B133" s="33"/>
      <c r="C133" s="26" t="s">
        <v>20</v>
      </c>
      <c r="D133" s="34"/>
      <c r="E133" s="34"/>
      <c r="F133" s="24" t="str">
        <f>F12</f>
        <v xml:space="preserve"> </v>
      </c>
      <c r="G133" s="34"/>
      <c r="H133" s="34"/>
      <c r="I133" s="26" t="s">
        <v>22</v>
      </c>
      <c r="J133" s="64">
        <f>IF(J12="","",J12)</f>
        <v>45561</v>
      </c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6.95" customHeight="1">
      <c r="A134" s="32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5.2" customHeight="1">
      <c r="A135" s="32"/>
      <c r="B135" s="33"/>
      <c r="C135" s="26" t="s">
        <v>23</v>
      </c>
      <c r="D135" s="34"/>
      <c r="E135" s="34"/>
      <c r="F135" s="24" t="str">
        <f>E15</f>
        <v xml:space="preserve"> </v>
      </c>
      <c r="G135" s="34"/>
      <c r="H135" s="34"/>
      <c r="I135" s="26" t="s">
        <v>28</v>
      </c>
      <c r="J135" s="29" t="str">
        <f>E21</f>
        <v xml:space="preserve"> </v>
      </c>
      <c r="K135" s="34"/>
      <c r="L135" s="49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15.2" customHeight="1">
      <c r="A136" s="32"/>
      <c r="B136" s="33"/>
      <c r="C136" s="26" t="s">
        <v>26</v>
      </c>
      <c r="D136" s="34"/>
      <c r="E136" s="34"/>
      <c r="F136" s="24" t="str">
        <f>IF(E18="","",E18)</f>
        <v>Vyplň údaj</v>
      </c>
      <c r="G136" s="34"/>
      <c r="H136" s="34"/>
      <c r="I136" s="26" t="s">
        <v>30</v>
      </c>
      <c r="J136" s="29" t="str">
        <f>E24</f>
        <v xml:space="preserve"> </v>
      </c>
      <c r="K136" s="34"/>
      <c r="L136" s="49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0.35" customHeight="1">
      <c r="A137" s="32"/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49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11" customFormat="1" ht="29.25" customHeight="1">
      <c r="A138" s="179"/>
      <c r="B138" s="180"/>
      <c r="C138" s="181" t="s">
        <v>152</v>
      </c>
      <c r="D138" s="182" t="s">
        <v>59</v>
      </c>
      <c r="E138" s="182" t="s">
        <v>55</v>
      </c>
      <c r="F138" s="182" t="s">
        <v>56</v>
      </c>
      <c r="G138" s="182" t="s">
        <v>153</v>
      </c>
      <c r="H138" s="182" t="s">
        <v>154</v>
      </c>
      <c r="I138" s="182" t="s">
        <v>155</v>
      </c>
      <c r="J138" s="183" t="s">
        <v>126</v>
      </c>
      <c r="K138" s="184" t="s">
        <v>156</v>
      </c>
      <c r="L138" s="185"/>
      <c r="M138" s="73" t="s">
        <v>1</v>
      </c>
      <c r="N138" s="74" t="s">
        <v>38</v>
      </c>
      <c r="O138" s="74" t="s">
        <v>157</v>
      </c>
      <c r="P138" s="74" t="s">
        <v>158</v>
      </c>
      <c r="Q138" s="74" t="s">
        <v>159</v>
      </c>
      <c r="R138" s="74" t="s">
        <v>160</v>
      </c>
      <c r="S138" s="74" t="s">
        <v>161</v>
      </c>
      <c r="T138" s="75" t="s">
        <v>162</v>
      </c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</row>
    <row r="139" spans="1:65" s="2" customFormat="1" ht="22.9" customHeight="1">
      <c r="A139" s="32"/>
      <c r="B139" s="33"/>
      <c r="C139" s="80" t="s">
        <v>163</v>
      </c>
      <c r="D139" s="34"/>
      <c r="E139" s="34"/>
      <c r="F139" s="34"/>
      <c r="G139" s="34"/>
      <c r="H139" s="34"/>
      <c r="I139" s="34"/>
      <c r="J139" s="186">
        <f>BK139</f>
        <v>0</v>
      </c>
      <c r="K139" s="34"/>
      <c r="L139" s="35"/>
      <c r="M139" s="76"/>
      <c r="N139" s="187"/>
      <c r="O139" s="77"/>
      <c r="P139" s="188">
        <f>P140</f>
        <v>0</v>
      </c>
      <c r="Q139" s="77"/>
      <c r="R139" s="188">
        <f>R140</f>
        <v>0</v>
      </c>
      <c r="S139" s="77"/>
      <c r="T139" s="189">
        <f>T140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4" t="s">
        <v>73</v>
      </c>
      <c r="AU139" s="14" t="s">
        <v>128</v>
      </c>
      <c r="BK139" s="190">
        <f>BK140</f>
        <v>0</v>
      </c>
    </row>
    <row r="140" spans="1:65" s="12" customFormat="1" ht="25.9" customHeight="1">
      <c r="B140" s="191"/>
      <c r="C140" s="192"/>
      <c r="D140" s="193" t="s">
        <v>73</v>
      </c>
      <c r="E140" s="194" t="s">
        <v>164</v>
      </c>
      <c r="F140" s="194" t="s">
        <v>165</v>
      </c>
      <c r="G140" s="192"/>
      <c r="H140" s="192"/>
      <c r="I140" s="195"/>
      <c r="J140" s="196">
        <f>BK140</f>
        <v>0</v>
      </c>
      <c r="K140" s="192"/>
      <c r="L140" s="197"/>
      <c r="M140" s="198"/>
      <c r="N140" s="199"/>
      <c r="O140" s="199"/>
      <c r="P140" s="200">
        <f>P141+P164+P197+P218+P229+P234+P265+P290+P317+P326+P335+P354</f>
        <v>0</v>
      </c>
      <c r="Q140" s="199"/>
      <c r="R140" s="200">
        <f>R141+R164+R197+R218+R229+R234+R265+R290+R317+R326+R335+R354</f>
        <v>0</v>
      </c>
      <c r="S140" s="199"/>
      <c r="T140" s="201">
        <f>T141+T164+T197+T218+T229+T234+T265+T290+T317+T326+T335+T354</f>
        <v>0</v>
      </c>
      <c r="AR140" s="202" t="s">
        <v>83</v>
      </c>
      <c r="AT140" s="203" t="s">
        <v>73</v>
      </c>
      <c r="AU140" s="203" t="s">
        <v>74</v>
      </c>
      <c r="AY140" s="202" t="s">
        <v>166</v>
      </c>
      <c r="BK140" s="204">
        <f>BK141+BK164+BK197+BK218+BK229+BK234+BK265+BK290+BK317+BK326+BK335+BK354</f>
        <v>0</v>
      </c>
    </row>
    <row r="141" spans="1:65" s="12" customFormat="1" ht="22.9" customHeight="1">
      <c r="B141" s="191"/>
      <c r="C141" s="192"/>
      <c r="D141" s="193" t="s">
        <v>73</v>
      </c>
      <c r="E141" s="205" t="s">
        <v>167</v>
      </c>
      <c r="F141" s="205" t="s">
        <v>168</v>
      </c>
      <c r="G141" s="192"/>
      <c r="H141" s="192"/>
      <c r="I141" s="195"/>
      <c r="J141" s="206">
        <f>BK141</f>
        <v>0</v>
      </c>
      <c r="K141" s="192"/>
      <c r="L141" s="197"/>
      <c r="M141" s="198"/>
      <c r="N141" s="199"/>
      <c r="O141" s="199"/>
      <c r="P141" s="200">
        <f>SUM(P142:P163)</f>
        <v>0</v>
      </c>
      <c r="Q141" s="199"/>
      <c r="R141" s="200">
        <f>SUM(R142:R163)</f>
        <v>0</v>
      </c>
      <c r="S141" s="199"/>
      <c r="T141" s="201">
        <f>SUM(T142:T163)</f>
        <v>0</v>
      </c>
      <c r="AR141" s="202" t="s">
        <v>83</v>
      </c>
      <c r="AT141" s="203" t="s">
        <v>73</v>
      </c>
      <c r="AU141" s="203" t="s">
        <v>81</v>
      </c>
      <c r="AY141" s="202" t="s">
        <v>166</v>
      </c>
      <c r="BK141" s="204">
        <f>SUM(BK142:BK163)</f>
        <v>0</v>
      </c>
    </row>
    <row r="142" spans="1:65" s="2" customFormat="1" ht="33" customHeight="1">
      <c r="A142" s="32"/>
      <c r="B142" s="33"/>
      <c r="C142" s="207" t="s">
        <v>81</v>
      </c>
      <c r="D142" s="207" t="s">
        <v>169</v>
      </c>
      <c r="E142" s="208" t="s">
        <v>170</v>
      </c>
      <c r="F142" s="209" t="s">
        <v>171</v>
      </c>
      <c r="G142" s="210" t="s">
        <v>172</v>
      </c>
      <c r="H142" s="211">
        <v>5</v>
      </c>
      <c r="I142" s="212"/>
      <c r="J142" s="213">
        <f>ROUND(I142*H142,2)</f>
        <v>0</v>
      </c>
      <c r="K142" s="214"/>
      <c r="L142" s="35"/>
      <c r="M142" s="215" t="s">
        <v>1</v>
      </c>
      <c r="N142" s="216" t="s">
        <v>39</v>
      </c>
      <c r="O142" s="69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9" t="s">
        <v>173</v>
      </c>
      <c r="AT142" s="219" t="s">
        <v>169</v>
      </c>
      <c r="AU142" s="219" t="s">
        <v>83</v>
      </c>
      <c r="AY142" s="14" t="s">
        <v>166</v>
      </c>
      <c r="BE142" s="112">
        <f>IF(N142="základní",J142,0)</f>
        <v>0</v>
      </c>
      <c r="BF142" s="112">
        <f>IF(N142="snížená",J142,0)</f>
        <v>0</v>
      </c>
      <c r="BG142" s="112">
        <f>IF(N142="zákl. přenesená",J142,0)</f>
        <v>0</v>
      </c>
      <c r="BH142" s="112">
        <f>IF(N142="sníž. přenesená",J142,0)</f>
        <v>0</v>
      </c>
      <c r="BI142" s="112">
        <f>IF(N142="nulová",J142,0)</f>
        <v>0</v>
      </c>
      <c r="BJ142" s="14" t="s">
        <v>81</v>
      </c>
      <c r="BK142" s="112">
        <f>ROUND(I142*H142,2)</f>
        <v>0</v>
      </c>
      <c r="BL142" s="14" t="s">
        <v>173</v>
      </c>
      <c r="BM142" s="219" t="s">
        <v>83</v>
      </c>
    </row>
    <row r="143" spans="1:65" s="2" customFormat="1" ht="19.5">
      <c r="A143" s="32"/>
      <c r="B143" s="33"/>
      <c r="C143" s="34"/>
      <c r="D143" s="220" t="s">
        <v>174</v>
      </c>
      <c r="E143" s="34"/>
      <c r="F143" s="221" t="s">
        <v>171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174</v>
      </c>
      <c r="AU143" s="14" t="s">
        <v>83</v>
      </c>
    </row>
    <row r="144" spans="1:65" s="2" customFormat="1" ht="33" customHeight="1">
      <c r="A144" s="32"/>
      <c r="B144" s="33"/>
      <c r="C144" s="207" t="s">
        <v>83</v>
      </c>
      <c r="D144" s="207" t="s">
        <v>169</v>
      </c>
      <c r="E144" s="208" t="s">
        <v>175</v>
      </c>
      <c r="F144" s="209" t="s">
        <v>176</v>
      </c>
      <c r="G144" s="210" t="s">
        <v>172</v>
      </c>
      <c r="H144" s="211">
        <v>5</v>
      </c>
      <c r="I144" s="212"/>
      <c r="J144" s="213">
        <f>ROUND(I144*H144,2)</f>
        <v>0</v>
      </c>
      <c r="K144" s="214"/>
      <c r="L144" s="35"/>
      <c r="M144" s="215" t="s">
        <v>1</v>
      </c>
      <c r="N144" s="216" t="s">
        <v>39</v>
      </c>
      <c r="O144" s="69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9" t="s">
        <v>173</v>
      </c>
      <c r="AT144" s="219" t="s">
        <v>169</v>
      </c>
      <c r="AU144" s="219" t="s">
        <v>83</v>
      </c>
      <c r="AY144" s="14" t="s">
        <v>166</v>
      </c>
      <c r="BE144" s="112">
        <f>IF(N144="základní",J144,0)</f>
        <v>0</v>
      </c>
      <c r="BF144" s="112">
        <f>IF(N144="snížená",J144,0)</f>
        <v>0</v>
      </c>
      <c r="BG144" s="112">
        <f>IF(N144="zákl. přenesená",J144,0)</f>
        <v>0</v>
      </c>
      <c r="BH144" s="112">
        <f>IF(N144="sníž. přenesená",J144,0)</f>
        <v>0</v>
      </c>
      <c r="BI144" s="112">
        <f>IF(N144="nulová",J144,0)</f>
        <v>0</v>
      </c>
      <c r="BJ144" s="14" t="s">
        <v>81</v>
      </c>
      <c r="BK144" s="112">
        <f>ROUND(I144*H144,2)</f>
        <v>0</v>
      </c>
      <c r="BL144" s="14" t="s">
        <v>173</v>
      </c>
      <c r="BM144" s="219" t="s">
        <v>177</v>
      </c>
    </row>
    <row r="145" spans="1:65" s="2" customFormat="1" ht="19.5">
      <c r="A145" s="32"/>
      <c r="B145" s="33"/>
      <c r="C145" s="34"/>
      <c r="D145" s="220" t="s">
        <v>174</v>
      </c>
      <c r="E145" s="34"/>
      <c r="F145" s="221" t="s">
        <v>176</v>
      </c>
      <c r="G145" s="34"/>
      <c r="H145" s="34"/>
      <c r="I145" s="176"/>
      <c r="J145" s="34"/>
      <c r="K145" s="34"/>
      <c r="L145" s="35"/>
      <c r="M145" s="222"/>
      <c r="N145" s="223"/>
      <c r="O145" s="69"/>
      <c r="P145" s="69"/>
      <c r="Q145" s="69"/>
      <c r="R145" s="69"/>
      <c r="S145" s="69"/>
      <c r="T145" s="70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4" t="s">
        <v>174</v>
      </c>
      <c r="AU145" s="14" t="s">
        <v>83</v>
      </c>
    </row>
    <row r="146" spans="1:65" s="2" customFormat="1" ht="24.2" customHeight="1">
      <c r="A146" s="32"/>
      <c r="B146" s="33"/>
      <c r="C146" s="224" t="s">
        <v>178</v>
      </c>
      <c r="D146" s="224" t="s">
        <v>179</v>
      </c>
      <c r="E146" s="225" t="s">
        <v>180</v>
      </c>
      <c r="F146" s="226" t="s">
        <v>181</v>
      </c>
      <c r="G146" s="227" t="s">
        <v>172</v>
      </c>
      <c r="H146" s="228">
        <v>4</v>
      </c>
      <c r="I146" s="229"/>
      <c r="J146" s="230">
        <f>ROUND(I146*H146,2)</f>
        <v>0</v>
      </c>
      <c r="K146" s="231"/>
      <c r="L146" s="232"/>
      <c r="M146" s="233" t="s">
        <v>1</v>
      </c>
      <c r="N146" s="234" t="s">
        <v>39</v>
      </c>
      <c r="O146" s="69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9" t="s">
        <v>182</v>
      </c>
      <c r="AT146" s="219" t="s">
        <v>179</v>
      </c>
      <c r="AU146" s="219" t="s">
        <v>83</v>
      </c>
      <c r="AY146" s="14" t="s">
        <v>166</v>
      </c>
      <c r="BE146" s="112">
        <f>IF(N146="základní",J146,0)</f>
        <v>0</v>
      </c>
      <c r="BF146" s="112">
        <f>IF(N146="snížená",J146,0)</f>
        <v>0</v>
      </c>
      <c r="BG146" s="112">
        <f>IF(N146="zákl. přenesená",J146,0)</f>
        <v>0</v>
      </c>
      <c r="BH146" s="112">
        <f>IF(N146="sníž. přenesená",J146,0)</f>
        <v>0</v>
      </c>
      <c r="BI146" s="112">
        <f>IF(N146="nulová",J146,0)</f>
        <v>0</v>
      </c>
      <c r="BJ146" s="14" t="s">
        <v>81</v>
      </c>
      <c r="BK146" s="112">
        <f>ROUND(I146*H146,2)</f>
        <v>0</v>
      </c>
      <c r="BL146" s="14" t="s">
        <v>173</v>
      </c>
      <c r="BM146" s="219" t="s">
        <v>183</v>
      </c>
    </row>
    <row r="147" spans="1:65" s="2" customFormat="1" ht="19.5">
      <c r="A147" s="32"/>
      <c r="B147" s="33"/>
      <c r="C147" s="34"/>
      <c r="D147" s="220" t="s">
        <v>174</v>
      </c>
      <c r="E147" s="34"/>
      <c r="F147" s="221" t="s">
        <v>181</v>
      </c>
      <c r="G147" s="34"/>
      <c r="H147" s="34"/>
      <c r="I147" s="176"/>
      <c r="J147" s="34"/>
      <c r="K147" s="34"/>
      <c r="L147" s="35"/>
      <c r="M147" s="222"/>
      <c r="N147" s="22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4" t="s">
        <v>174</v>
      </c>
      <c r="AU147" s="14" t="s">
        <v>83</v>
      </c>
    </row>
    <row r="148" spans="1:65" s="2" customFormat="1" ht="24.2" customHeight="1">
      <c r="A148" s="32"/>
      <c r="B148" s="33"/>
      <c r="C148" s="224" t="s">
        <v>177</v>
      </c>
      <c r="D148" s="224" t="s">
        <v>179</v>
      </c>
      <c r="E148" s="225" t="s">
        <v>184</v>
      </c>
      <c r="F148" s="226" t="s">
        <v>185</v>
      </c>
      <c r="G148" s="227" t="s">
        <v>172</v>
      </c>
      <c r="H148" s="228">
        <v>8</v>
      </c>
      <c r="I148" s="229"/>
      <c r="J148" s="230">
        <f>ROUND(I148*H148,2)</f>
        <v>0</v>
      </c>
      <c r="K148" s="231"/>
      <c r="L148" s="232"/>
      <c r="M148" s="233" t="s">
        <v>1</v>
      </c>
      <c r="N148" s="234" t="s">
        <v>39</v>
      </c>
      <c r="O148" s="69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9" t="s">
        <v>182</v>
      </c>
      <c r="AT148" s="219" t="s">
        <v>179</v>
      </c>
      <c r="AU148" s="219" t="s">
        <v>83</v>
      </c>
      <c r="AY148" s="14" t="s">
        <v>166</v>
      </c>
      <c r="BE148" s="112">
        <f>IF(N148="základní",J148,0)</f>
        <v>0</v>
      </c>
      <c r="BF148" s="112">
        <f>IF(N148="snížená",J148,0)</f>
        <v>0</v>
      </c>
      <c r="BG148" s="112">
        <f>IF(N148="zákl. přenesená",J148,0)</f>
        <v>0</v>
      </c>
      <c r="BH148" s="112">
        <f>IF(N148="sníž. přenesená",J148,0)</f>
        <v>0</v>
      </c>
      <c r="BI148" s="112">
        <f>IF(N148="nulová",J148,0)</f>
        <v>0</v>
      </c>
      <c r="BJ148" s="14" t="s">
        <v>81</v>
      </c>
      <c r="BK148" s="112">
        <f>ROUND(I148*H148,2)</f>
        <v>0</v>
      </c>
      <c r="BL148" s="14" t="s">
        <v>173</v>
      </c>
      <c r="BM148" s="219" t="s">
        <v>186</v>
      </c>
    </row>
    <row r="149" spans="1:65" s="2" customFormat="1" ht="19.5">
      <c r="A149" s="32"/>
      <c r="B149" s="33"/>
      <c r="C149" s="34"/>
      <c r="D149" s="220" t="s">
        <v>174</v>
      </c>
      <c r="E149" s="34"/>
      <c r="F149" s="221" t="s">
        <v>185</v>
      </c>
      <c r="G149" s="34"/>
      <c r="H149" s="34"/>
      <c r="I149" s="176"/>
      <c r="J149" s="34"/>
      <c r="K149" s="34"/>
      <c r="L149" s="35"/>
      <c r="M149" s="222"/>
      <c r="N149" s="223"/>
      <c r="O149" s="69"/>
      <c r="P149" s="69"/>
      <c r="Q149" s="69"/>
      <c r="R149" s="69"/>
      <c r="S149" s="69"/>
      <c r="T149" s="7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4" t="s">
        <v>174</v>
      </c>
      <c r="AU149" s="14" t="s">
        <v>83</v>
      </c>
    </row>
    <row r="150" spans="1:65" s="2" customFormat="1" ht="24.2" customHeight="1">
      <c r="A150" s="32"/>
      <c r="B150" s="33"/>
      <c r="C150" s="224" t="s">
        <v>187</v>
      </c>
      <c r="D150" s="224" t="s">
        <v>179</v>
      </c>
      <c r="E150" s="225" t="s">
        <v>799</v>
      </c>
      <c r="F150" s="226" t="s">
        <v>800</v>
      </c>
      <c r="G150" s="227" t="s">
        <v>172</v>
      </c>
      <c r="H150" s="228">
        <v>14</v>
      </c>
      <c r="I150" s="229"/>
      <c r="J150" s="230">
        <f>ROUND(I150*H150,2)</f>
        <v>0</v>
      </c>
      <c r="K150" s="231"/>
      <c r="L150" s="232"/>
      <c r="M150" s="233" t="s">
        <v>1</v>
      </c>
      <c r="N150" s="234" t="s">
        <v>39</v>
      </c>
      <c r="O150" s="69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9" t="s">
        <v>182</v>
      </c>
      <c r="AT150" s="219" t="s">
        <v>179</v>
      </c>
      <c r="AU150" s="219" t="s">
        <v>83</v>
      </c>
      <c r="AY150" s="14" t="s">
        <v>166</v>
      </c>
      <c r="BE150" s="112">
        <f>IF(N150="základní",J150,0)</f>
        <v>0</v>
      </c>
      <c r="BF150" s="112">
        <f>IF(N150="snížená",J150,0)</f>
        <v>0</v>
      </c>
      <c r="BG150" s="112">
        <f>IF(N150="zákl. přenesená",J150,0)</f>
        <v>0</v>
      </c>
      <c r="BH150" s="112">
        <f>IF(N150="sníž. přenesená",J150,0)</f>
        <v>0</v>
      </c>
      <c r="BI150" s="112">
        <f>IF(N150="nulová",J150,0)</f>
        <v>0</v>
      </c>
      <c r="BJ150" s="14" t="s">
        <v>81</v>
      </c>
      <c r="BK150" s="112">
        <f>ROUND(I150*H150,2)</f>
        <v>0</v>
      </c>
      <c r="BL150" s="14" t="s">
        <v>173</v>
      </c>
      <c r="BM150" s="219" t="s">
        <v>190</v>
      </c>
    </row>
    <row r="151" spans="1:65" s="2" customFormat="1" ht="19.5">
      <c r="A151" s="32"/>
      <c r="B151" s="33"/>
      <c r="C151" s="34"/>
      <c r="D151" s="220" t="s">
        <v>174</v>
      </c>
      <c r="E151" s="34"/>
      <c r="F151" s="221" t="s">
        <v>800</v>
      </c>
      <c r="G151" s="34"/>
      <c r="H151" s="34"/>
      <c r="I151" s="176"/>
      <c r="J151" s="34"/>
      <c r="K151" s="34"/>
      <c r="L151" s="35"/>
      <c r="M151" s="222"/>
      <c r="N151" s="223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4" t="s">
        <v>174</v>
      </c>
      <c r="AU151" s="14" t="s">
        <v>83</v>
      </c>
    </row>
    <row r="152" spans="1:65" s="2" customFormat="1" ht="24.2" customHeight="1">
      <c r="A152" s="32"/>
      <c r="B152" s="33"/>
      <c r="C152" s="224" t="s">
        <v>183</v>
      </c>
      <c r="D152" s="224" t="s">
        <v>179</v>
      </c>
      <c r="E152" s="225" t="s">
        <v>188</v>
      </c>
      <c r="F152" s="226" t="s">
        <v>189</v>
      </c>
      <c r="G152" s="227" t="s">
        <v>172</v>
      </c>
      <c r="H152" s="228">
        <v>21</v>
      </c>
      <c r="I152" s="229"/>
      <c r="J152" s="230">
        <f>ROUND(I152*H152,2)</f>
        <v>0</v>
      </c>
      <c r="K152" s="231"/>
      <c r="L152" s="232"/>
      <c r="M152" s="233" t="s">
        <v>1</v>
      </c>
      <c r="N152" s="234" t="s">
        <v>39</v>
      </c>
      <c r="O152" s="6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9" t="s">
        <v>182</v>
      </c>
      <c r="AT152" s="219" t="s">
        <v>179</v>
      </c>
      <c r="AU152" s="219" t="s">
        <v>83</v>
      </c>
      <c r="AY152" s="14" t="s">
        <v>166</v>
      </c>
      <c r="BE152" s="112">
        <f>IF(N152="základní",J152,0)</f>
        <v>0</v>
      </c>
      <c r="BF152" s="112">
        <f>IF(N152="snížená",J152,0)</f>
        <v>0</v>
      </c>
      <c r="BG152" s="112">
        <f>IF(N152="zákl. přenesená",J152,0)</f>
        <v>0</v>
      </c>
      <c r="BH152" s="112">
        <f>IF(N152="sníž. přenesená",J152,0)</f>
        <v>0</v>
      </c>
      <c r="BI152" s="112">
        <f>IF(N152="nulová",J152,0)</f>
        <v>0</v>
      </c>
      <c r="BJ152" s="14" t="s">
        <v>81</v>
      </c>
      <c r="BK152" s="112">
        <f>ROUND(I152*H152,2)</f>
        <v>0</v>
      </c>
      <c r="BL152" s="14" t="s">
        <v>173</v>
      </c>
      <c r="BM152" s="219" t="s">
        <v>8</v>
      </c>
    </row>
    <row r="153" spans="1:65" s="2" customFormat="1" ht="19.5">
      <c r="A153" s="32"/>
      <c r="B153" s="33"/>
      <c r="C153" s="34"/>
      <c r="D153" s="220" t="s">
        <v>174</v>
      </c>
      <c r="E153" s="34"/>
      <c r="F153" s="221" t="s">
        <v>189</v>
      </c>
      <c r="G153" s="34"/>
      <c r="H153" s="34"/>
      <c r="I153" s="176"/>
      <c r="J153" s="34"/>
      <c r="K153" s="34"/>
      <c r="L153" s="35"/>
      <c r="M153" s="222"/>
      <c r="N153" s="22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4" t="s">
        <v>174</v>
      </c>
      <c r="AU153" s="14" t="s">
        <v>83</v>
      </c>
    </row>
    <row r="154" spans="1:65" s="2" customFormat="1" ht="33" customHeight="1">
      <c r="A154" s="32"/>
      <c r="B154" s="33"/>
      <c r="C154" s="224" t="s">
        <v>193</v>
      </c>
      <c r="D154" s="224" t="s">
        <v>179</v>
      </c>
      <c r="E154" s="225" t="s">
        <v>194</v>
      </c>
      <c r="F154" s="226" t="s">
        <v>195</v>
      </c>
      <c r="G154" s="227" t="s">
        <v>196</v>
      </c>
      <c r="H154" s="228">
        <v>0.15</v>
      </c>
      <c r="I154" s="229"/>
      <c r="J154" s="230">
        <f>ROUND(I154*H154,2)</f>
        <v>0</v>
      </c>
      <c r="K154" s="231"/>
      <c r="L154" s="232"/>
      <c r="M154" s="233" t="s">
        <v>1</v>
      </c>
      <c r="N154" s="234" t="s">
        <v>39</v>
      </c>
      <c r="O154" s="6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9" t="s">
        <v>182</v>
      </c>
      <c r="AT154" s="219" t="s">
        <v>179</v>
      </c>
      <c r="AU154" s="219" t="s">
        <v>83</v>
      </c>
      <c r="AY154" s="14" t="s">
        <v>166</v>
      </c>
      <c r="BE154" s="112">
        <f>IF(N154="základní",J154,0)</f>
        <v>0</v>
      </c>
      <c r="BF154" s="112">
        <f>IF(N154="snížená",J154,0)</f>
        <v>0</v>
      </c>
      <c r="BG154" s="112">
        <f>IF(N154="zákl. přenesená",J154,0)</f>
        <v>0</v>
      </c>
      <c r="BH154" s="112">
        <f>IF(N154="sníž. přenesená",J154,0)</f>
        <v>0</v>
      </c>
      <c r="BI154" s="112">
        <f>IF(N154="nulová",J154,0)</f>
        <v>0</v>
      </c>
      <c r="BJ154" s="14" t="s">
        <v>81</v>
      </c>
      <c r="BK154" s="112">
        <f>ROUND(I154*H154,2)</f>
        <v>0</v>
      </c>
      <c r="BL154" s="14" t="s">
        <v>173</v>
      </c>
      <c r="BM154" s="219" t="s">
        <v>197</v>
      </c>
    </row>
    <row r="155" spans="1:65" s="2" customFormat="1" ht="19.5">
      <c r="A155" s="32"/>
      <c r="B155" s="33"/>
      <c r="C155" s="34"/>
      <c r="D155" s="220" t="s">
        <v>174</v>
      </c>
      <c r="E155" s="34"/>
      <c r="F155" s="221" t="s">
        <v>195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174</v>
      </c>
      <c r="AU155" s="14" t="s">
        <v>83</v>
      </c>
    </row>
    <row r="156" spans="1:65" s="2" customFormat="1" ht="33" customHeight="1">
      <c r="A156" s="32"/>
      <c r="B156" s="33"/>
      <c r="C156" s="207" t="s">
        <v>186</v>
      </c>
      <c r="D156" s="207" t="s">
        <v>169</v>
      </c>
      <c r="E156" s="208" t="s">
        <v>198</v>
      </c>
      <c r="F156" s="209" t="s">
        <v>199</v>
      </c>
      <c r="G156" s="210" t="s">
        <v>172</v>
      </c>
      <c r="H156" s="211">
        <v>20</v>
      </c>
      <c r="I156" s="212"/>
      <c r="J156" s="213">
        <f>ROUND(I156*H156,2)</f>
        <v>0</v>
      </c>
      <c r="K156" s="214"/>
      <c r="L156" s="35"/>
      <c r="M156" s="215" t="s">
        <v>1</v>
      </c>
      <c r="N156" s="216" t="s">
        <v>39</v>
      </c>
      <c r="O156" s="6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9" t="s">
        <v>173</v>
      </c>
      <c r="AT156" s="219" t="s">
        <v>169</v>
      </c>
      <c r="AU156" s="219" t="s">
        <v>83</v>
      </c>
      <c r="AY156" s="14" t="s">
        <v>166</v>
      </c>
      <c r="BE156" s="112">
        <f>IF(N156="základní",J156,0)</f>
        <v>0</v>
      </c>
      <c r="BF156" s="112">
        <f>IF(N156="snížená",J156,0)</f>
        <v>0</v>
      </c>
      <c r="BG156" s="112">
        <f>IF(N156="zákl. přenesená",J156,0)</f>
        <v>0</v>
      </c>
      <c r="BH156" s="112">
        <f>IF(N156="sníž. přenesená",J156,0)</f>
        <v>0</v>
      </c>
      <c r="BI156" s="112">
        <f>IF(N156="nulová",J156,0)</f>
        <v>0</v>
      </c>
      <c r="BJ156" s="14" t="s">
        <v>81</v>
      </c>
      <c r="BK156" s="112">
        <f>ROUND(I156*H156,2)</f>
        <v>0</v>
      </c>
      <c r="BL156" s="14" t="s">
        <v>173</v>
      </c>
      <c r="BM156" s="219" t="s">
        <v>173</v>
      </c>
    </row>
    <row r="157" spans="1:65" s="2" customFormat="1" ht="19.5">
      <c r="A157" s="32"/>
      <c r="B157" s="33"/>
      <c r="C157" s="34"/>
      <c r="D157" s="220" t="s">
        <v>174</v>
      </c>
      <c r="E157" s="34"/>
      <c r="F157" s="221" t="s">
        <v>199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174</v>
      </c>
      <c r="AU157" s="14" t="s">
        <v>83</v>
      </c>
    </row>
    <row r="158" spans="1:65" s="2" customFormat="1" ht="33" customHeight="1">
      <c r="A158" s="32"/>
      <c r="B158" s="33"/>
      <c r="C158" s="207" t="s">
        <v>200</v>
      </c>
      <c r="D158" s="207" t="s">
        <v>169</v>
      </c>
      <c r="E158" s="208" t="s">
        <v>204</v>
      </c>
      <c r="F158" s="209" t="s">
        <v>205</v>
      </c>
      <c r="G158" s="210" t="s">
        <v>172</v>
      </c>
      <c r="H158" s="211">
        <v>27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39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173</v>
      </c>
      <c r="AT158" s="219" t="s">
        <v>169</v>
      </c>
      <c r="AU158" s="219" t="s">
        <v>83</v>
      </c>
      <c r="AY158" s="14" t="s">
        <v>166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81</v>
      </c>
      <c r="BK158" s="112">
        <f>ROUND(I158*H158,2)</f>
        <v>0</v>
      </c>
      <c r="BL158" s="14" t="s">
        <v>173</v>
      </c>
      <c r="BM158" s="219" t="s">
        <v>203</v>
      </c>
    </row>
    <row r="159" spans="1:65" s="2" customFormat="1" ht="19.5">
      <c r="A159" s="32"/>
      <c r="B159" s="33"/>
      <c r="C159" s="34"/>
      <c r="D159" s="220" t="s">
        <v>174</v>
      </c>
      <c r="E159" s="34"/>
      <c r="F159" s="221" t="s">
        <v>205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174</v>
      </c>
      <c r="AU159" s="14" t="s">
        <v>83</v>
      </c>
    </row>
    <row r="160" spans="1:65" s="2" customFormat="1" ht="44.25" customHeight="1">
      <c r="A160" s="32"/>
      <c r="B160" s="33"/>
      <c r="C160" s="207" t="s">
        <v>190</v>
      </c>
      <c r="D160" s="207" t="s">
        <v>169</v>
      </c>
      <c r="E160" s="208" t="s">
        <v>220</v>
      </c>
      <c r="F160" s="209" t="s">
        <v>221</v>
      </c>
      <c r="G160" s="210" t="s">
        <v>196</v>
      </c>
      <c r="H160" s="211">
        <v>0.2</v>
      </c>
      <c r="I160" s="212"/>
      <c r="J160" s="213">
        <f>ROUND(I160*H160,2)</f>
        <v>0</v>
      </c>
      <c r="K160" s="214"/>
      <c r="L160" s="35"/>
      <c r="M160" s="215" t="s">
        <v>1</v>
      </c>
      <c r="N160" s="216" t="s">
        <v>39</v>
      </c>
      <c r="O160" s="69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9" t="s">
        <v>173</v>
      </c>
      <c r="AT160" s="219" t="s">
        <v>169</v>
      </c>
      <c r="AU160" s="219" t="s">
        <v>83</v>
      </c>
      <c r="AY160" s="14" t="s">
        <v>166</v>
      </c>
      <c r="BE160" s="112">
        <f>IF(N160="základní",J160,0)</f>
        <v>0</v>
      </c>
      <c r="BF160" s="112">
        <f>IF(N160="snížená",J160,0)</f>
        <v>0</v>
      </c>
      <c r="BG160" s="112">
        <f>IF(N160="zákl. přenesená",J160,0)</f>
        <v>0</v>
      </c>
      <c r="BH160" s="112">
        <f>IF(N160="sníž. přenesená",J160,0)</f>
        <v>0</v>
      </c>
      <c r="BI160" s="112">
        <f>IF(N160="nulová",J160,0)</f>
        <v>0</v>
      </c>
      <c r="BJ160" s="14" t="s">
        <v>81</v>
      </c>
      <c r="BK160" s="112">
        <f>ROUND(I160*H160,2)</f>
        <v>0</v>
      </c>
      <c r="BL160" s="14" t="s">
        <v>173</v>
      </c>
      <c r="BM160" s="219" t="s">
        <v>206</v>
      </c>
    </row>
    <row r="161" spans="1:65" s="2" customFormat="1" ht="29.25">
      <c r="A161" s="32"/>
      <c r="B161" s="33"/>
      <c r="C161" s="34"/>
      <c r="D161" s="220" t="s">
        <v>174</v>
      </c>
      <c r="E161" s="34"/>
      <c r="F161" s="221" t="s">
        <v>221</v>
      </c>
      <c r="G161" s="34"/>
      <c r="H161" s="34"/>
      <c r="I161" s="176"/>
      <c r="J161" s="34"/>
      <c r="K161" s="34"/>
      <c r="L161" s="35"/>
      <c r="M161" s="222"/>
      <c r="N161" s="22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4" t="s">
        <v>174</v>
      </c>
      <c r="AU161" s="14" t="s">
        <v>83</v>
      </c>
    </row>
    <row r="162" spans="1:65" s="2" customFormat="1" ht="49.15" customHeight="1">
      <c r="A162" s="32"/>
      <c r="B162" s="33"/>
      <c r="C162" s="207" t="s">
        <v>207</v>
      </c>
      <c r="D162" s="207" t="s">
        <v>169</v>
      </c>
      <c r="E162" s="208" t="s">
        <v>224</v>
      </c>
      <c r="F162" s="209" t="s">
        <v>225</v>
      </c>
      <c r="G162" s="210" t="s">
        <v>196</v>
      </c>
      <c r="H162" s="211">
        <v>0.2</v>
      </c>
      <c r="I162" s="212"/>
      <c r="J162" s="213">
        <f>ROUND(I162*H162,2)</f>
        <v>0</v>
      </c>
      <c r="K162" s="214"/>
      <c r="L162" s="35"/>
      <c r="M162" s="215" t="s">
        <v>1</v>
      </c>
      <c r="N162" s="216" t="s">
        <v>39</v>
      </c>
      <c r="O162" s="69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9" t="s">
        <v>173</v>
      </c>
      <c r="AT162" s="219" t="s">
        <v>169</v>
      </c>
      <c r="AU162" s="219" t="s">
        <v>83</v>
      </c>
      <c r="AY162" s="14" t="s">
        <v>166</v>
      </c>
      <c r="BE162" s="112">
        <f>IF(N162="základní",J162,0)</f>
        <v>0</v>
      </c>
      <c r="BF162" s="112">
        <f>IF(N162="snížená",J162,0)</f>
        <v>0</v>
      </c>
      <c r="BG162" s="112">
        <f>IF(N162="zákl. přenesená",J162,0)</f>
        <v>0</v>
      </c>
      <c r="BH162" s="112">
        <f>IF(N162="sníž. přenesená",J162,0)</f>
        <v>0</v>
      </c>
      <c r="BI162" s="112">
        <f>IF(N162="nulová",J162,0)</f>
        <v>0</v>
      </c>
      <c r="BJ162" s="14" t="s">
        <v>81</v>
      </c>
      <c r="BK162" s="112">
        <f>ROUND(I162*H162,2)</f>
        <v>0</v>
      </c>
      <c r="BL162" s="14" t="s">
        <v>173</v>
      </c>
      <c r="BM162" s="219" t="s">
        <v>210</v>
      </c>
    </row>
    <row r="163" spans="1:65" s="2" customFormat="1" ht="29.25">
      <c r="A163" s="32"/>
      <c r="B163" s="33"/>
      <c r="C163" s="34"/>
      <c r="D163" s="220" t="s">
        <v>174</v>
      </c>
      <c r="E163" s="34"/>
      <c r="F163" s="221" t="s">
        <v>225</v>
      </c>
      <c r="G163" s="34"/>
      <c r="H163" s="34"/>
      <c r="I163" s="176"/>
      <c r="J163" s="34"/>
      <c r="K163" s="34"/>
      <c r="L163" s="35"/>
      <c r="M163" s="222"/>
      <c r="N163" s="223"/>
      <c r="O163" s="69"/>
      <c r="P163" s="69"/>
      <c r="Q163" s="69"/>
      <c r="R163" s="69"/>
      <c r="S163" s="69"/>
      <c r="T163" s="70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4" t="s">
        <v>174</v>
      </c>
      <c r="AU163" s="14" t="s">
        <v>83</v>
      </c>
    </row>
    <row r="164" spans="1:65" s="12" customFormat="1" ht="22.9" customHeight="1">
      <c r="B164" s="191"/>
      <c r="C164" s="192"/>
      <c r="D164" s="193" t="s">
        <v>73</v>
      </c>
      <c r="E164" s="205" t="s">
        <v>227</v>
      </c>
      <c r="F164" s="205" t="s">
        <v>228</v>
      </c>
      <c r="G164" s="192"/>
      <c r="H164" s="192"/>
      <c r="I164" s="195"/>
      <c r="J164" s="206">
        <f>BK164</f>
        <v>0</v>
      </c>
      <c r="K164" s="192"/>
      <c r="L164" s="197"/>
      <c r="M164" s="198"/>
      <c r="N164" s="199"/>
      <c r="O164" s="199"/>
      <c r="P164" s="200">
        <f>SUM(P165:P196)</f>
        <v>0</v>
      </c>
      <c r="Q164" s="199"/>
      <c r="R164" s="200">
        <f>SUM(R165:R196)</f>
        <v>0</v>
      </c>
      <c r="S164" s="199"/>
      <c r="T164" s="201">
        <f>SUM(T165:T196)</f>
        <v>0</v>
      </c>
      <c r="AR164" s="202" t="s">
        <v>83</v>
      </c>
      <c r="AT164" s="203" t="s">
        <v>73</v>
      </c>
      <c r="AU164" s="203" t="s">
        <v>81</v>
      </c>
      <c r="AY164" s="202" t="s">
        <v>166</v>
      </c>
      <c r="BK164" s="204">
        <f>SUM(BK165:BK196)</f>
        <v>0</v>
      </c>
    </row>
    <row r="165" spans="1:65" s="2" customFormat="1" ht="33" customHeight="1">
      <c r="A165" s="32"/>
      <c r="B165" s="33"/>
      <c r="C165" s="207" t="s">
        <v>8</v>
      </c>
      <c r="D165" s="207" t="s">
        <v>169</v>
      </c>
      <c r="E165" s="208" t="s">
        <v>198</v>
      </c>
      <c r="F165" s="209" t="s">
        <v>199</v>
      </c>
      <c r="G165" s="210" t="s">
        <v>172</v>
      </c>
      <c r="H165" s="211">
        <v>2</v>
      </c>
      <c r="I165" s="212"/>
      <c r="J165" s="213">
        <f>ROUND(I165*H165,2)</f>
        <v>0</v>
      </c>
      <c r="K165" s="214"/>
      <c r="L165" s="35"/>
      <c r="M165" s="215" t="s">
        <v>1</v>
      </c>
      <c r="N165" s="216" t="s">
        <v>39</v>
      </c>
      <c r="O165" s="69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9" t="s">
        <v>173</v>
      </c>
      <c r="AT165" s="219" t="s">
        <v>169</v>
      </c>
      <c r="AU165" s="219" t="s">
        <v>83</v>
      </c>
      <c r="AY165" s="14" t="s">
        <v>166</v>
      </c>
      <c r="BE165" s="112">
        <f>IF(N165="základní",J165,0)</f>
        <v>0</v>
      </c>
      <c r="BF165" s="112">
        <f>IF(N165="snížená",J165,0)</f>
        <v>0</v>
      </c>
      <c r="BG165" s="112">
        <f>IF(N165="zákl. přenesená",J165,0)</f>
        <v>0</v>
      </c>
      <c r="BH165" s="112">
        <f>IF(N165="sníž. přenesená",J165,0)</f>
        <v>0</v>
      </c>
      <c r="BI165" s="112">
        <f>IF(N165="nulová",J165,0)</f>
        <v>0</v>
      </c>
      <c r="BJ165" s="14" t="s">
        <v>81</v>
      </c>
      <c r="BK165" s="112">
        <f>ROUND(I165*H165,2)</f>
        <v>0</v>
      </c>
      <c r="BL165" s="14" t="s">
        <v>173</v>
      </c>
      <c r="BM165" s="219" t="s">
        <v>214</v>
      </c>
    </row>
    <row r="166" spans="1:65" s="2" customFormat="1" ht="19.5">
      <c r="A166" s="32"/>
      <c r="B166" s="33"/>
      <c r="C166" s="34"/>
      <c r="D166" s="220" t="s">
        <v>174</v>
      </c>
      <c r="E166" s="34"/>
      <c r="F166" s="221" t="s">
        <v>199</v>
      </c>
      <c r="G166" s="34"/>
      <c r="H166" s="34"/>
      <c r="I166" s="176"/>
      <c r="J166" s="34"/>
      <c r="K166" s="34"/>
      <c r="L166" s="35"/>
      <c r="M166" s="222"/>
      <c r="N166" s="223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4" t="s">
        <v>174</v>
      </c>
      <c r="AU166" s="14" t="s">
        <v>83</v>
      </c>
    </row>
    <row r="167" spans="1:65" s="2" customFormat="1" ht="33" customHeight="1">
      <c r="A167" s="32"/>
      <c r="B167" s="33"/>
      <c r="C167" s="207" t="s">
        <v>215</v>
      </c>
      <c r="D167" s="207" t="s">
        <v>169</v>
      </c>
      <c r="E167" s="208" t="s">
        <v>204</v>
      </c>
      <c r="F167" s="209" t="s">
        <v>205</v>
      </c>
      <c r="G167" s="210" t="s">
        <v>172</v>
      </c>
      <c r="H167" s="211">
        <v>3</v>
      </c>
      <c r="I167" s="212"/>
      <c r="J167" s="213">
        <f>ROUND(I167*H167,2)</f>
        <v>0</v>
      </c>
      <c r="K167" s="214"/>
      <c r="L167" s="35"/>
      <c r="M167" s="215" t="s">
        <v>1</v>
      </c>
      <c r="N167" s="216" t="s">
        <v>39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173</v>
      </c>
      <c r="AT167" s="219" t="s">
        <v>169</v>
      </c>
      <c r="AU167" s="219" t="s">
        <v>83</v>
      </c>
      <c r="AY167" s="14" t="s">
        <v>166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81</v>
      </c>
      <c r="BK167" s="112">
        <f>ROUND(I167*H167,2)</f>
        <v>0</v>
      </c>
      <c r="BL167" s="14" t="s">
        <v>173</v>
      </c>
      <c r="BM167" s="219" t="s">
        <v>219</v>
      </c>
    </row>
    <row r="168" spans="1:65" s="2" customFormat="1" ht="19.5">
      <c r="A168" s="32"/>
      <c r="B168" s="33"/>
      <c r="C168" s="34"/>
      <c r="D168" s="220" t="s">
        <v>174</v>
      </c>
      <c r="E168" s="34"/>
      <c r="F168" s="221" t="s">
        <v>205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174</v>
      </c>
      <c r="AU168" s="14" t="s">
        <v>83</v>
      </c>
    </row>
    <row r="169" spans="1:65" s="2" customFormat="1" ht="24.2" customHeight="1">
      <c r="A169" s="32"/>
      <c r="B169" s="33"/>
      <c r="C169" s="207" t="s">
        <v>197</v>
      </c>
      <c r="D169" s="207" t="s">
        <v>169</v>
      </c>
      <c r="E169" s="208" t="s">
        <v>235</v>
      </c>
      <c r="F169" s="209" t="s">
        <v>236</v>
      </c>
      <c r="G169" s="210" t="s">
        <v>172</v>
      </c>
      <c r="H169" s="211">
        <v>10</v>
      </c>
      <c r="I169" s="212"/>
      <c r="J169" s="213">
        <f>ROUND(I169*H169,2)</f>
        <v>0</v>
      </c>
      <c r="K169" s="214"/>
      <c r="L169" s="35"/>
      <c r="M169" s="215" t="s">
        <v>1</v>
      </c>
      <c r="N169" s="216" t="s">
        <v>39</v>
      </c>
      <c r="O169" s="69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9" t="s">
        <v>173</v>
      </c>
      <c r="AT169" s="219" t="s">
        <v>169</v>
      </c>
      <c r="AU169" s="219" t="s">
        <v>83</v>
      </c>
      <c r="AY169" s="14" t="s">
        <v>166</v>
      </c>
      <c r="BE169" s="112">
        <f>IF(N169="základní",J169,0)</f>
        <v>0</v>
      </c>
      <c r="BF169" s="112">
        <f>IF(N169="snížená",J169,0)</f>
        <v>0</v>
      </c>
      <c r="BG169" s="112">
        <f>IF(N169="zákl. přenesená",J169,0)</f>
        <v>0</v>
      </c>
      <c r="BH169" s="112">
        <f>IF(N169="sníž. přenesená",J169,0)</f>
        <v>0</v>
      </c>
      <c r="BI169" s="112">
        <f>IF(N169="nulová",J169,0)</f>
        <v>0</v>
      </c>
      <c r="BJ169" s="14" t="s">
        <v>81</v>
      </c>
      <c r="BK169" s="112">
        <f>ROUND(I169*H169,2)</f>
        <v>0</v>
      </c>
      <c r="BL169" s="14" t="s">
        <v>173</v>
      </c>
      <c r="BM169" s="219" t="s">
        <v>222</v>
      </c>
    </row>
    <row r="170" spans="1:65" s="2" customFormat="1" ht="19.5">
      <c r="A170" s="32"/>
      <c r="B170" s="33"/>
      <c r="C170" s="34"/>
      <c r="D170" s="220" t="s">
        <v>174</v>
      </c>
      <c r="E170" s="34"/>
      <c r="F170" s="221" t="s">
        <v>236</v>
      </c>
      <c r="G170" s="34"/>
      <c r="H170" s="34"/>
      <c r="I170" s="176"/>
      <c r="J170" s="34"/>
      <c r="K170" s="34"/>
      <c r="L170" s="35"/>
      <c r="M170" s="222"/>
      <c r="N170" s="223"/>
      <c r="O170" s="69"/>
      <c r="P170" s="69"/>
      <c r="Q170" s="69"/>
      <c r="R170" s="69"/>
      <c r="S170" s="69"/>
      <c r="T170" s="70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4" t="s">
        <v>174</v>
      </c>
      <c r="AU170" s="14" t="s">
        <v>83</v>
      </c>
    </row>
    <row r="171" spans="1:65" s="2" customFormat="1" ht="24.2" customHeight="1">
      <c r="A171" s="32"/>
      <c r="B171" s="33"/>
      <c r="C171" s="224" t="s">
        <v>223</v>
      </c>
      <c r="D171" s="224" t="s">
        <v>179</v>
      </c>
      <c r="E171" s="225" t="s">
        <v>239</v>
      </c>
      <c r="F171" s="226" t="s">
        <v>240</v>
      </c>
      <c r="G171" s="227" t="s">
        <v>172</v>
      </c>
      <c r="H171" s="228">
        <v>5</v>
      </c>
      <c r="I171" s="229"/>
      <c r="J171" s="230">
        <f>ROUND(I171*H171,2)</f>
        <v>0</v>
      </c>
      <c r="K171" s="231"/>
      <c r="L171" s="232"/>
      <c r="M171" s="233" t="s">
        <v>1</v>
      </c>
      <c r="N171" s="234" t="s">
        <v>39</v>
      </c>
      <c r="O171" s="69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9" t="s">
        <v>182</v>
      </c>
      <c r="AT171" s="219" t="s">
        <v>179</v>
      </c>
      <c r="AU171" s="219" t="s">
        <v>83</v>
      </c>
      <c r="AY171" s="14" t="s">
        <v>166</v>
      </c>
      <c r="BE171" s="112">
        <f>IF(N171="základní",J171,0)</f>
        <v>0</v>
      </c>
      <c r="BF171" s="112">
        <f>IF(N171="snížená",J171,0)</f>
        <v>0</v>
      </c>
      <c r="BG171" s="112">
        <f>IF(N171="zákl. přenesená",J171,0)</f>
        <v>0</v>
      </c>
      <c r="BH171" s="112">
        <f>IF(N171="sníž. přenesená",J171,0)</f>
        <v>0</v>
      </c>
      <c r="BI171" s="112">
        <f>IF(N171="nulová",J171,0)</f>
        <v>0</v>
      </c>
      <c r="BJ171" s="14" t="s">
        <v>81</v>
      </c>
      <c r="BK171" s="112">
        <f>ROUND(I171*H171,2)</f>
        <v>0</v>
      </c>
      <c r="BL171" s="14" t="s">
        <v>173</v>
      </c>
      <c r="BM171" s="219" t="s">
        <v>226</v>
      </c>
    </row>
    <row r="172" spans="1:65" s="2" customFormat="1" ht="19.5">
      <c r="A172" s="32"/>
      <c r="B172" s="33"/>
      <c r="C172" s="34"/>
      <c r="D172" s="220" t="s">
        <v>174</v>
      </c>
      <c r="E172" s="34"/>
      <c r="F172" s="221" t="s">
        <v>240</v>
      </c>
      <c r="G172" s="34"/>
      <c r="H172" s="34"/>
      <c r="I172" s="176"/>
      <c r="J172" s="34"/>
      <c r="K172" s="34"/>
      <c r="L172" s="35"/>
      <c r="M172" s="222"/>
      <c r="N172" s="223"/>
      <c r="O172" s="69"/>
      <c r="P172" s="69"/>
      <c r="Q172" s="69"/>
      <c r="R172" s="69"/>
      <c r="S172" s="69"/>
      <c r="T172" s="70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4" t="s">
        <v>174</v>
      </c>
      <c r="AU172" s="14" t="s">
        <v>83</v>
      </c>
    </row>
    <row r="173" spans="1:65" s="2" customFormat="1" ht="24.2" customHeight="1">
      <c r="A173" s="32"/>
      <c r="B173" s="33"/>
      <c r="C173" s="224" t="s">
        <v>173</v>
      </c>
      <c r="D173" s="224" t="s">
        <v>179</v>
      </c>
      <c r="E173" s="225" t="s">
        <v>184</v>
      </c>
      <c r="F173" s="226" t="s">
        <v>185</v>
      </c>
      <c r="G173" s="227" t="s">
        <v>172</v>
      </c>
      <c r="H173" s="228">
        <v>3</v>
      </c>
      <c r="I173" s="229"/>
      <c r="J173" s="230">
        <f>ROUND(I173*H173,2)</f>
        <v>0</v>
      </c>
      <c r="K173" s="231"/>
      <c r="L173" s="232"/>
      <c r="M173" s="233" t="s">
        <v>1</v>
      </c>
      <c r="N173" s="234" t="s">
        <v>39</v>
      </c>
      <c r="O173" s="69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9" t="s">
        <v>182</v>
      </c>
      <c r="AT173" s="219" t="s">
        <v>179</v>
      </c>
      <c r="AU173" s="219" t="s">
        <v>83</v>
      </c>
      <c r="AY173" s="14" t="s">
        <v>166</v>
      </c>
      <c r="BE173" s="112">
        <f>IF(N173="základní",J173,0)</f>
        <v>0</v>
      </c>
      <c r="BF173" s="112">
        <f>IF(N173="snížená",J173,0)</f>
        <v>0</v>
      </c>
      <c r="BG173" s="112">
        <f>IF(N173="zákl. přenesená",J173,0)</f>
        <v>0</v>
      </c>
      <c r="BH173" s="112">
        <f>IF(N173="sníž. přenesená",J173,0)</f>
        <v>0</v>
      </c>
      <c r="BI173" s="112">
        <f>IF(N173="nulová",J173,0)</f>
        <v>0</v>
      </c>
      <c r="BJ173" s="14" t="s">
        <v>81</v>
      </c>
      <c r="BK173" s="112">
        <f>ROUND(I173*H173,2)</f>
        <v>0</v>
      </c>
      <c r="BL173" s="14" t="s">
        <v>173</v>
      </c>
      <c r="BM173" s="219" t="s">
        <v>182</v>
      </c>
    </row>
    <row r="174" spans="1:65" s="2" customFormat="1" ht="19.5">
      <c r="A174" s="32"/>
      <c r="B174" s="33"/>
      <c r="C174" s="34"/>
      <c r="D174" s="220" t="s">
        <v>174</v>
      </c>
      <c r="E174" s="34"/>
      <c r="F174" s="221" t="s">
        <v>185</v>
      </c>
      <c r="G174" s="34"/>
      <c r="H174" s="34"/>
      <c r="I174" s="176"/>
      <c r="J174" s="34"/>
      <c r="K174" s="34"/>
      <c r="L174" s="35"/>
      <c r="M174" s="222"/>
      <c r="N174" s="223"/>
      <c r="O174" s="69"/>
      <c r="P174" s="69"/>
      <c r="Q174" s="69"/>
      <c r="R174" s="69"/>
      <c r="S174" s="69"/>
      <c r="T174" s="70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4" t="s">
        <v>174</v>
      </c>
      <c r="AU174" s="14" t="s">
        <v>83</v>
      </c>
    </row>
    <row r="175" spans="1:65" s="2" customFormat="1" ht="24.2" customHeight="1">
      <c r="A175" s="32"/>
      <c r="B175" s="33"/>
      <c r="C175" s="207" t="s">
        <v>231</v>
      </c>
      <c r="D175" s="207" t="s">
        <v>169</v>
      </c>
      <c r="E175" s="208" t="s">
        <v>750</v>
      </c>
      <c r="F175" s="209" t="s">
        <v>751</v>
      </c>
      <c r="G175" s="210" t="s">
        <v>172</v>
      </c>
      <c r="H175" s="211">
        <v>6</v>
      </c>
      <c r="I175" s="212"/>
      <c r="J175" s="213">
        <f>ROUND(I175*H175,2)</f>
        <v>0</v>
      </c>
      <c r="K175" s="214"/>
      <c r="L175" s="35"/>
      <c r="M175" s="215" t="s">
        <v>1</v>
      </c>
      <c r="N175" s="216" t="s">
        <v>39</v>
      </c>
      <c r="O175" s="69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9" t="s">
        <v>173</v>
      </c>
      <c r="AT175" s="219" t="s">
        <v>169</v>
      </c>
      <c r="AU175" s="219" t="s">
        <v>83</v>
      </c>
      <c r="AY175" s="14" t="s">
        <v>166</v>
      </c>
      <c r="BE175" s="112">
        <f>IF(N175="základní",J175,0)</f>
        <v>0</v>
      </c>
      <c r="BF175" s="112">
        <f>IF(N175="snížená",J175,0)</f>
        <v>0</v>
      </c>
      <c r="BG175" s="112">
        <f>IF(N175="zákl. přenesená",J175,0)</f>
        <v>0</v>
      </c>
      <c r="BH175" s="112">
        <f>IF(N175="sníž. přenesená",J175,0)</f>
        <v>0</v>
      </c>
      <c r="BI175" s="112">
        <f>IF(N175="nulová",J175,0)</f>
        <v>0</v>
      </c>
      <c r="BJ175" s="14" t="s">
        <v>81</v>
      </c>
      <c r="BK175" s="112">
        <f>ROUND(I175*H175,2)</f>
        <v>0</v>
      </c>
      <c r="BL175" s="14" t="s">
        <v>173</v>
      </c>
      <c r="BM175" s="219" t="s">
        <v>234</v>
      </c>
    </row>
    <row r="176" spans="1:65" s="2" customFormat="1" ht="19.5">
      <c r="A176" s="32"/>
      <c r="B176" s="33"/>
      <c r="C176" s="34"/>
      <c r="D176" s="220" t="s">
        <v>174</v>
      </c>
      <c r="E176" s="34"/>
      <c r="F176" s="221" t="s">
        <v>751</v>
      </c>
      <c r="G176" s="34"/>
      <c r="H176" s="34"/>
      <c r="I176" s="176"/>
      <c r="J176" s="34"/>
      <c r="K176" s="34"/>
      <c r="L176" s="35"/>
      <c r="M176" s="222"/>
      <c r="N176" s="223"/>
      <c r="O176" s="69"/>
      <c r="P176" s="69"/>
      <c r="Q176" s="69"/>
      <c r="R176" s="69"/>
      <c r="S176" s="69"/>
      <c r="T176" s="70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4" t="s">
        <v>174</v>
      </c>
      <c r="AU176" s="14" t="s">
        <v>83</v>
      </c>
    </row>
    <row r="177" spans="1:65" s="2" customFormat="1" ht="37.9" customHeight="1">
      <c r="A177" s="32"/>
      <c r="B177" s="33"/>
      <c r="C177" s="207" t="s">
        <v>203</v>
      </c>
      <c r="D177" s="207" t="s">
        <v>169</v>
      </c>
      <c r="E177" s="208" t="s">
        <v>244</v>
      </c>
      <c r="F177" s="209" t="s">
        <v>245</v>
      </c>
      <c r="G177" s="210" t="s">
        <v>172</v>
      </c>
      <c r="H177" s="211">
        <v>8</v>
      </c>
      <c r="I177" s="212"/>
      <c r="J177" s="213">
        <f>ROUND(I177*H177,2)</f>
        <v>0</v>
      </c>
      <c r="K177" s="214"/>
      <c r="L177" s="35"/>
      <c r="M177" s="215" t="s">
        <v>1</v>
      </c>
      <c r="N177" s="216" t="s">
        <v>39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173</v>
      </c>
      <c r="AT177" s="219" t="s">
        <v>169</v>
      </c>
      <c r="AU177" s="219" t="s">
        <v>83</v>
      </c>
      <c r="AY177" s="14" t="s">
        <v>166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81</v>
      </c>
      <c r="BK177" s="112">
        <f>ROUND(I177*H177,2)</f>
        <v>0</v>
      </c>
      <c r="BL177" s="14" t="s">
        <v>173</v>
      </c>
      <c r="BM177" s="219" t="s">
        <v>237</v>
      </c>
    </row>
    <row r="178" spans="1:65" s="2" customFormat="1" ht="19.5">
      <c r="A178" s="32"/>
      <c r="B178" s="33"/>
      <c r="C178" s="34"/>
      <c r="D178" s="220" t="s">
        <v>174</v>
      </c>
      <c r="E178" s="34"/>
      <c r="F178" s="221" t="s">
        <v>245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174</v>
      </c>
      <c r="AU178" s="14" t="s">
        <v>83</v>
      </c>
    </row>
    <row r="179" spans="1:65" s="2" customFormat="1" ht="21.75" customHeight="1">
      <c r="A179" s="32"/>
      <c r="B179" s="33"/>
      <c r="C179" s="207" t="s">
        <v>238</v>
      </c>
      <c r="D179" s="207" t="s">
        <v>169</v>
      </c>
      <c r="E179" s="208" t="s">
        <v>248</v>
      </c>
      <c r="F179" s="209" t="s">
        <v>249</v>
      </c>
      <c r="G179" s="210" t="s">
        <v>218</v>
      </c>
      <c r="H179" s="211">
        <v>3</v>
      </c>
      <c r="I179" s="212"/>
      <c r="J179" s="213">
        <f>ROUND(I179*H179,2)</f>
        <v>0</v>
      </c>
      <c r="K179" s="214"/>
      <c r="L179" s="35"/>
      <c r="M179" s="215" t="s">
        <v>1</v>
      </c>
      <c r="N179" s="216" t="s">
        <v>39</v>
      </c>
      <c r="O179" s="69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9" t="s">
        <v>173</v>
      </c>
      <c r="AT179" s="219" t="s">
        <v>169</v>
      </c>
      <c r="AU179" s="219" t="s">
        <v>83</v>
      </c>
      <c r="AY179" s="14" t="s">
        <v>166</v>
      </c>
      <c r="BE179" s="112">
        <f>IF(N179="základní",J179,0)</f>
        <v>0</v>
      </c>
      <c r="BF179" s="112">
        <f>IF(N179="snížená",J179,0)</f>
        <v>0</v>
      </c>
      <c r="BG179" s="112">
        <f>IF(N179="zákl. přenesená",J179,0)</f>
        <v>0</v>
      </c>
      <c r="BH179" s="112">
        <f>IF(N179="sníž. přenesená",J179,0)</f>
        <v>0</v>
      </c>
      <c r="BI179" s="112">
        <f>IF(N179="nulová",J179,0)</f>
        <v>0</v>
      </c>
      <c r="BJ179" s="14" t="s">
        <v>81</v>
      </c>
      <c r="BK179" s="112">
        <f>ROUND(I179*H179,2)</f>
        <v>0</v>
      </c>
      <c r="BL179" s="14" t="s">
        <v>173</v>
      </c>
      <c r="BM179" s="219" t="s">
        <v>241</v>
      </c>
    </row>
    <row r="180" spans="1:65" s="2" customFormat="1" ht="11.25">
      <c r="A180" s="32"/>
      <c r="B180" s="33"/>
      <c r="C180" s="34"/>
      <c r="D180" s="220" t="s">
        <v>174</v>
      </c>
      <c r="E180" s="34"/>
      <c r="F180" s="221" t="s">
        <v>249</v>
      </c>
      <c r="G180" s="34"/>
      <c r="H180" s="34"/>
      <c r="I180" s="176"/>
      <c r="J180" s="34"/>
      <c r="K180" s="34"/>
      <c r="L180" s="35"/>
      <c r="M180" s="222"/>
      <c r="N180" s="223"/>
      <c r="O180" s="69"/>
      <c r="P180" s="69"/>
      <c r="Q180" s="69"/>
      <c r="R180" s="69"/>
      <c r="S180" s="69"/>
      <c r="T180" s="70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4" t="s">
        <v>174</v>
      </c>
      <c r="AU180" s="14" t="s">
        <v>83</v>
      </c>
    </row>
    <row r="181" spans="1:65" s="2" customFormat="1" ht="21.75" customHeight="1">
      <c r="A181" s="32"/>
      <c r="B181" s="33"/>
      <c r="C181" s="207" t="s">
        <v>206</v>
      </c>
      <c r="D181" s="207" t="s">
        <v>169</v>
      </c>
      <c r="E181" s="208" t="s">
        <v>752</v>
      </c>
      <c r="F181" s="209" t="s">
        <v>753</v>
      </c>
      <c r="G181" s="210" t="s">
        <v>218</v>
      </c>
      <c r="H181" s="211">
        <v>3</v>
      </c>
      <c r="I181" s="212"/>
      <c r="J181" s="213">
        <f>ROUND(I181*H181,2)</f>
        <v>0</v>
      </c>
      <c r="K181" s="214"/>
      <c r="L181" s="35"/>
      <c r="M181" s="215" t="s">
        <v>1</v>
      </c>
      <c r="N181" s="216" t="s">
        <v>39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173</v>
      </c>
      <c r="AT181" s="219" t="s">
        <v>169</v>
      </c>
      <c r="AU181" s="219" t="s">
        <v>83</v>
      </c>
      <c r="AY181" s="14" t="s">
        <v>166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81</v>
      </c>
      <c r="BK181" s="112">
        <f>ROUND(I181*H181,2)</f>
        <v>0</v>
      </c>
      <c r="BL181" s="14" t="s">
        <v>173</v>
      </c>
      <c r="BM181" s="219" t="s">
        <v>242</v>
      </c>
    </row>
    <row r="182" spans="1:65" s="2" customFormat="1" ht="11.25">
      <c r="A182" s="32"/>
      <c r="B182" s="33"/>
      <c r="C182" s="34"/>
      <c r="D182" s="220" t="s">
        <v>174</v>
      </c>
      <c r="E182" s="34"/>
      <c r="F182" s="221" t="s">
        <v>753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174</v>
      </c>
      <c r="AU182" s="14" t="s">
        <v>83</v>
      </c>
    </row>
    <row r="183" spans="1:65" s="2" customFormat="1" ht="24.2" customHeight="1">
      <c r="A183" s="32"/>
      <c r="B183" s="33"/>
      <c r="C183" s="207" t="s">
        <v>7</v>
      </c>
      <c r="D183" s="207" t="s">
        <v>169</v>
      </c>
      <c r="E183" s="208" t="s">
        <v>754</v>
      </c>
      <c r="F183" s="209" t="s">
        <v>755</v>
      </c>
      <c r="G183" s="210" t="s">
        <v>218</v>
      </c>
      <c r="H183" s="211">
        <v>1</v>
      </c>
      <c r="I183" s="212"/>
      <c r="J183" s="213">
        <f>ROUND(I183*H183,2)</f>
        <v>0</v>
      </c>
      <c r="K183" s="214"/>
      <c r="L183" s="35"/>
      <c r="M183" s="215" t="s">
        <v>1</v>
      </c>
      <c r="N183" s="216" t="s">
        <v>39</v>
      </c>
      <c r="O183" s="69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9" t="s">
        <v>173</v>
      </c>
      <c r="AT183" s="219" t="s">
        <v>169</v>
      </c>
      <c r="AU183" s="219" t="s">
        <v>83</v>
      </c>
      <c r="AY183" s="14" t="s">
        <v>166</v>
      </c>
      <c r="BE183" s="112">
        <f>IF(N183="základní",J183,0)</f>
        <v>0</v>
      </c>
      <c r="BF183" s="112">
        <f>IF(N183="snížená",J183,0)</f>
        <v>0</v>
      </c>
      <c r="BG183" s="112">
        <f>IF(N183="zákl. přenesená",J183,0)</f>
        <v>0</v>
      </c>
      <c r="BH183" s="112">
        <f>IF(N183="sníž. přenesená",J183,0)</f>
        <v>0</v>
      </c>
      <c r="BI183" s="112">
        <f>IF(N183="nulová",J183,0)</f>
        <v>0</v>
      </c>
      <c r="BJ183" s="14" t="s">
        <v>81</v>
      </c>
      <c r="BK183" s="112">
        <f>ROUND(I183*H183,2)</f>
        <v>0</v>
      </c>
      <c r="BL183" s="14" t="s">
        <v>173</v>
      </c>
      <c r="BM183" s="219" t="s">
        <v>243</v>
      </c>
    </row>
    <row r="184" spans="1:65" s="2" customFormat="1" ht="11.25">
      <c r="A184" s="32"/>
      <c r="B184" s="33"/>
      <c r="C184" s="34"/>
      <c r="D184" s="220" t="s">
        <v>174</v>
      </c>
      <c r="E184" s="34"/>
      <c r="F184" s="221" t="s">
        <v>755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174</v>
      </c>
      <c r="AU184" s="14" t="s">
        <v>83</v>
      </c>
    </row>
    <row r="185" spans="1:65" s="2" customFormat="1" ht="21.75" customHeight="1">
      <c r="A185" s="32"/>
      <c r="B185" s="33"/>
      <c r="C185" s="207" t="s">
        <v>210</v>
      </c>
      <c r="D185" s="207" t="s">
        <v>169</v>
      </c>
      <c r="E185" s="208" t="s">
        <v>451</v>
      </c>
      <c r="F185" s="209" t="s">
        <v>452</v>
      </c>
      <c r="G185" s="210" t="s">
        <v>218</v>
      </c>
      <c r="H185" s="211">
        <v>1</v>
      </c>
      <c r="I185" s="212"/>
      <c r="J185" s="213">
        <f>ROUND(I185*H185,2)</f>
        <v>0</v>
      </c>
      <c r="K185" s="214"/>
      <c r="L185" s="35"/>
      <c r="M185" s="215" t="s">
        <v>1</v>
      </c>
      <c r="N185" s="216" t="s">
        <v>39</v>
      </c>
      <c r="O185" s="69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9" t="s">
        <v>173</v>
      </c>
      <c r="AT185" s="219" t="s">
        <v>169</v>
      </c>
      <c r="AU185" s="219" t="s">
        <v>83</v>
      </c>
      <c r="AY185" s="14" t="s">
        <v>166</v>
      </c>
      <c r="BE185" s="112">
        <f>IF(N185="základní",J185,0)</f>
        <v>0</v>
      </c>
      <c r="BF185" s="112">
        <f>IF(N185="snížená",J185,0)</f>
        <v>0</v>
      </c>
      <c r="BG185" s="112">
        <f>IF(N185="zákl. přenesená",J185,0)</f>
        <v>0</v>
      </c>
      <c r="BH185" s="112">
        <f>IF(N185="sníž. přenesená",J185,0)</f>
        <v>0</v>
      </c>
      <c r="BI185" s="112">
        <f>IF(N185="nulová",J185,0)</f>
        <v>0</v>
      </c>
      <c r="BJ185" s="14" t="s">
        <v>81</v>
      </c>
      <c r="BK185" s="112">
        <f>ROUND(I185*H185,2)</f>
        <v>0</v>
      </c>
      <c r="BL185" s="14" t="s">
        <v>173</v>
      </c>
      <c r="BM185" s="219" t="s">
        <v>246</v>
      </c>
    </row>
    <row r="186" spans="1:65" s="2" customFormat="1" ht="11.25">
      <c r="A186" s="32"/>
      <c r="B186" s="33"/>
      <c r="C186" s="34"/>
      <c r="D186" s="220" t="s">
        <v>174</v>
      </c>
      <c r="E186" s="34"/>
      <c r="F186" s="221" t="s">
        <v>452</v>
      </c>
      <c r="G186" s="34"/>
      <c r="H186" s="34"/>
      <c r="I186" s="176"/>
      <c r="J186" s="34"/>
      <c r="K186" s="34"/>
      <c r="L186" s="35"/>
      <c r="M186" s="222"/>
      <c r="N186" s="223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4" t="s">
        <v>174</v>
      </c>
      <c r="AU186" s="14" t="s">
        <v>83</v>
      </c>
    </row>
    <row r="187" spans="1:65" s="2" customFormat="1" ht="21.75" customHeight="1">
      <c r="A187" s="32"/>
      <c r="B187" s="33"/>
      <c r="C187" s="207" t="s">
        <v>247</v>
      </c>
      <c r="D187" s="207" t="s">
        <v>169</v>
      </c>
      <c r="E187" s="208" t="s">
        <v>273</v>
      </c>
      <c r="F187" s="209" t="s">
        <v>274</v>
      </c>
      <c r="G187" s="210" t="s">
        <v>218</v>
      </c>
      <c r="H187" s="211">
        <v>1</v>
      </c>
      <c r="I187" s="212"/>
      <c r="J187" s="213">
        <f>ROUND(I187*H187,2)</f>
        <v>0</v>
      </c>
      <c r="K187" s="214"/>
      <c r="L187" s="35"/>
      <c r="M187" s="215" t="s">
        <v>1</v>
      </c>
      <c r="N187" s="216" t="s">
        <v>39</v>
      </c>
      <c r="O187" s="69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9" t="s">
        <v>173</v>
      </c>
      <c r="AT187" s="219" t="s">
        <v>169</v>
      </c>
      <c r="AU187" s="219" t="s">
        <v>83</v>
      </c>
      <c r="AY187" s="14" t="s">
        <v>166</v>
      </c>
      <c r="BE187" s="112">
        <f>IF(N187="základní",J187,0)</f>
        <v>0</v>
      </c>
      <c r="BF187" s="112">
        <f>IF(N187="snížená",J187,0)</f>
        <v>0</v>
      </c>
      <c r="BG187" s="112">
        <f>IF(N187="zákl. přenesená",J187,0)</f>
        <v>0</v>
      </c>
      <c r="BH187" s="112">
        <f>IF(N187="sníž. přenesená",J187,0)</f>
        <v>0</v>
      </c>
      <c r="BI187" s="112">
        <f>IF(N187="nulová",J187,0)</f>
        <v>0</v>
      </c>
      <c r="BJ187" s="14" t="s">
        <v>81</v>
      </c>
      <c r="BK187" s="112">
        <f>ROUND(I187*H187,2)</f>
        <v>0</v>
      </c>
      <c r="BL187" s="14" t="s">
        <v>173</v>
      </c>
      <c r="BM187" s="219" t="s">
        <v>250</v>
      </c>
    </row>
    <row r="188" spans="1:65" s="2" customFormat="1" ht="11.25">
      <c r="A188" s="32"/>
      <c r="B188" s="33"/>
      <c r="C188" s="34"/>
      <c r="D188" s="220" t="s">
        <v>174</v>
      </c>
      <c r="E188" s="34"/>
      <c r="F188" s="221" t="s">
        <v>274</v>
      </c>
      <c r="G188" s="34"/>
      <c r="H188" s="34"/>
      <c r="I188" s="176"/>
      <c r="J188" s="34"/>
      <c r="K188" s="34"/>
      <c r="L188" s="35"/>
      <c r="M188" s="222"/>
      <c r="N188" s="223"/>
      <c r="O188" s="69"/>
      <c r="P188" s="69"/>
      <c r="Q188" s="69"/>
      <c r="R188" s="69"/>
      <c r="S188" s="69"/>
      <c r="T188" s="70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4" t="s">
        <v>174</v>
      </c>
      <c r="AU188" s="14" t="s">
        <v>83</v>
      </c>
    </row>
    <row r="189" spans="1:65" s="2" customFormat="1" ht="16.5" customHeight="1">
      <c r="A189" s="32"/>
      <c r="B189" s="33"/>
      <c r="C189" s="207" t="s">
        <v>214</v>
      </c>
      <c r="D189" s="207" t="s">
        <v>169</v>
      </c>
      <c r="E189" s="208" t="s">
        <v>277</v>
      </c>
      <c r="F189" s="209" t="s">
        <v>278</v>
      </c>
      <c r="G189" s="210" t="s">
        <v>218</v>
      </c>
      <c r="H189" s="211">
        <v>1</v>
      </c>
      <c r="I189" s="212"/>
      <c r="J189" s="213">
        <f>ROUND(I189*H189,2)</f>
        <v>0</v>
      </c>
      <c r="K189" s="214"/>
      <c r="L189" s="35"/>
      <c r="M189" s="215" t="s">
        <v>1</v>
      </c>
      <c r="N189" s="216" t="s">
        <v>39</v>
      </c>
      <c r="O189" s="69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9" t="s">
        <v>173</v>
      </c>
      <c r="AT189" s="219" t="s">
        <v>169</v>
      </c>
      <c r="AU189" s="219" t="s">
        <v>83</v>
      </c>
      <c r="AY189" s="14" t="s">
        <v>166</v>
      </c>
      <c r="BE189" s="112">
        <f>IF(N189="základní",J189,0)</f>
        <v>0</v>
      </c>
      <c r="BF189" s="112">
        <f>IF(N189="snížená",J189,0)</f>
        <v>0</v>
      </c>
      <c r="BG189" s="112">
        <f>IF(N189="zákl. přenesená",J189,0)</f>
        <v>0</v>
      </c>
      <c r="BH189" s="112">
        <f>IF(N189="sníž. přenesená",J189,0)</f>
        <v>0</v>
      </c>
      <c r="BI189" s="112">
        <f>IF(N189="nulová",J189,0)</f>
        <v>0</v>
      </c>
      <c r="BJ189" s="14" t="s">
        <v>81</v>
      </c>
      <c r="BK189" s="112">
        <f>ROUND(I189*H189,2)</f>
        <v>0</v>
      </c>
      <c r="BL189" s="14" t="s">
        <v>173</v>
      </c>
      <c r="BM189" s="219" t="s">
        <v>253</v>
      </c>
    </row>
    <row r="190" spans="1:65" s="2" customFormat="1" ht="11.25">
      <c r="A190" s="32"/>
      <c r="B190" s="33"/>
      <c r="C190" s="34"/>
      <c r="D190" s="220" t="s">
        <v>174</v>
      </c>
      <c r="E190" s="34"/>
      <c r="F190" s="221" t="s">
        <v>278</v>
      </c>
      <c r="G190" s="34"/>
      <c r="H190" s="34"/>
      <c r="I190" s="176"/>
      <c r="J190" s="34"/>
      <c r="K190" s="34"/>
      <c r="L190" s="35"/>
      <c r="M190" s="222"/>
      <c r="N190" s="223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4" t="s">
        <v>174</v>
      </c>
      <c r="AU190" s="14" t="s">
        <v>83</v>
      </c>
    </row>
    <row r="191" spans="1:65" s="2" customFormat="1" ht="24.2" customHeight="1">
      <c r="A191" s="32"/>
      <c r="B191" s="33"/>
      <c r="C191" s="207" t="s">
        <v>254</v>
      </c>
      <c r="D191" s="207" t="s">
        <v>169</v>
      </c>
      <c r="E191" s="208" t="s">
        <v>280</v>
      </c>
      <c r="F191" s="209" t="s">
        <v>281</v>
      </c>
      <c r="G191" s="210" t="s">
        <v>218</v>
      </c>
      <c r="H191" s="211">
        <v>1</v>
      </c>
      <c r="I191" s="212"/>
      <c r="J191" s="213">
        <f>ROUND(I191*H191,2)</f>
        <v>0</v>
      </c>
      <c r="K191" s="214"/>
      <c r="L191" s="35"/>
      <c r="M191" s="215" t="s">
        <v>1</v>
      </c>
      <c r="N191" s="216" t="s">
        <v>39</v>
      </c>
      <c r="O191" s="69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9" t="s">
        <v>173</v>
      </c>
      <c r="AT191" s="219" t="s">
        <v>169</v>
      </c>
      <c r="AU191" s="219" t="s">
        <v>83</v>
      </c>
      <c r="AY191" s="14" t="s">
        <v>166</v>
      </c>
      <c r="BE191" s="112">
        <f>IF(N191="základní",J191,0)</f>
        <v>0</v>
      </c>
      <c r="BF191" s="112">
        <f>IF(N191="snížená",J191,0)</f>
        <v>0</v>
      </c>
      <c r="BG191" s="112">
        <f>IF(N191="zákl. přenesená",J191,0)</f>
        <v>0</v>
      </c>
      <c r="BH191" s="112">
        <f>IF(N191="sníž. přenesená",J191,0)</f>
        <v>0</v>
      </c>
      <c r="BI191" s="112">
        <f>IF(N191="nulová",J191,0)</f>
        <v>0</v>
      </c>
      <c r="BJ191" s="14" t="s">
        <v>81</v>
      </c>
      <c r="BK191" s="112">
        <f>ROUND(I191*H191,2)</f>
        <v>0</v>
      </c>
      <c r="BL191" s="14" t="s">
        <v>173</v>
      </c>
      <c r="BM191" s="219" t="s">
        <v>257</v>
      </c>
    </row>
    <row r="192" spans="1:65" s="2" customFormat="1" ht="19.5">
      <c r="A192" s="32"/>
      <c r="B192" s="33"/>
      <c r="C192" s="34"/>
      <c r="D192" s="220" t="s">
        <v>174</v>
      </c>
      <c r="E192" s="34"/>
      <c r="F192" s="221" t="s">
        <v>281</v>
      </c>
      <c r="G192" s="34"/>
      <c r="H192" s="34"/>
      <c r="I192" s="176"/>
      <c r="J192" s="34"/>
      <c r="K192" s="34"/>
      <c r="L192" s="35"/>
      <c r="M192" s="222"/>
      <c r="N192" s="223"/>
      <c r="O192" s="69"/>
      <c r="P192" s="69"/>
      <c r="Q192" s="69"/>
      <c r="R192" s="69"/>
      <c r="S192" s="69"/>
      <c r="T192" s="70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4" t="s">
        <v>174</v>
      </c>
      <c r="AU192" s="14" t="s">
        <v>83</v>
      </c>
    </row>
    <row r="193" spans="1:65" s="2" customFormat="1" ht="24.2" customHeight="1">
      <c r="A193" s="32"/>
      <c r="B193" s="33"/>
      <c r="C193" s="207" t="s">
        <v>219</v>
      </c>
      <c r="D193" s="207" t="s">
        <v>169</v>
      </c>
      <c r="E193" s="208" t="s">
        <v>756</v>
      </c>
      <c r="F193" s="209" t="s">
        <v>757</v>
      </c>
      <c r="G193" s="210" t="s">
        <v>196</v>
      </c>
      <c r="H193" s="211">
        <v>0.1</v>
      </c>
      <c r="I193" s="212"/>
      <c r="J193" s="213">
        <f>ROUND(I193*H193,2)</f>
        <v>0</v>
      </c>
      <c r="K193" s="214"/>
      <c r="L193" s="35"/>
      <c r="M193" s="215" t="s">
        <v>1</v>
      </c>
      <c r="N193" s="216" t="s">
        <v>39</v>
      </c>
      <c r="O193" s="69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9" t="s">
        <v>173</v>
      </c>
      <c r="AT193" s="219" t="s">
        <v>169</v>
      </c>
      <c r="AU193" s="219" t="s">
        <v>83</v>
      </c>
      <c r="AY193" s="14" t="s">
        <v>166</v>
      </c>
      <c r="BE193" s="112">
        <f>IF(N193="základní",J193,0)</f>
        <v>0</v>
      </c>
      <c r="BF193" s="112">
        <f>IF(N193="snížená",J193,0)</f>
        <v>0</v>
      </c>
      <c r="BG193" s="112">
        <f>IF(N193="zákl. přenesená",J193,0)</f>
        <v>0</v>
      </c>
      <c r="BH193" s="112">
        <f>IF(N193="sníž. přenesená",J193,0)</f>
        <v>0</v>
      </c>
      <c r="BI193" s="112">
        <f>IF(N193="nulová",J193,0)</f>
        <v>0</v>
      </c>
      <c r="BJ193" s="14" t="s">
        <v>81</v>
      </c>
      <c r="BK193" s="112">
        <f>ROUND(I193*H193,2)</f>
        <v>0</v>
      </c>
      <c r="BL193" s="14" t="s">
        <v>173</v>
      </c>
      <c r="BM193" s="219" t="s">
        <v>260</v>
      </c>
    </row>
    <row r="194" spans="1:65" s="2" customFormat="1" ht="11.25">
      <c r="A194" s="32"/>
      <c r="B194" s="33"/>
      <c r="C194" s="34"/>
      <c r="D194" s="220" t="s">
        <v>174</v>
      </c>
      <c r="E194" s="34"/>
      <c r="F194" s="221" t="s">
        <v>757</v>
      </c>
      <c r="G194" s="34"/>
      <c r="H194" s="34"/>
      <c r="I194" s="176"/>
      <c r="J194" s="34"/>
      <c r="K194" s="34"/>
      <c r="L194" s="35"/>
      <c r="M194" s="222"/>
      <c r="N194" s="223"/>
      <c r="O194" s="69"/>
      <c r="P194" s="69"/>
      <c r="Q194" s="69"/>
      <c r="R194" s="69"/>
      <c r="S194" s="69"/>
      <c r="T194" s="70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4" t="s">
        <v>174</v>
      </c>
      <c r="AU194" s="14" t="s">
        <v>83</v>
      </c>
    </row>
    <row r="195" spans="1:65" s="2" customFormat="1" ht="24.2" customHeight="1">
      <c r="A195" s="32"/>
      <c r="B195" s="33"/>
      <c r="C195" s="207" t="s">
        <v>261</v>
      </c>
      <c r="D195" s="207" t="s">
        <v>169</v>
      </c>
      <c r="E195" s="208" t="s">
        <v>758</v>
      </c>
      <c r="F195" s="209" t="s">
        <v>759</v>
      </c>
      <c r="G195" s="210" t="s">
        <v>196</v>
      </c>
      <c r="H195" s="211">
        <v>0.1</v>
      </c>
      <c r="I195" s="212"/>
      <c r="J195" s="213">
        <f>ROUND(I195*H195,2)</f>
        <v>0</v>
      </c>
      <c r="K195" s="214"/>
      <c r="L195" s="35"/>
      <c r="M195" s="215" t="s">
        <v>1</v>
      </c>
      <c r="N195" s="216" t="s">
        <v>39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173</v>
      </c>
      <c r="AT195" s="219" t="s">
        <v>169</v>
      </c>
      <c r="AU195" s="219" t="s">
        <v>83</v>
      </c>
      <c r="AY195" s="14" t="s">
        <v>166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81</v>
      </c>
      <c r="BK195" s="112">
        <f>ROUND(I195*H195,2)</f>
        <v>0</v>
      </c>
      <c r="BL195" s="14" t="s">
        <v>173</v>
      </c>
      <c r="BM195" s="219" t="s">
        <v>264</v>
      </c>
    </row>
    <row r="196" spans="1:65" s="2" customFormat="1" ht="19.5">
      <c r="A196" s="32"/>
      <c r="B196" s="33"/>
      <c r="C196" s="34"/>
      <c r="D196" s="220" t="s">
        <v>174</v>
      </c>
      <c r="E196" s="34"/>
      <c r="F196" s="221" t="s">
        <v>759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174</v>
      </c>
      <c r="AU196" s="14" t="s">
        <v>83</v>
      </c>
    </row>
    <row r="197" spans="1:65" s="12" customFormat="1" ht="22.9" customHeight="1">
      <c r="B197" s="191"/>
      <c r="C197" s="192"/>
      <c r="D197" s="193" t="s">
        <v>73</v>
      </c>
      <c r="E197" s="205" t="s">
        <v>283</v>
      </c>
      <c r="F197" s="205" t="s">
        <v>284</v>
      </c>
      <c r="G197" s="192"/>
      <c r="H197" s="192"/>
      <c r="I197" s="195"/>
      <c r="J197" s="206">
        <f>BK197</f>
        <v>0</v>
      </c>
      <c r="K197" s="192"/>
      <c r="L197" s="197"/>
      <c r="M197" s="198"/>
      <c r="N197" s="199"/>
      <c r="O197" s="199"/>
      <c r="P197" s="200">
        <f>SUM(P198:P217)</f>
        <v>0</v>
      </c>
      <c r="Q197" s="199"/>
      <c r="R197" s="200">
        <f>SUM(R198:R217)</f>
        <v>0</v>
      </c>
      <c r="S197" s="199"/>
      <c r="T197" s="201">
        <f>SUM(T198:T217)</f>
        <v>0</v>
      </c>
      <c r="AR197" s="202" t="s">
        <v>83</v>
      </c>
      <c r="AT197" s="203" t="s">
        <v>73</v>
      </c>
      <c r="AU197" s="203" t="s">
        <v>81</v>
      </c>
      <c r="AY197" s="202" t="s">
        <v>166</v>
      </c>
      <c r="BK197" s="204">
        <f>SUM(BK198:BK217)</f>
        <v>0</v>
      </c>
    </row>
    <row r="198" spans="1:65" s="2" customFormat="1" ht="21.75" customHeight="1">
      <c r="A198" s="32"/>
      <c r="B198" s="33"/>
      <c r="C198" s="207" t="s">
        <v>222</v>
      </c>
      <c r="D198" s="207" t="s">
        <v>169</v>
      </c>
      <c r="E198" s="208" t="s">
        <v>286</v>
      </c>
      <c r="F198" s="209" t="s">
        <v>287</v>
      </c>
      <c r="G198" s="210" t="s">
        <v>218</v>
      </c>
      <c r="H198" s="211">
        <v>1</v>
      </c>
      <c r="I198" s="212"/>
      <c r="J198" s="213">
        <f>ROUND(I198*H198,2)</f>
        <v>0</v>
      </c>
      <c r="K198" s="214"/>
      <c r="L198" s="35"/>
      <c r="M198" s="215" t="s">
        <v>1</v>
      </c>
      <c r="N198" s="216" t="s">
        <v>39</v>
      </c>
      <c r="O198" s="69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9" t="s">
        <v>173</v>
      </c>
      <c r="AT198" s="219" t="s">
        <v>169</v>
      </c>
      <c r="AU198" s="219" t="s">
        <v>83</v>
      </c>
      <c r="AY198" s="14" t="s">
        <v>166</v>
      </c>
      <c r="BE198" s="112">
        <f>IF(N198="základní",J198,0)</f>
        <v>0</v>
      </c>
      <c r="BF198" s="112">
        <f>IF(N198="snížená",J198,0)</f>
        <v>0</v>
      </c>
      <c r="BG198" s="112">
        <f>IF(N198="zákl. přenesená",J198,0)</f>
        <v>0</v>
      </c>
      <c r="BH198" s="112">
        <f>IF(N198="sníž. přenesená",J198,0)</f>
        <v>0</v>
      </c>
      <c r="BI198" s="112">
        <f>IF(N198="nulová",J198,0)</f>
        <v>0</v>
      </c>
      <c r="BJ198" s="14" t="s">
        <v>81</v>
      </c>
      <c r="BK198" s="112">
        <f>ROUND(I198*H198,2)</f>
        <v>0</v>
      </c>
      <c r="BL198" s="14" t="s">
        <v>173</v>
      </c>
      <c r="BM198" s="219" t="s">
        <v>268</v>
      </c>
    </row>
    <row r="199" spans="1:65" s="2" customFormat="1" ht="11.25">
      <c r="A199" s="32"/>
      <c r="B199" s="33"/>
      <c r="C199" s="34"/>
      <c r="D199" s="220" t="s">
        <v>174</v>
      </c>
      <c r="E199" s="34"/>
      <c r="F199" s="221" t="s">
        <v>287</v>
      </c>
      <c r="G199" s="34"/>
      <c r="H199" s="34"/>
      <c r="I199" s="176"/>
      <c r="J199" s="34"/>
      <c r="K199" s="34"/>
      <c r="L199" s="35"/>
      <c r="M199" s="222"/>
      <c r="N199" s="223"/>
      <c r="O199" s="69"/>
      <c r="P199" s="69"/>
      <c r="Q199" s="69"/>
      <c r="R199" s="69"/>
      <c r="S199" s="69"/>
      <c r="T199" s="70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4" t="s">
        <v>174</v>
      </c>
      <c r="AU199" s="14" t="s">
        <v>83</v>
      </c>
    </row>
    <row r="200" spans="1:65" s="2" customFormat="1" ht="24.2" customHeight="1">
      <c r="A200" s="32"/>
      <c r="B200" s="33"/>
      <c r="C200" s="207" t="s">
        <v>269</v>
      </c>
      <c r="D200" s="207" t="s">
        <v>169</v>
      </c>
      <c r="E200" s="208" t="s">
        <v>289</v>
      </c>
      <c r="F200" s="209" t="s">
        <v>290</v>
      </c>
      <c r="G200" s="210" t="s">
        <v>218</v>
      </c>
      <c r="H200" s="211">
        <v>1</v>
      </c>
      <c r="I200" s="212"/>
      <c r="J200" s="213">
        <f>ROUND(I200*H200,2)</f>
        <v>0</v>
      </c>
      <c r="K200" s="214"/>
      <c r="L200" s="35"/>
      <c r="M200" s="215" t="s">
        <v>1</v>
      </c>
      <c r="N200" s="216" t="s">
        <v>39</v>
      </c>
      <c r="O200" s="69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9" t="s">
        <v>173</v>
      </c>
      <c r="AT200" s="219" t="s">
        <v>169</v>
      </c>
      <c r="AU200" s="219" t="s">
        <v>83</v>
      </c>
      <c r="AY200" s="14" t="s">
        <v>166</v>
      </c>
      <c r="BE200" s="112">
        <f>IF(N200="základní",J200,0)</f>
        <v>0</v>
      </c>
      <c r="BF200" s="112">
        <f>IF(N200="snížená",J200,0)</f>
        <v>0</v>
      </c>
      <c r="BG200" s="112">
        <f>IF(N200="zákl. přenesená",J200,0)</f>
        <v>0</v>
      </c>
      <c r="BH200" s="112">
        <f>IF(N200="sníž. přenesená",J200,0)</f>
        <v>0</v>
      </c>
      <c r="BI200" s="112">
        <f>IF(N200="nulová",J200,0)</f>
        <v>0</v>
      </c>
      <c r="BJ200" s="14" t="s">
        <v>81</v>
      </c>
      <c r="BK200" s="112">
        <f>ROUND(I200*H200,2)</f>
        <v>0</v>
      </c>
      <c r="BL200" s="14" t="s">
        <v>173</v>
      </c>
      <c r="BM200" s="219" t="s">
        <v>272</v>
      </c>
    </row>
    <row r="201" spans="1:65" s="2" customFormat="1" ht="19.5">
      <c r="A201" s="32"/>
      <c r="B201" s="33"/>
      <c r="C201" s="34"/>
      <c r="D201" s="220" t="s">
        <v>174</v>
      </c>
      <c r="E201" s="34"/>
      <c r="F201" s="221" t="s">
        <v>290</v>
      </c>
      <c r="G201" s="34"/>
      <c r="H201" s="34"/>
      <c r="I201" s="176"/>
      <c r="J201" s="34"/>
      <c r="K201" s="34"/>
      <c r="L201" s="35"/>
      <c r="M201" s="222"/>
      <c r="N201" s="223"/>
      <c r="O201" s="69"/>
      <c r="P201" s="69"/>
      <c r="Q201" s="69"/>
      <c r="R201" s="69"/>
      <c r="S201" s="69"/>
      <c r="T201" s="70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4" t="s">
        <v>174</v>
      </c>
      <c r="AU201" s="14" t="s">
        <v>83</v>
      </c>
    </row>
    <row r="202" spans="1:65" s="2" customFormat="1" ht="24.2" customHeight="1">
      <c r="A202" s="32"/>
      <c r="B202" s="33"/>
      <c r="C202" s="207" t="s">
        <v>226</v>
      </c>
      <c r="D202" s="207" t="s">
        <v>169</v>
      </c>
      <c r="E202" s="208" t="s">
        <v>760</v>
      </c>
      <c r="F202" s="209" t="s">
        <v>761</v>
      </c>
      <c r="G202" s="210" t="s">
        <v>218</v>
      </c>
      <c r="H202" s="211">
        <v>2</v>
      </c>
      <c r="I202" s="212"/>
      <c r="J202" s="213">
        <f>ROUND(I202*H202,2)</f>
        <v>0</v>
      </c>
      <c r="K202" s="214"/>
      <c r="L202" s="35"/>
      <c r="M202" s="215" t="s">
        <v>1</v>
      </c>
      <c r="N202" s="216" t="s">
        <v>39</v>
      </c>
      <c r="O202" s="69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9" t="s">
        <v>173</v>
      </c>
      <c r="AT202" s="219" t="s">
        <v>169</v>
      </c>
      <c r="AU202" s="219" t="s">
        <v>83</v>
      </c>
      <c r="AY202" s="14" t="s">
        <v>166</v>
      </c>
      <c r="BE202" s="112">
        <f>IF(N202="základní",J202,0)</f>
        <v>0</v>
      </c>
      <c r="BF202" s="112">
        <f>IF(N202="snížená",J202,0)</f>
        <v>0</v>
      </c>
      <c r="BG202" s="112">
        <f>IF(N202="zákl. přenesená",J202,0)</f>
        <v>0</v>
      </c>
      <c r="BH202" s="112">
        <f>IF(N202="sníž. přenesená",J202,0)</f>
        <v>0</v>
      </c>
      <c r="BI202" s="112">
        <f>IF(N202="nulová",J202,0)</f>
        <v>0</v>
      </c>
      <c r="BJ202" s="14" t="s">
        <v>81</v>
      </c>
      <c r="BK202" s="112">
        <f>ROUND(I202*H202,2)</f>
        <v>0</v>
      </c>
      <c r="BL202" s="14" t="s">
        <v>173</v>
      </c>
      <c r="BM202" s="219" t="s">
        <v>275</v>
      </c>
    </row>
    <row r="203" spans="1:65" s="2" customFormat="1" ht="19.5">
      <c r="A203" s="32"/>
      <c r="B203" s="33"/>
      <c r="C203" s="34"/>
      <c r="D203" s="220" t="s">
        <v>174</v>
      </c>
      <c r="E203" s="34"/>
      <c r="F203" s="221" t="s">
        <v>761</v>
      </c>
      <c r="G203" s="34"/>
      <c r="H203" s="34"/>
      <c r="I203" s="176"/>
      <c r="J203" s="34"/>
      <c r="K203" s="34"/>
      <c r="L203" s="35"/>
      <c r="M203" s="222"/>
      <c r="N203" s="223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4" t="s">
        <v>174</v>
      </c>
      <c r="AU203" s="14" t="s">
        <v>83</v>
      </c>
    </row>
    <row r="204" spans="1:65" s="2" customFormat="1" ht="24.2" customHeight="1">
      <c r="A204" s="32"/>
      <c r="B204" s="33"/>
      <c r="C204" s="207" t="s">
        <v>276</v>
      </c>
      <c r="D204" s="207" t="s">
        <v>169</v>
      </c>
      <c r="E204" s="208" t="s">
        <v>801</v>
      </c>
      <c r="F204" s="209" t="s">
        <v>802</v>
      </c>
      <c r="G204" s="210" t="s">
        <v>218</v>
      </c>
      <c r="H204" s="211">
        <v>1</v>
      </c>
      <c r="I204" s="212"/>
      <c r="J204" s="213">
        <f>ROUND(I204*H204,2)</f>
        <v>0</v>
      </c>
      <c r="K204" s="214"/>
      <c r="L204" s="35"/>
      <c r="M204" s="215" t="s">
        <v>1</v>
      </c>
      <c r="N204" s="216" t="s">
        <v>39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173</v>
      </c>
      <c r="AT204" s="219" t="s">
        <v>169</v>
      </c>
      <c r="AU204" s="219" t="s">
        <v>83</v>
      </c>
      <c r="AY204" s="14" t="s">
        <v>166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81</v>
      </c>
      <c r="BK204" s="112">
        <f>ROUND(I204*H204,2)</f>
        <v>0</v>
      </c>
      <c r="BL204" s="14" t="s">
        <v>173</v>
      </c>
      <c r="BM204" s="219" t="s">
        <v>279</v>
      </c>
    </row>
    <row r="205" spans="1:65" s="2" customFormat="1" ht="11.25">
      <c r="A205" s="32"/>
      <c r="B205" s="33"/>
      <c r="C205" s="34"/>
      <c r="D205" s="220" t="s">
        <v>174</v>
      </c>
      <c r="E205" s="34"/>
      <c r="F205" s="221" t="s">
        <v>802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174</v>
      </c>
      <c r="AU205" s="14" t="s">
        <v>83</v>
      </c>
    </row>
    <row r="206" spans="1:65" s="2" customFormat="1" ht="24.2" customHeight="1">
      <c r="A206" s="32"/>
      <c r="B206" s="33"/>
      <c r="C206" s="207" t="s">
        <v>182</v>
      </c>
      <c r="D206" s="207" t="s">
        <v>169</v>
      </c>
      <c r="E206" s="208" t="s">
        <v>391</v>
      </c>
      <c r="F206" s="209" t="s">
        <v>392</v>
      </c>
      <c r="G206" s="210" t="s">
        <v>172</v>
      </c>
      <c r="H206" s="211">
        <v>2</v>
      </c>
      <c r="I206" s="212"/>
      <c r="J206" s="213">
        <f>ROUND(I206*H206,2)</f>
        <v>0</v>
      </c>
      <c r="K206" s="214"/>
      <c r="L206" s="35"/>
      <c r="M206" s="215" t="s">
        <v>1</v>
      </c>
      <c r="N206" s="216" t="s">
        <v>39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173</v>
      </c>
      <c r="AT206" s="219" t="s">
        <v>169</v>
      </c>
      <c r="AU206" s="219" t="s">
        <v>83</v>
      </c>
      <c r="AY206" s="14" t="s">
        <v>166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81</v>
      </c>
      <c r="BK206" s="112">
        <f>ROUND(I206*H206,2)</f>
        <v>0</v>
      </c>
      <c r="BL206" s="14" t="s">
        <v>173</v>
      </c>
      <c r="BM206" s="219" t="s">
        <v>282</v>
      </c>
    </row>
    <row r="207" spans="1:65" s="2" customFormat="1" ht="19.5">
      <c r="A207" s="32"/>
      <c r="B207" s="33"/>
      <c r="C207" s="34"/>
      <c r="D207" s="220" t="s">
        <v>174</v>
      </c>
      <c r="E207" s="34"/>
      <c r="F207" s="221" t="s">
        <v>392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174</v>
      </c>
      <c r="AU207" s="14" t="s">
        <v>83</v>
      </c>
    </row>
    <row r="208" spans="1:65" s="2" customFormat="1" ht="24.2" customHeight="1">
      <c r="A208" s="32"/>
      <c r="B208" s="33"/>
      <c r="C208" s="207" t="s">
        <v>285</v>
      </c>
      <c r="D208" s="207" t="s">
        <v>169</v>
      </c>
      <c r="E208" s="208" t="s">
        <v>396</v>
      </c>
      <c r="F208" s="209" t="s">
        <v>397</v>
      </c>
      <c r="G208" s="210" t="s">
        <v>172</v>
      </c>
      <c r="H208" s="211">
        <v>4</v>
      </c>
      <c r="I208" s="212"/>
      <c r="J208" s="213">
        <f>ROUND(I208*H208,2)</f>
        <v>0</v>
      </c>
      <c r="K208" s="214"/>
      <c r="L208" s="35"/>
      <c r="M208" s="215" t="s">
        <v>1</v>
      </c>
      <c r="N208" s="216" t="s">
        <v>39</v>
      </c>
      <c r="O208" s="69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9" t="s">
        <v>173</v>
      </c>
      <c r="AT208" s="219" t="s">
        <v>169</v>
      </c>
      <c r="AU208" s="219" t="s">
        <v>83</v>
      </c>
      <c r="AY208" s="14" t="s">
        <v>166</v>
      </c>
      <c r="BE208" s="112">
        <f>IF(N208="základní",J208,0)</f>
        <v>0</v>
      </c>
      <c r="BF208" s="112">
        <f>IF(N208="snížená",J208,0)</f>
        <v>0</v>
      </c>
      <c r="BG208" s="112">
        <f>IF(N208="zákl. přenesená",J208,0)</f>
        <v>0</v>
      </c>
      <c r="BH208" s="112">
        <f>IF(N208="sníž. přenesená",J208,0)</f>
        <v>0</v>
      </c>
      <c r="BI208" s="112">
        <f>IF(N208="nulová",J208,0)</f>
        <v>0</v>
      </c>
      <c r="BJ208" s="14" t="s">
        <v>81</v>
      </c>
      <c r="BK208" s="112">
        <f>ROUND(I208*H208,2)</f>
        <v>0</v>
      </c>
      <c r="BL208" s="14" t="s">
        <v>173</v>
      </c>
      <c r="BM208" s="219" t="s">
        <v>288</v>
      </c>
    </row>
    <row r="209" spans="1:65" s="2" customFormat="1" ht="19.5">
      <c r="A209" s="32"/>
      <c r="B209" s="33"/>
      <c r="C209" s="34"/>
      <c r="D209" s="220" t="s">
        <v>174</v>
      </c>
      <c r="E209" s="34"/>
      <c r="F209" s="221" t="s">
        <v>397</v>
      </c>
      <c r="G209" s="34"/>
      <c r="H209" s="34"/>
      <c r="I209" s="176"/>
      <c r="J209" s="34"/>
      <c r="K209" s="34"/>
      <c r="L209" s="35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4" t="s">
        <v>174</v>
      </c>
      <c r="AU209" s="14" t="s">
        <v>83</v>
      </c>
    </row>
    <row r="210" spans="1:65" s="2" customFormat="1" ht="24.2" customHeight="1">
      <c r="A210" s="32"/>
      <c r="B210" s="33"/>
      <c r="C210" s="207" t="s">
        <v>234</v>
      </c>
      <c r="D210" s="207" t="s">
        <v>169</v>
      </c>
      <c r="E210" s="208" t="s">
        <v>399</v>
      </c>
      <c r="F210" s="209" t="s">
        <v>400</v>
      </c>
      <c r="G210" s="210" t="s">
        <v>172</v>
      </c>
      <c r="H210" s="211">
        <v>1</v>
      </c>
      <c r="I210" s="212"/>
      <c r="J210" s="213">
        <f>ROUND(I210*H210,2)</f>
        <v>0</v>
      </c>
      <c r="K210" s="214"/>
      <c r="L210" s="35"/>
      <c r="M210" s="215" t="s">
        <v>1</v>
      </c>
      <c r="N210" s="216" t="s">
        <v>39</v>
      </c>
      <c r="O210" s="69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9" t="s">
        <v>173</v>
      </c>
      <c r="AT210" s="219" t="s">
        <v>169</v>
      </c>
      <c r="AU210" s="219" t="s">
        <v>83</v>
      </c>
      <c r="AY210" s="14" t="s">
        <v>166</v>
      </c>
      <c r="BE210" s="112">
        <f>IF(N210="základní",J210,0)</f>
        <v>0</v>
      </c>
      <c r="BF210" s="112">
        <f>IF(N210="snížená",J210,0)</f>
        <v>0</v>
      </c>
      <c r="BG210" s="112">
        <f>IF(N210="zákl. přenesená",J210,0)</f>
        <v>0</v>
      </c>
      <c r="BH210" s="112">
        <f>IF(N210="sníž. přenesená",J210,0)</f>
        <v>0</v>
      </c>
      <c r="BI210" s="112">
        <f>IF(N210="nulová",J210,0)</f>
        <v>0</v>
      </c>
      <c r="BJ210" s="14" t="s">
        <v>81</v>
      </c>
      <c r="BK210" s="112">
        <f>ROUND(I210*H210,2)</f>
        <v>0</v>
      </c>
      <c r="BL210" s="14" t="s">
        <v>173</v>
      </c>
      <c r="BM210" s="219" t="s">
        <v>291</v>
      </c>
    </row>
    <row r="211" spans="1:65" s="2" customFormat="1" ht="19.5">
      <c r="A211" s="32"/>
      <c r="B211" s="33"/>
      <c r="C211" s="34"/>
      <c r="D211" s="220" t="s">
        <v>174</v>
      </c>
      <c r="E211" s="34"/>
      <c r="F211" s="221" t="s">
        <v>400</v>
      </c>
      <c r="G211" s="34"/>
      <c r="H211" s="34"/>
      <c r="I211" s="176"/>
      <c r="J211" s="34"/>
      <c r="K211" s="34"/>
      <c r="L211" s="35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4" t="s">
        <v>174</v>
      </c>
      <c r="AU211" s="14" t="s">
        <v>83</v>
      </c>
    </row>
    <row r="212" spans="1:65" s="2" customFormat="1" ht="24.2" customHeight="1">
      <c r="A212" s="32"/>
      <c r="B212" s="33"/>
      <c r="C212" s="207" t="s">
        <v>292</v>
      </c>
      <c r="D212" s="207" t="s">
        <v>169</v>
      </c>
      <c r="E212" s="208" t="s">
        <v>280</v>
      </c>
      <c r="F212" s="209" t="s">
        <v>281</v>
      </c>
      <c r="G212" s="210" t="s">
        <v>218</v>
      </c>
      <c r="H212" s="211">
        <v>1</v>
      </c>
      <c r="I212" s="212"/>
      <c r="J212" s="213">
        <f>ROUND(I212*H212,2)</f>
        <v>0</v>
      </c>
      <c r="K212" s="214"/>
      <c r="L212" s="35"/>
      <c r="M212" s="215" t="s">
        <v>1</v>
      </c>
      <c r="N212" s="216" t="s">
        <v>39</v>
      </c>
      <c r="O212" s="69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9" t="s">
        <v>173</v>
      </c>
      <c r="AT212" s="219" t="s">
        <v>169</v>
      </c>
      <c r="AU212" s="219" t="s">
        <v>83</v>
      </c>
      <c r="AY212" s="14" t="s">
        <v>166</v>
      </c>
      <c r="BE212" s="112">
        <f>IF(N212="základní",J212,0)</f>
        <v>0</v>
      </c>
      <c r="BF212" s="112">
        <f>IF(N212="snížená",J212,0)</f>
        <v>0</v>
      </c>
      <c r="BG212" s="112">
        <f>IF(N212="zákl. přenesená",J212,0)</f>
        <v>0</v>
      </c>
      <c r="BH212" s="112">
        <f>IF(N212="sníž. přenesená",J212,0)</f>
        <v>0</v>
      </c>
      <c r="BI212" s="112">
        <f>IF(N212="nulová",J212,0)</f>
        <v>0</v>
      </c>
      <c r="BJ212" s="14" t="s">
        <v>81</v>
      </c>
      <c r="BK212" s="112">
        <f>ROUND(I212*H212,2)</f>
        <v>0</v>
      </c>
      <c r="BL212" s="14" t="s">
        <v>173</v>
      </c>
      <c r="BM212" s="219" t="s">
        <v>295</v>
      </c>
    </row>
    <row r="213" spans="1:65" s="2" customFormat="1" ht="19.5">
      <c r="A213" s="32"/>
      <c r="B213" s="33"/>
      <c r="C213" s="34"/>
      <c r="D213" s="220" t="s">
        <v>174</v>
      </c>
      <c r="E213" s="34"/>
      <c r="F213" s="221" t="s">
        <v>281</v>
      </c>
      <c r="G213" s="34"/>
      <c r="H213" s="34"/>
      <c r="I213" s="176"/>
      <c r="J213" s="34"/>
      <c r="K213" s="34"/>
      <c r="L213" s="35"/>
      <c r="M213" s="222"/>
      <c r="N213" s="223"/>
      <c r="O213" s="69"/>
      <c r="P213" s="69"/>
      <c r="Q213" s="69"/>
      <c r="R213" s="69"/>
      <c r="S213" s="69"/>
      <c r="T213" s="70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4" t="s">
        <v>174</v>
      </c>
      <c r="AU213" s="14" t="s">
        <v>83</v>
      </c>
    </row>
    <row r="214" spans="1:65" s="2" customFormat="1" ht="24.2" customHeight="1">
      <c r="A214" s="32"/>
      <c r="B214" s="33"/>
      <c r="C214" s="207" t="s">
        <v>237</v>
      </c>
      <c r="D214" s="207" t="s">
        <v>169</v>
      </c>
      <c r="E214" s="208" t="s">
        <v>803</v>
      </c>
      <c r="F214" s="209" t="s">
        <v>804</v>
      </c>
      <c r="G214" s="210" t="s">
        <v>196</v>
      </c>
      <c r="H214" s="211">
        <v>3.5000000000000003E-2</v>
      </c>
      <c r="I214" s="212"/>
      <c r="J214" s="213">
        <f>ROUND(I214*H214,2)</f>
        <v>0</v>
      </c>
      <c r="K214" s="214"/>
      <c r="L214" s="35"/>
      <c r="M214" s="215" t="s">
        <v>1</v>
      </c>
      <c r="N214" s="216" t="s">
        <v>39</v>
      </c>
      <c r="O214" s="69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9" t="s">
        <v>173</v>
      </c>
      <c r="AT214" s="219" t="s">
        <v>169</v>
      </c>
      <c r="AU214" s="219" t="s">
        <v>83</v>
      </c>
      <c r="AY214" s="14" t="s">
        <v>166</v>
      </c>
      <c r="BE214" s="112">
        <f>IF(N214="základní",J214,0)</f>
        <v>0</v>
      </c>
      <c r="BF214" s="112">
        <f>IF(N214="snížená",J214,0)</f>
        <v>0</v>
      </c>
      <c r="BG214" s="112">
        <f>IF(N214="zákl. přenesená",J214,0)</f>
        <v>0</v>
      </c>
      <c r="BH214" s="112">
        <f>IF(N214="sníž. přenesená",J214,0)</f>
        <v>0</v>
      </c>
      <c r="BI214" s="112">
        <f>IF(N214="nulová",J214,0)</f>
        <v>0</v>
      </c>
      <c r="BJ214" s="14" t="s">
        <v>81</v>
      </c>
      <c r="BK214" s="112">
        <f>ROUND(I214*H214,2)</f>
        <v>0</v>
      </c>
      <c r="BL214" s="14" t="s">
        <v>173</v>
      </c>
      <c r="BM214" s="219" t="s">
        <v>298</v>
      </c>
    </row>
    <row r="215" spans="1:65" s="2" customFormat="1" ht="11.25">
      <c r="A215" s="32"/>
      <c r="B215" s="33"/>
      <c r="C215" s="34"/>
      <c r="D215" s="220" t="s">
        <v>174</v>
      </c>
      <c r="E215" s="34"/>
      <c r="F215" s="221" t="s">
        <v>804</v>
      </c>
      <c r="G215" s="34"/>
      <c r="H215" s="34"/>
      <c r="I215" s="176"/>
      <c r="J215" s="34"/>
      <c r="K215" s="34"/>
      <c r="L215" s="35"/>
      <c r="M215" s="222"/>
      <c r="N215" s="223"/>
      <c r="O215" s="69"/>
      <c r="P215" s="69"/>
      <c r="Q215" s="69"/>
      <c r="R215" s="69"/>
      <c r="S215" s="69"/>
      <c r="T215" s="70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4" t="s">
        <v>174</v>
      </c>
      <c r="AU215" s="14" t="s">
        <v>83</v>
      </c>
    </row>
    <row r="216" spans="1:65" s="2" customFormat="1" ht="24.2" customHeight="1">
      <c r="A216" s="32"/>
      <c r="B216" s="33"/>
      <c r="C216" s="207" t="s">
        <v>299</v>
      </c>
      <c r="D216" s="207" t="s">
        <v>169</v>
      </c>
      <c r="E216" s="208" t="s">
        <v>805</v>
      </c>
      <c r="F216" s="209" t="s">
        <v>806</v>
      </c>
      <c r="G216" s="210" t="s">
        <v>196</v>
      </c>
      <c r="H216" s="211">
        <v>3.5000000000000003E-2</v>
      </c>
      <c r="I216" s="212"/>
      <c r="J216" s="213">
        <f>ROUND(I216*H216,2)</f>
        <v>0</v>
      </c>
      <c r="K216" s="214"/>
      <c r="L216" s="35"/>
      <c r="M216" s="215" t="s">
        <v>1</v>
      </c>
      <c r="N216" s="216" t="s">
        <v>39</v>
      </c>
      <c r="O216" s="69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9" t="s">
        <v>173</v>
      </c>
      <c r="AT216" s="219" t="s">
        <v>169</v>
      </c>
      <c r="AU216" s="219" t="s">
        <v>83</v>
      </c>
      <c r="AY216" s="14" t="s">
        <v>166</v>
      </c>
      <c r="BE216" s="112">
        <f>IF(N216="základní",J216,0)</f>
        <v>0</v>
      </c>
      <c r="BF216" s="112">
        <f>IF(N216="snížená",J216,0)</f>
        <v>0</v>
      </c>
      <c r="BG216" s="112">
        <f>IF(N216="zákl. přenesená",J216,0)</f>
        <v>0</v>
      </c>
      <c r="BH216" s="112">
        <f>IF(N216="sníž. přenesená",J216,0)</f>
        <v>0</v>
      </c>
      <c r="BI216" s="112">
        <f>IF(N216="nulová",J216,0)</f>
        <v>0</v>
      </c>
      <c r="BJ216" s="14" t="s">
        <v>81</v>
      </c>
      <c r="BK216" s="112">
        <f>ROUND(I216*H216,2)</f>
        <v>0</v>
      </c>
      <c r="BL216" s="14" t="s">
        <v>173</v>
      </c>
      <c r="BM216" s="219" t="s">
        <v>302</v>
      </c>
    </row>
    <row r="217" spans="1:65" s="2" customFormat="1" ht="19.5">
      <c r="A217" s="32"/>
      <c r="B217" s="33"/>
      <c r="C217" s="34"/>
      <c r="D217" s="220" t="s">
        <v>174</v>
      </c>
      <c r="E217" s="34"/>
      <c r="F217" s="221" t="s">
        <v>806</v>
      </c>
      <c r="G217" s="34"/>
      <c r="H217" s="34"/>
      <c r="I217" s="176"/>
      <c r="J217" s="34"/>
      <c r="K217" s="34"/>
      <c r="L217" s="35"/>
      <c r="M217" s="222"/>
      <c r="N217" s="223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4" t="s">
        <v>174</v>
      </c>
      <c r="AU217" s="14" t="s">
        <v>83</v>
      </c>
    </row>
    <row r="218" spans="1:65" s="12" customFormat="1" ht="22.9" customHeight="1">
      <c r="B218" s="191"/>
      <c r="C218" s="192"/>
      <c r="D218" s="193" t="s">
        <v>73</v>
      </c>
      <c r="E218" s="205" t="s">
        <v>306</v>
      </c>
      <c r="F218" s="205" t="s">
        <v>307</v>
      </c>
      <c r="G218" s="192"/>
      <c r="H218" s="192"/>
      <c r="I218" s="195"/>
      <c r="J218" s="206">
        <f>BK218</f>
        <v>0</v>
      </c>
      <c r="K218" s="192"/>
      <c r="L218" s="197"/>
      <c r="M218" s="198"/>
      <c r="N218" s="199"/>
      <c r="O218" s="199"/>
      <c r="P218" s="200">
        <f>SUM(P219:P228)</f>
        <v>0</v>
      </c>
      <c r="Q218" s="199"/>
      <c r="R218" s="200">
        <f>SUM(R219:R228)</f>
        <v>0</v>
      </c>
      <c r="S218" s="199"/>
      <c r="T218" s="201">
        <f>SUM(T219:T228)</f>
        <v>0</v>
      </c>
      <c r="AR218" s="202" t="s">
        <v>83</v>
      </c>
      <c r="AT218" s="203" t="s">
        <v>73</v>
      </c>
      <c r="AU218" s="203" t="s">
        <v>81</v>
      </c>
      <c r="AY218" s="202" t="s">
        <v>166</v>
      </c>
      <c r="BK218" s="204">
        <f>SUM(BK219:BK228)</f>
        <v>0</v>
      </c>
    </row>
    <row r="219" spans="1:65" s="2" customFormat="1" ht="37.9" customHeight="1">
      <c r="A219" s="32"/>
      <c r="B219" s="33"/>
      <c r="C219" s="207" t="s">
        <v>241</v>
      </c>
      <c r="D219" s="207" t="s">
        <v>169</v>
      </c>
      <c r="E219" s="208" t="s">
        <v>762</v>
      </c>
      <c r="F219" s="209" t="s">
        <v>763</v>
      </c>
      <c r="G219" s="210" t="s">
        <v>267</v>
      </c>
      <c r="H219" s="211">
        <v>1</v>
      </c>
      <c r="I219" s="212"/>
      <c r="J219" s="213">
        <f>ROUND(I219*H219,2)</f>
        <v>0</v>
      </c>
      <c r="K219" s="214"/>
      <c r="L219" s="35"/>
      <c r="M219" s="215" t="s">
        <v>1</v>
      </c>
      <c r="N219" s="216" t="s">
        <v>39</v>
      </c>
      <c r="O219" s="69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9" t="s">
        <v>173</v>
      </c>
      <c r="AT219" s="219" t="s">
        <v>169</v>
      </c>
      <c r="AU219" s="219" t="s">
        <v>83</v>
      </c>
      <c r="AY219" s="14" t="s">
        <v>166</v>
      </c>
      <c r="BE219" s="112">
        <f>IF(N219="základní",J219,0)</f>
        <v>0</v>
      </c>
      <c r="BF219" s="112">
        <f>IF(N219="snížená",J219,0)</f>
        <v>0</v>
      </c>
      <c r="BG219" s="112">
        <f>IF(N219="zákl. přenesená",J219,0)</f>
        <v>0</v>
      </c>
      <c r="BH219" s="112">
        <f>IF(N219="sníž. přenesená",J219,0)</f>
        <v>0</v>
      </c>
      <c r="BI219" s="112">
        <f>IF(N219="nulová",J219,0)</f>
        <v>0</v>
      </c>
      <c r="BJ219" s="14" t="s">
        <v>81</v>
      </c>
      <c r="BK219" s="112">
        <f>ROUND(I219*H219,2)</f>
        <v>0</v>
      </c>
      <c r="BL219" s="14" t="s">
        <v>173</v>
      </c>
      <c r="BM219" s="219" t="s">
        <v>305</v>
      </c>
    </row>
    <row r="220" spans="1:65" s="2" customFormat="1" ht="19.5">
      <c r="A220" s="32"/>
      <c r="B220" s="33"/>
      <c r="C220" s="34"/>
      <c r="D220" s="220" t="s">
        <v>174</v>
      </c>
      <c r="E220" s="34"/>
      <c r="F220" s="221" t="s">
        <v>763</v>
      </c>
      <c r="G220" s="34"/>
      <c r="H220" s="34"/>
      <c r="I220" s="176"/>
      <c r="J220" s="34"/>
      <c r="K220" s="34"/>
      <c r="L220" s="35"/>
      <c r="M220" s="222"/>
      <c r="N220" s="223"/>
      <c r="O220" s="69"/>
      <c r="P220" s="69"/>
      <c r="Q220" s="69"/>
      <c r="R220" s="69"/>
      <c r="S220" s="69"/>
      <c r="T220" s="70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4" t="s">
        <v>174</v>
      </c>
      <c r="AU220" s="14" t="s">
        <v>83</v>
      </c>
    </row>
    <row r="221" spans="1:65" s="2" customFormat="1" ht="21.75" customHeight="1">
      <c r="A221" s="32"/>
      <c r="B221" s="33"/>
      <c r="C221" s="207" t="s">
        <v>308</v>
      </c>
      <c r="D221" s="207" t="s">
        <v>169</v>
      </c>
      <c r="E221" s="208" t="s">
        <v>312</v>
      </c>
      <c r="F221" s="209" t="s">
        <v>313</v>
      </c>
      <c r="G221" s="210" t="s">
        <v>267</v>
      </c>
      <c r="H221" s="211">
        <v>1</v>
      </c>
      <c r="I221" s="212"/>
      <c r="J221" s="213">
        <f>ROUND(I221*H221,2)</f>
        <v>0</v>
      </c>
      <c r="K221" s="214"/>
      <c r="L221" s="35"/>
      <c r="M221" s="215" t="s">
        <v>1</v>
      </c>
      <c r="N221" s="216" t="s">
        <v>39</v>
      </c>
      <c r="O221" s="69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9" t="s">
        <v>173</v>
      </c>
      <c r="AT221" s="219" t="s">
        <v>169</v>
      </c>
      <c r="AU221" s="219" t="s">
        <v>83</v>
      </c>
      <c r="AY221" s="14" t="s">
        <v>166</v>
      </c>
      <c r="BE221" s="112">
        <f>IF(N221="základní",J221,0)</f>
        <v>0</v>
      </c>
      <c r="BF221" s="112">
        <f>IF(N221="snížená",J221,0)</f>
        <v>0</v>
      </c>
      <c r="BG221" s="112">
        <f>IF(N221="zákl. přenesená",J221,0)</f>
        <v>0</v>
      </c>
      <c r="BH221" s="112">
        <f>IF(N221="sníž. přenesená",J221,0)</f>
        <v>0</v>
      </c>
      <c r="BI221" s="112">
        <f>IF(N221="nulová",J221,0)</f>
        <v>0</v>
      </c>
      <c r="BJ221" s="14" t="s">
        <v>81</v>
      </c>
      <c r="BK221" s="112">
        <f>ROUND(I221*H221,2)</f>
        <v>0</v>
      </c>
      <c r="BL221" s="14" t="s">
        <v>173</v>
      </c>
      <c r="BM221" s="219" t="s">
        <v>311</v>
      </c>
    </row>
    <row r="222" spans="1:65" s="2" customFormat="1" ht="11.25">
      <c r="A222" s="32"/>
      <c r="B222" s="33"/>
      <c r="C222" s="34"/>
      <c r="D222" s="220" t="s">
        <v>174</v>
      </c>
      <c r="E222" s="34"/>
      <c r="F222" s="221" t="s">
        <v>313</v>
      </c>
      <c r="G222" s="34"/>
      <c r="H222" s="34"/>
      <c r="I222" s="176"/>
      <c r="J222" s="34"/>
      <c r="K222" s="34"/>
      <c r="L222" s="35"/>
      <c r="M222" s="222"/>
      <c r="N222" s="223"/>
      <c r="O222" s="69"/>
      <c r="P222" s="69"/>
      <c r="Q222" s="69"/>
      <c r="R222" s="69"/>
      <c r="S222" s="69"/>
      <c r="T222" s="70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4" t="s">
        <v>174</v>
      </c>
      <c r="AU222" s="14" t="s">
        <v>83</v>
      </c>
    </row>
    <row r="223" spans="1:65" s="2" customFormat="1" ht="16.5" customHeight="1">
      <c r="A223" s="32"/>
      <c r="B223" s="33"/>
      <c r="C223" s="207" t="s">
        <v>242</v>
      </c>
      <c r="D223" s="207" t="s">
        <v>169</v>
      </c>
      <c r="E223" s="208" t="s">
        <v>316</v>
      </c>
      <c r="F223" s="209" t="s">
        <v>317</v>
      </c>
      <c r="G223" s="210" t="s">
        <v>218</v>
      </c>
      <c r="H223" s="211">
        <v>1</v>
      </c>
      <c r="I223" s="212"/>
      <c r="J223" s="213">
        <f>ROUND(I223*H223,2)</f>
        <v>0</v>
      </c>
      <c r="K223" s="214"/>
      <c r="L223" s="35"/>
      <c r="M223" s="215" t="s">
        <v>1</v>
      </c>
      <c r="N223" s="216" t="s">
        <v>39</v>
      </c>
      <c r="O223" s="69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9" t="s">
        <v>173</v>
      </c>
      <c r="AT223" s="219" t="s">
        <v>169</v>
      </c>
      <c r="AU223" s="219" t="s">
        <v>83</v>
      </c>
      <c r="AY223" s="14" t="s">
        <v>166</v>
      </c>
      <c r="BE223" s="112">
        <f>IF(N223="základní",J223,0)</f>
        <v>0</v>
      </c>
      <c r="BF223" s="112">
        <f>IF(N223="snížená",J223,0)</f>
        <v>0</v>
      </c>
      <c r="BG223" s="112">
        <f>IF(N223="zákl. přenesená",J223,0)</f>
        <v>0</v>
      </c>
      <c r="BH223" s="112">
        <f>IF(N223="sníž. přenesená",J223,0)</f>
        <v>0</v>
      </c>
      <c r="BI223" s="112">
        <f>IF(N223="nulová",J223,0)</f>
        <v>0</v>
      </c>
      <c r="BJ223" s="14" t="s">
        <v>81</v>
      </c>
      <c r="BK223" s="112">
        <f>ROUND(I223*H223,2)</f>
        <v>0</v>
      </c>
      <c r="BL223" s="14" t="s">
        <v>173</v>
      </c>
      <c r="BM223" s="219" t="s">
        <v>314</v>
      </c>
    </row>
    <row r="224" spans="1:65" s="2" customFormat="1" ht="11.25">
      <c r="A224" s="32"/>
      <c r="B224" s="33"/>
      <c r="C224" s="34"/>
      <c r="D224" s="220" t="s">
        <v>174</v>
      </c>
      <c r="E224" s="34"/>
      <c r="F224" s="221" t="s">
        <v>317</v>
      </c>
      <c r="G224" s="34"/>
      <c r="H224" s="34"/>
      <c r="I224" s="176"/>
      <c r="J224" s="34"/>
      <c r="K224" s="34"/>
      <c r="L224" s="35"/>
      <c r="M224" s="222"/>
      <c r="N224" s="223"/>
      <c r="O224" s="69"/>
      <c r="P224" s="69"/>
      <c r="Q224" s="69"/>
      <c r="R224" s="69"/>
      <c r="S224" s="69"/>
      <c r="T224" s="70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4" t="s">
        <v>174</v>
      </c>
      <c r="AU224" s="14" t="s">
        <v>83</v>
      </c>
    </row>
    <row r="225" spans="1:65" s="2" customFormat="1" ht="33" customHeight="1">
      <c r="A225" s="32"/>
      <c r="B225" s="33"/>
      <c r="C225" s="224" t="s">
        <v>315</v>
      </c>
      <c r="D225" s="224" t="s">
        <v>179</v>
      </c>
      <c r="E225" s="225" t="s">
        <v>319</v>
      </c>
      <c r="F225" s="226" t="s">
        <v>320</v>
      </c>
      <c r="G225" s="227" t="s">
        <v>218</v>
      </c>
      <c r="H225" s="228">
        <v>1</v>
      </c>
      <c r="I225" s="229"/>
      <c r="J225" s="230">
        <f>ROUND(I225*H225,2)</f>
        <v>0</v>
      </c>
      <c r="K225" s="231"/>
      <c r="L225" s="232"/>
      <c r="M225" s="233" t="s">
        <v>1</v>
      </c>
      <c r="N225" s="234" t="s">
        <v>39</v>
      </c>
      <c r="O225" s="69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9" t="s">
        <v>182</v>
      </c>
      <c r="AT225" s="219" t="s">
        <v>179</v>
      </c>
      <c r="AU225" s="219" t="s">
        <v>83</v>
      </c>
      <c r="AY225" s="14" t="s">
        <v>166</v>
      </c>
      <c r="BE225" s="112">
        <f>IF(N225="základní",J225,0)</f>
        <v>0</v>
      </c>
      <c r="BF225" s="112">
        <f>IF(N225="snížená",J225,0)</f>
        <v>0</v>
      </c>
      <c r="BG225" s="112">
        <f>IF(N225="zákl. přenesená",J225,0)</f>
        <v>0</v>
      </c>
      <c r="BH225" s="112">
        <f>IF(N225="sníž. přenesená",J225,0)</f>
        <v>0</v>
      </c>
      <c r="BI225" s="112">
        <f>IF(N225="nulová",J225,0)</f>
        <v>0</v>
      </c>
      <c r="BJ225" s="14" t="s">
        <v>81</v>
      </c>
      <c r="BK225" s="112">
        <f>ROUND(I225*H225,2)</f>
        <v>0</v>
      </c>
      <c r="BL225" s="14" t="s">
        <v>173</v>
      </c>
      <c r="BM225" s="219" t="s">
        <v>318</v>
      </c>
    </row>
    <row r="226" spans="1:65" s="2" customFormat="1" ht="19.5">
      <c r="A226" s="32"/>
      <c r="B226" s="33"/>
      <c r="C226" s="34"/>
      <c r="D226" s="220" t="s">
        <v>174</v>
      </c>
      <c r="E226" s="34"/>
      <c r="F226" s="221" t="s">
        <v>320</v>
      </c>
      <c r="G226" s="34"/>
      <c r="H226" s="34"/>
      <c r="I226" s="176"/>
      <c r="J226" s="34"/>
      <c r="K226" s="34"/>
      <c r="L226" s="35"/>
      <c r="M226" s="222"/>
      <c r="N226" s="223"/>
      <c r="O226" s="69"/>
      <c r="P226" s="69"/>
      <c r="Q226" s="69"/>
      <c r="R226" s="69"/>
      <c r="S226" s="69"/>
      <c r="T226" s="70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4" t="s">
        <v>174</v>
      </c>
      <c r="AU226" s="14" t="s">
        <v>83</v>
      </c>
    </row>
    <row r="227" spans="1:65" s="2" customFormat="1" ht="24.2" customHeight="1">
      <c r="A227" s="32"/>
      <c r="B227" s="33"/>
      <c r="C227" s="207" t="s">
        <v>243</v>
      </c>
      <c r="D227" s="207" t="s">
        <v>169</v>
      </c>
      <c r="E227" s="208" t="s">
        <v>323</v>
      </c>
      <c r="F227" s="209" t="s">
        <v>324</v>
      </c>
      <c r="G227" s="210" t="s">
        <v>267</v>
      </c>
      <c r="H227" s="211">
        <v>1</v>
      </c>
      <c r="I227" s="212"/>
      <c r="J227" s="213">
        <f>ROUND(I227*H227,2)</f>
        <v>0</v>
      </c>
      <c r="K227" s="214"/>
      <c r="L227" s="35"/>
      <c r="M227" s="215" t="s">
        <v>1</v>
      </c>
      <c r="N227" s="216" t="s">
        <v>39</v>
      </c>
      <c r="O227" s="69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9" t="s">
        <v>173</v>
      </c>
      <c r="AT227" s="219" t="s">
        <v>169</v>
      </c>
      <c r="AU227" s="219" t="s">
        <v>83</v>
      </c>
      <c r="AY227" s="14" t="s">
        <v>166</v>
      </c>
      <c r="BE227" s="112">
        <f>IF(N227="základní",J227,0)</f>
        <v>0</v>
      </c>
      <c r="BF227" s="112">
        <f>IF(N227="snížená",J227,0)</f>
        <v>0</v>
      </c>
      <c r="BG227" s="112">
        <f>IF(N227="zákl. přenesená",J227,0)</f>
        <v>0</v>
      </c>
      <c r="BH227" s="112">
        <f>IF(N227="sníž. přenesená",J227,0)</f>
        <v>0</v>
      </c>
      <c r="BI227" s="112">
        <f>IF(N227="nulová",J227,0)</f>
        <v>0</v>
      </c>
      <c r="BJ227" s="14" t="s">
        <v>81</v>
      </c>
      <c r="BK227" s="112">
        <f>ROUND(I227*H227,2)</f>
        <v>0</v>
      </c>
      <c r="BL227" s="14" t="s">
        <v>173</v>
      </c>
      <c r="BM227" s="219" t="s">
        <v>321</v>
      </c>
    </row>
    <row r="228" spans="1:65" s="2" customFormat="1" ht="11.25">
      <c r="A228" s="32"/>
      <c r="B228" s="33"/>
      <c r="C228" s="34"/>
      <c r="D228" s="220" t="s">
        <v>174</v>
      </c>
      <c r="E228" s="34"/>
      <c r="F228" s="221" t="s">
        <v>324</v>
      </c>
      <c r="G228" s="34"/>
      <c r="H228" s="34"/>
      <c r="I228" s="176"/>
      <c r="J228" s="34"/>
      <c r="K228" s="34"/>
      <c r="L228" s="35"/>
      <c r="M228" s="222"/>
      <c r="N228" s="223"/>
      <c r="O228" s="69"/>
      <c r="P228" s="69"/>
      <c r="Q228" s="69"/>
      <c r="R228" s="69"/>
      <c r="S228" s="69"/>
      <c r="T228" s="70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4" t="s">
        <v>174</v>
      </c>
      <c r="AU228" s="14" t="s">
        <v>83</v>
      </c>
    </row>
    <row r="229" spans="1:65" s="12" customFormat="1" ht="22.9" customHeight="1">
      <c r="B229" s="191"/>
      <c r="C229" s="192"/>
      <c r="D229" s="193" t="s">
        <v>73</v>
      </c>
      <c r="E229" s="205" t="s">
        <v>326</v>
      </c>
      <c r="F229" s="205" t="s">
        <v>327</v>
      </c>
      <c r="G229" s="192"/>
      <c r="H229" s="192"/>
      <c r="I229" s="195"/>
      <c r="J229" s="206">
        <f>BK229</f>
        <v>0</v>
      </c>
      <c r="K229" s="192"/>
      <c r="L229" s="197"/>
      <c r="M229" s="198"/>
      <c r="N229" s="199"/>
      <c r="O229" s="199"/>
      <c r="P229" s="200">
        <f>SUM(P230:P233)</f>
        <v>0</v>
      </c>
      <c r="Q229" s="199"/>
      <c r="R229" s="200">
        <f>SUM(R230:R233)</f>
        <v>0</v>
      </c>
      <c r="S229" s="199"/>
      <c r="T229" s="201">
        <f>SUM(T230:T233)</f>
        <v>0</v>
      </c>
      <c r="AR229" s="202" t="s">
        <v>83</v>
      </c>
      <c r="AT229" s="203" t="s">
        <v>73</v>
      </c>
      <c r="AU229" s="203" t="s">
        <v>81</v>
      </c>
      <c r="AY229" s="202" t="s">
        <v>166</v>
      </c>
      <c r="BK229" s="204">
        <f>SUM(BK230:BK233)</f>
        <v>0</v>
      </c>
    </row>
    <row r="230" spans="1:65" s="2" customFormat="1" ht="24.2" customHeight="1">
      <c r="A230" s="32"/>
      <c r="B230" s="33"/>
      <c r="C230" s="207" t="s">
        <v>322</v>
      </c>
      <c r="D230" s="207" t="s">
        <v>169</v>
      </c>
      <c r="E230" s="208" t="s">
        <v>764</v>
      </c>
      <c r="F230" s="209" t="s">
        <v>765</v>
      </c>
      <c r="G230" s="210" t="s">
        <v>218</v>
      </c>
      <c r="H230" s="211">
        <v>2</v>
      </c>
      <c r="I230" s="212"/>
      <c r="J230" s="213">
        <f>ROUND(I230*H230,2)</f>
        <v>0</v>
      </c>
      <c r="K230" s="214"/>
      <c r="L230" s="35"/>
      <c r="M230" s="215" t="s">
        <v>1</v>
      </c>
      <c r="N230" s="216" t="s">
        <v>39</v>
      </c>
      <c r="O230" s="69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19" t="s">
        <v>173</v>
      </c>
      <c r="AT230" s="219" t="s">
        <v>169</v>
      </c>
      <c r="AU230" s="219" t="s">
        <v>83</v>
      </c>
      <c r="AY230" s="14" t="s">
        <v>166</v>
      </c>
      <c r="BE230" s="112">
        <f>IF(N230="základní",J230,0)</f>
        <v>0</v>
      </c>
      <c r="BF230" s="112">
        <f>IF(N230="snížená",J230,0)</f>
        <v>0</v>
      </c>
      <c r="BG230" s="112">
        <f>IF(N230="zákl. přenesená",J230,0)</f>
        <v>0</v>
      </c>
      <c r="BH230" s="112">
        <f>IF(N230="sníž. přenesená",J230,0)</f>
        <v>0</v>
      </c>
      <c r="BI230" s="112">
        <f>IF(N230="nulová",J230,0)</f>
        <v>0</v>
      </c>
      <c r="BJ230" s="14" t="s">
        <v>81</v>
      </c>
      <c r="BK230" s="112">
        <f>ROUND(I230*H230,2)</f>
        <v>0</v>
      </c>
      <c r="BL230" s="14" t="s">
        <v>173</v>
      </c>
      <c r="BM230" s="219" t="s">
        <v>325</v>
      </c>
    </row>
    <row r="231" spans="1:65" s="2" customFormat="1" ht="19.5">
      <c r="A231" s="32"/>
      <c r="B231" s="33"/>
      <c r="C231" s="34"/>
      <c r="D231" s="220" t="s">
        <v>174</v>
      </c>
      <c r="E231" s="34"/>
      <c r="F231" s="221" t="s">
        <v>765</v>
      </c>
      <c r="G231" s="34"/>
      <c r="H231" s="34"/>
      <c r="I231" s="176"/>
      <c r="J231" s="34"/>
      <c r="K231" s="34"/>
      <c r="L231" s="35"/>
      <c r="M231" s="222"/>
      <c r="N231" s="223"/>
      <c r="O231" s="69"/>
      <c r="P231" s="69"/>
      <c r="Q231" s="69"/>
      <c r="R231" s="69"/>
      <c r="S231" s="69"/>
      <c r="T231" s="70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4" t="s">
        <v>174</v>
      </c>
      <c r="AU231" s="14" t="s">
        <v>83</v>
      </c>
    </row>
    <row r="232" spans="1:65" s="2" customFormat="1" ht="24.2" customHeight="1">
      <c r="A232" s="32"/>
      <c r="B232" s="33"/>
      <c r="C232" s="207" t="s">
        <v>246</v>
      </c>
      <c r="D232" s="207" t="s">
        <v>169</v>
      </c>
      <c r="E232" s="208" t="s">
        <v>332</v>
      </c>
      <c r="F232" s="209" t="s">
        <v>333</v>
      </c>
      <c r="G232" s="210" t="s">
        <v>218</v>
      </c>
      <c r="H232" s="211">
        <v>2</v>
      </c>
      <c r="I232" s="212"/>
      <c r="J232" s="213">
        <f>ROUND(I232*H232,2)</f>
        <v>0</v>
      </c>
      <c r="K232" s="214"/>
      <c r="L232" s="35"/>
      <c r="M232" s="215" t="s">
        <v>1</v>
      </c>
      <c r="N232" s="216" t="s">
        <v>39</v>
      </c>
      <c r="O232" s="69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9" t="s">
        <v>173</v>
      </c>
      <c r="AT232" s="219" t="s">
        <v>169</v>
      </c>
      <c r="AU232" s="219" t="s">
        <v>83</v>
      </c>
      <c r="AY232" s="14" t="s">
        <v>166</v>
      </c>
      <c r="BE232" s="112">
        <f>IF(N232="základní",J232,0)</f>
        <v>0</v>
      </c>
      <c r="BF232" s="112">
        <f>IF(N232="snížená",J232,0)</f>
        <v>0</v>
      </c>
      <c r="BG232" s="112">
        <f>IF(N232="zákl. přenesená",J232,0)</f>
        <v>0</v>
      </c>
      <c r="BH232" s="112">
        <f>IF(N232="sníž. přenesená",J232,0)</f>
        <v>0</v>
      </c>
      <c r="BI232" s="112">
        <f>IF(N232="nulová",J232,0)</f>
        <v>0</v>
      </c>
      <c r="BJ232" s="14" t="s">
        <v>81</v>
      </c>
      <c r="BK232" s="112">
        <f>ROUND(I232*H232,2)</f>
        <v>0</v>
      </c>
      <c r="BL232" s="14" t="s">
        <v>173</v>
      </c>
      <c r="BM232" s="219" t="s">
        <v>330</v>
      </c>
    </row>
    <row r="233" spans="1:65" s="2" customFormat="1" ht="11.25">
      <c r="A233" s="32"/>
      <c r="B233" s="33"/>
      <c r="C233" s="34"/>
      <c r="D233" s="220" t="s">
        <v>174</v>
      </c>
      <c r="E233" s="34"/>
      <c r="F233" s="221" t="s">
        <v>333</v>
      </c>
      <c r="G233" s="34"/>
      <c r="H233" s="34"/>
      <c r="I233" s="176"/>
      <c r="J233" s="34"/>
      <c r="K233" s="34"/>
      <c r="L233" s="35"/>
      <c r="M233" s="222"/>
      <c r="N233" s="223"/>
      <c r="O233" s="69"/>
      <c r="P233" s="69"/>
      <c r="Q233" s="69"/>
      <c r="R233" s="69"/>
      <c r="S233" s="69"/>
      <c r="T233" s="70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4" t="s">
        <v>174</v>
      </c>
      <c r="AU233" s="14" t="s">
        <v>83</v>
      </c>
    </row>
    <row r="234" spans="1:65" s="12" customFormat="1" ht="22.9" customHeight="1">
      <c r="B234" s="191"/>
      <c r="C234" s="192"/>
      <c r="D234" s="193" t="s">
        <v>73</v>
      </c>
      <c r="E234" s="205" t="s">
        <v>335</v>
      </c>
      <c r="F234" s="205" t="s">
        <v>336</v>
      </c>
      <c r="G234" s="192"/>
      <c r="H234" s="192"/>
      <c r="I234" s="195"/>
      <c r="J234" s="206">
        <f>BK234</f>
        <v>0</v>
      </c>
      <c r="K234" s="192"/>
      <c r="L234" s="197"/>
      <c r="M234" s="198"/>
      <c r="N234" s="199"/>
      <c r="O234" s="199"/>
      <c r="P234" s="200">
        <f>SUM(P235:P264)</f>
        <v>0</v>
      </c>
      <c r="Q234" s="199"/>
      <c r="R234" s="200">
        <f>SUM(R235:R264)</f>
        <v>0</v>
      </c>
      <c r="S234" s="199"/>
      <c r="T234" s="201">
        <f>SUM(T235:T264)</f>
        <v>0</v>
      </c>
      <c r="AR234" s="202" t="s">
        <v>83</v>
      </c>
      <c r="AT234" s="203" t="s">
        <v>73</v>
      </c>
      <c r="AU234" s="203" t="s">
        <v>81</v>
      </c>
      <c r="AY234" s="202" t="s">
        <v>166</v>
      </c>
      <c r="BK234" s="204">
        <f>SUM(BK235:BK264)</f>
        <v>0</v>
      </c>
    </row>
    <row r="235" spans="1:65" s="2" customFormat="1" ht="24.2" customHeight="1">
      <c r="A235" s="32"/>
      <c r="B235" s="33"/>
      <c r="C235" s="207" t="s">
        <v>331</v>
      </c>
      <c r="D235" s="207" t="s">
        <v>169</v>
      </c>
      <c r="E235" s="208" t="s">
        <v>337</v>
      </c>
      <c r="F235" s="209" t="s">
        <v>766</v>
      </c>
      <c r="G235" s="210" t="s">
        <v>339</v>
      </c>
      <c r="H235" s="211">
        <v>1</v>
      </c>
      <c r="I235" s="212"/>
      <c r="J235" s="213">
        <f>ROUND(I235*H235,2)</f>
        <v>0</v>
      </c>
      <c r="K235" s="214"/>
      <c r="L235" s="35"/>
      <c r="M235" s="215" t="s">
        <v>1</v>
      </c>
      <c r="N235" s="216" t="s">
        <v>39</v>
      </c>
      <c r="O235" s="69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9" t="s">
        <v>173</v>
      </c>
      <c r="AT235" s="219" t="s">
        <v>169</v>
      </c>
      <c r="AU235" s="219" t="s">
        <v>83</v>
      </c>
      <c r="AY235" s="14" t="s">
        <v>166</v>
      </c>
      <c r="BE235" s="112">
        <f>IF(N235="základní",J235,0)</f>
        <v>0</v>
      </c>
      <c r="BF235" s="112">
        <f>IF(N235="snížená",J235,0)</f>
        <v>0</v>
      </c>
      <c r="BG235" s="112">
        <f>IF(N235="zákl. přenesená",J235,0)</f>
        <v>0</v>
      </c>
      <c r="BH235" s="112">
        <f>IF(N235="sníž. přenesená",J235,0)</f>
        <v>0</v>
      </c>
      <c r="BI235" s="112">
        <f>IF(N235="nulová",J235,0)</f>
        <v>0</v>
      </c>
      <c r="BJ235" s="14" t="s">
        <v>81</v>
      </c>
      <c r="BK235" s="112">
        <f>ROUND(I235*H235,2)</f>
        <v>0</v>
      </c>
      <c r="BL235" s="14" t="s">
        <v>173</v>
      </c>
      <c r="BM235" s="219" t="s">
        <v>334</v>
      </c>
    </row>
    <row r="236" spans="1:65" s="2" customFormat="1" ht="19.5">
      <c r="A236" s="32"/>
      <c r="B236" s="33"/>
      <c r="C236" s="34"/>
      <c r="D236" s="220" t="s">
        <v>174</v>
      </c>
      <c r="E236" s="34"/>
      <c r="F236" s="221" t="s">
        <v>766</v>
      </c>
      <c r="G236" s="34"/>
      <c r="H236" s="34"/>
      <c r="I236" s="176"/>
      <c r="J236" s="34"/>
      <c r="K236" s="34"/>
      <c r="L236" s="35"/>
      <c r="M236" s="222"/>
      <c r="N236" s="223"/>
      <c r="O236" s="69"/>
      <c r="P236" s="69"/>
      <c r="Q236" s="69"/>
      <c r="R236" s="69"/>
      <c r="S236" s="69"/>
      <c r="T236" s="70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4" t="s">
        <v>174</v>
      </c>
      <c r="AU236" s="14" t="s">
        <v>83</v>
      </c>
    </row>
    <row r="237" spans="1:65" s="2" customFormat="1" ht="16.5" customHeight="1">
      <c r="A237" s="32"/>
      <c r="B237" s="33"/>
      <c r="C237" s="224" t="s">
        <v>250</v>
      </c>
      <c r="D237" s="224" t="s">
        <v>179</v>
      </c>
      <c r="E237" s="225" t="s">
        <v>342</v>
      </c>
      <c r="F237" s="226" t="s">
        <v>343</v>
      </c>
      <c r="G237" s="227" t="s">
        <v>213</v>
      </c>
      <c r="H237" s="228">
        <v>10</v>
      </c>
      <c r="I237" s="229"/>
      <c r="J237" s="230">
        <f>ROUND(I237*H237,2)</f>
        <v>0</v>
      </c>
      <c r="K237" s="231"/>
      <c r="L237" s="232"/>
      <c r="M237" s="233" t="s">
        <v>1</v>
      </c>
      <c r="N237" s="234" t="s">
        <v>39</v>
      </c>
      <c r="O237" s="69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9" t="s">
        <v>182</v>
      </c>
      <c r="AT237" s="219" t="s">
        <v>179</v>
      </c>
      <c r="AU237" s="219" t="s">
        <v>83</v>
      </c>
      <c r="AY237" s="14" t="s">
        <v>166</v>
      </c>
      <c r="BE237" s="112">
        <f>IF(N237="základní",J237,0)</f>
        <v>0</v>
      </c>
      <c r="BF237" s="112">
        <f>IF(N237="snížená",J237,0)</f>
        <v>0</v>
      </c>
      <c r="BG237" s="112">
        <f>IF(N237="zákl. přenesená",J237,0)</f>
        <v>0</v>
      </c>
      <c r="BH237" s="112">
        <f>IF(N237="sníž. přenesená",J237,0)</f>
        <v>0</v>
      </c>
      <c r="BI237" s="112">
        <f>IF(N237="nulová",J237,0)</f>
        <v>0</v>
      </c>
      <c r="BJ237" s="14" t="s">
        <v>81</v>
      </c>
      <c r="BK237" s="112">
        <f>ROUND(I237*H237,2)</f>
        <v>0</v>
      </c>
      <c r="BL237" s="14" t="s">
        <v>173</v>
      </c>
      <c r="BM237" s="219" t="s">
        <v>340</v>
      </c>
    </row>
    <row r="238" spans="1:65" s="2" customFormat="1" ht="11.25">
      <c r="A238" s="32"/>
      <c r="B238" s="33"/>
      <c r="C238" s="34"/>
      <c r="D238" s="220" t="s">
        <v>174</v>
      </c>
      <c r="E238" s="34"/>
      <c r="F238" s="221" t="s">
        <v>343</v>
      </c>
      <c r="G238" s="34"/>
      <c r="H238" s="34"/>
      <c r="I238" s="176"/>
      <c r="J238" s="34"/>
      <c r="K238" s="34"/>
      <c r="L238" s="35"/>
      <c r="M238" s="222"/>
      <c r="N238" s="223"/>
      <c r="O238" s="69"/>
      <c r="P238" s="69"/>
      <c r="Q238" s="69"/>
      <c r="R238" s="69"/>
      <c r="S238" s="69"/>
      <c r="T238" s="70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4" t="s">
        <v>174</v>
      </c>
      <c r="AU238" s="14" t="s">
        <v>83</v>
      </c>
    </row>
    <row r="239" spans="1:65" s="2" customFormat="1" ht="21.75" customHeight="1">
      <c r="A239" s="32"/>
      <c r="B239" s="33"/>
      <c r="C239" s="207" t="s">
        <v>341</v>
      </c>
      <c r="D239" s="207" t="s">
        <v>169</v>
      </c>
      <c r="E239" s="208" t="s">
        <v>345</v>
      </c>
      <c r="F239" s="209" t="s">
        <v>807</v>
      </c>
      <c r="G239" s="210" t="s">
        <v>339</v>
      </c>
      <c r="H239" s="211">
        <v>1</v>
      </c>
      <c r="I239" s="212"/>
      <c r="J239" s="213">
        <f>ROUND(I239*H239,2)</f>
        <v>0</v>
      </c>
      <c r="K239" s="214"/>
      <c r="L239" s="35"/>
      <c r="M239" s="215" t="s">
        <v>1</v>
      </c>
      <c r="N239" s="216" t="s">
        <v>39</v>
      </c>
      <c r="O239" s="69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9" t="s">
        <v>173</v>
      </c>
      <c r="AT239" s="219" t="s">
        <v>169</v>
      </c>
      <c r="AU239" s="219" t="s">
        <v>83</v>
      </c>
      <c r="AY239" s="14" t="s">
        <v>166</v>
      </c>
      <c r="BE239" s="112">
        <f>IF(N239="základní",J239,0)</f>
        <v>0</v>
      </c>
      <c r="BF239" s="112">
        <f>IF(N239="snížená",J239,0)</f>
        <v>0</v>
      </c>
      <c r="BG239" s="112">
        <f>IF(N239="zákl. přenesená",J239,0)</f>
        <v>0</v>
      </c>
      <c r="BH239" s="112">
        <f>IF(N239="sníž. přenesená",J239,0)</f>
        <v>0</v>
      </c>
      <c r="BI239" s="112">
        <f>IF(N239="nulová",J239,0)</f>
        <v>0</v>
      </c>
      <c r="BJ239" s="14" t="s">
        <v>81</v>
      </c>
      <c r="BK239" s="112">
        <f>ROUND(I239*H239,2)</f>
        <v>0</v>
      </c>
      <c r="BL239" s="14" t="s">
        <v>173</v>
      </c>
      <c r="BM239" s="219" t="s">
        <v>344</v>
      </c>
    </row>
    <row r="240" spans="1:65" s="2" customFormat="1" ht="11.25">
      <c r="A240" s="32"/>
      <c r="B240" s="33"/>
      <c r="C240" s="34"/>
      <c r="D240" s="220" t="s">
        <v>174</v>
      </c>
      <c r="E240" s="34"/>
      <c r="F240" s="221" t="s">
        <v>807</v>
      </c>
      <c r="G240" s="34"/>
      <c r="H240" s="34"/>
      <c r="I240" s="176"/>
      <c r="J240" s="34"/>
      <c r="K240" s="34"/>
      <c r="L240" s="35"/>
      <c r="M240" s="222"/>
      <c r="N240" s="223"/>
      <c r="O240" s="69"/>
      <c r="P240" s="69"/>
      <c r="Q240" s="69"/>
      <c r="R240" s="69"/>
      <c r="S240" s="69"/>
      <c r="T240" s="70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4" t="s">
        <v>174</v>
      </c>
      <c r="AU240" s="14" t="s">
        <v>83</v>
      </c>
    </row>
    <row r="241" spans="1:65" s="2" customFormat="1" ht="24.2" customHeight="1">
      <c r="A241" s="32"/>
      <c r="B241" s="33"/>
      <c r="C241" s="207" t="s">
        <v>253</v>
      </c>
      <c r="D241" s="207" t="s">
        <v>169</v>
      </c>
      <c r="E241" s="208" t="s">
        <v>349</v>
      </c>
      <c r="F241" s="209" t="s">
        <v>808</v>
      </c>
      <c r="G241" s="210" t="s">
        <v>213</v>
      </c>
      <c r="H241" s="211">
        <v>1</v>
      </c>
      <c r="I241" s="212"/>
      <c r="J241" s="213">
        <f>ROUND(I241*H241,2)</f>
        <v>0</v>
      </c>
      <c r="K241" s="214"/>
      <c r="L241" s="35"/>
      <c r="M241" s="215" t="s">
        <v>1</v>
      </c>
      <c r="N241" s="216" t="s">
        <v>39</v>
      </c>
      <c r="O241" s="69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9" t="s">
        <v>173</v>
      </c>
      <c r="AT241" s="219" t="s">
        <v>169</v>
      </c>
      <c r="AU241" s="219" t="s">
        <v>83</v>
      </c>
      <c r="AY241" s="14" t="s">
        <v>166</v>
      </c>
      <c r="BE241" s="112">
        <f>IF(N241="základní",J241,0)</f>
        <v>0</v>
      </c>
      <c r="BF241" s="112">
        <f>IF(N241="snížená",J241,0)</f>
        <v>0</v>
      </c>
      <c r="BG241" s="112">
        <f>IF(N241="zákl. přenesená",J241,0)</f>
        <v>0</v>
      </c>
      <c r="BH241" s="112">
        <f>IF(N241="sníž. přenesená",J241,0)</f>
        <v>0</v>
      </c>
      <c r="BI241" s="112">
        <f>IF(N241="nulová",J241,0)</f>
        <v>0</v>
      </c>
      <c r="BJ241" s="14" t="s">
        <v>81</v>
      </c>
      <c r="BK241" s="112">
        <f>ROUND(I241*H241,2)</f>
        <v>0</v>
      </c>
      <c r="BL241" s="14" t="s">
        <v>173</v>
      </c>
      <c r="BM241" s="219" t="s">
        <v>347</v>
      </c>
    </row>
    <row r="242" spans="1:65" s="2" customFormat="1" ht="11.25">
      <c r="A242" s="32"/>
      <c r="B242" s="33"/>
      <c r="C242" s="34"/>
      <c r="D242" s="220" t="s">
        <v>174</v>
      </c>
      <c r="E242" s="34"/>
      <c r="F242" s="221" t="s">
        <v>808</v>
      </c>
      <c r="G242" s="34"/>
      <c r="H242" s="34"/>
      <c r="I242" s="176"/>
      <c r="J242" s="34"/>
      <c r="K242" s="34"/>
      <c r="L242" s="35"/>
      <c r="M242" s="222"/>
      <c r="N242" s="223"/>
      <c r="O242" s="69"/>
      <c r="P242" s="69"/>
      <c r="Q242" s="69"/>
      <c r="R242" s="69"/>
      <c r="S242" s="69"/>
      <c r="T242" s="70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4" t="s">
        <v>174</v>
      </c>
      <c r="AU242" s="14" t="s">
        <v>83</v>
      </c>
    </row>
    <row r="243" spans="1:65" s="2" customFormat="1" ht="24.2" customHeight="1">
      <c r="A243" s="32"/>
      <c r="B243" s="33"/>
      <c r="C243" s="207" t="s">
        <v>348</v>
      </c>
      <c r="D243" s="207" t="s">
        <v>169</v>
      </c>
      <c r="E243" s="208" t="s">
        <v>352</v>
      </c>
      <c r="F243" s="209" t="s">
        <v>769</v>
      </c>
      <c r="G243" s="210" t="s">
        <v>213</v>
      </c>
      <c r="H243" s="211">
        <v>1</v>
      </c>
      <c r="I243" s="212"/>
      <c r="J243" s="213">
        <f>ROUND(I243*H243,2)</f>
        <v>0</v>
      </c>
      <c r="K243" s="214"/>
      <c r="L243" s="35"/>
      <c r="M243" s="215" t="s">
        <v>1</v>
      </c>
      <c r="N243" s="216" t="s">
        <v>39</v>
      </c>
      <c r="O243" s="69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9" t="s">
        <v>173</v>
      </c>
      <c r="AT243" s="219" t="s">
        <v>169</v>
      </c>
      <c r="AU243" s="219" t="s">
        <v>83</v>
      </c>
      <c r="AY243" s="14" t="s">
        <v>166</v>
      </c>
      <c r="BE243" s="112">
        <f>IF(N243="základní",J243,0)</f>
        <v>0</v>
      </c>
      <c r="BF243" s="112">
        <f>IF(N243="snížená",J243,0)</f>
        <v>0</v>
      </c>
      <c r="BG243" s="112">
        <f>IF(N243="zákl. přenesená",J243,0)</f>
        <v>0</v>
      </c>
      <c r="BH243" s="112">
        <f>IF(N243="sníž. přenesená",J243,0)</f>
        <v>0</v>
      </c>
      <c r="BI243" s="112">
        <f>IF(N243="nulová",J243,0)</f>
        <v>0</v>
      </c>
      <c r="BJ243" s="14" t="s">
        <v>81</v>
      </c>
      <c r="BK243" s="112">
        <f>ROUND(I243*H243,2)</f>
        <v>0</v>
      </c>
      <c r="BL243" s="14" t="s">
        <v>173</v>
      </c>
      <c r="BM243" s="219" t="s">
        <v>351</v>
      </c>
    </row>
    <row r="244" spans="1:65" s="2" customFormat="1" ht="19.5">
      <c r="A244" s="32"/>
      <c r="B244" s="33"/>
      <c r="C244" s="34"/>
      <c r="D244" s="220" t="s">
        <v>174</v>
      </c>
      <c r="E244" s="34"/>
      <c r="F244" s="221" t="s">
        <v>769</v>
      </c>
      <c r="G244" s="34"/>
      <c r="H244" s="34"/>
      <c r="I244" s="176"/>
      <c r="J244" s="34"/>
      <c r="K244" s="34"/>
      <c r="L244" s="35"/>
      <c r="M244" s="222"/>
      <c r="N244" s="223"/>
      <c r="O244" s="69"/>
      <c r="P244" s="69"/>
      <c r="Q244" s="69"/>
      <c r="R244" s="69"/>
      <c r="S244" s="69"/>
      <c r="T244" s="70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4" t="s">
        <v>174</v>
      </c>
      <c r="AU244" s="14" t="s">
        <v>83</v>
      </c>
    </row>
    <row r="245" spans="1:65" s="2" customFormat="1" ht="24.2" customHeight="1">
      <c r="A245" s="32"/>
      <c r="B245" s="33"/>
      <c r="C245" s="207" t="s">
        <v>257</v>
      </c>
      <c r="D245" s="207" t="s">
        <v>169</v>
      </c>
      <c r="E245" s="208" t="s">
        <v>356</v>
      </c>
      <c r="F245" s="209" t="s">
        <v>809</v>
      </c>
      <c r="G245" s="210" t="s">
        <v>213</v>
      </c>
      <c r="H245" s="211">
        <v>1</v>
      </c>
      <c r="I245" s="212"/>
      <c r="J245" s="213">
        <f>ROUND(I245*H245,2)</f>
        <v>0</v>
      </c>
      <c r="K245" s="214"/>
      <c r="L245" s="35"/>
      <c r="M245" s="215" t="s">
        <v>1</v>
      </c>
      <c r="N245" s="216" t="s">
        <v>39</v>
      </c>
      <c r="O245" s="69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9" t="s">
        <v>173</v>
      </c>
      <c r="AT245" s="219" t="s">
        <v>169</v>
      </c>
      <c r="AU245" s="219" t="s">
        <v>83</v>
      </c>
      <c r="AY245" s="14" t="s">
        <v>166</v>
      </c>
      <c r="BE245" s="112">
        <f>IF(N245="základní",J245,0)</f>
        <v>0</v>
      </c>
      <c r="BF245" s="112">
        <f>IF(N245="snížená",J245,0)</f>
        <v>0</v>
      </c>
      <c r="BG245" s="112">
        <f>IF(N245="zákl. přenesená",J245,0)</f>
        <v>0</v>
      </c>
      <c r="BH245" s="112">
        <f>IF(N245="sníž. přenesená",J245,0)</f>
        <v>0</v>
      </c>
      <c r="BI245" s="112">
        <f>IF(N245="nulová",J245,0)</f>
        <v>0</v>
      </c>
      <c r="BJ245" s="14" t="s">
        <v>81</v>
      </c>
      <c r="BK245" s="112">
        <f>ROUND(I245*H245,2)</f>
        <v>0</v>
      </c>
      <c r="BL245" s="14" t="s">
        <v>173</v>
      </c>
      <c r="BM245" s="219" t="s">
        <v>354</v>
      </c>
    </row>
    <row r="246" spans="1:65" s="2" customFormat="1" ht="11.25">
      <c r="A246" s="32"/>
      <c r="B246" s="33"/>
      <c r="C246" s="34"/>
      <c r="D246" s="220" t="s">
        <v>174</v>
      </c>
      <c r="E246" s="34"/>
      <c r="F246" s="221" t="s">
        <v>809</v>
      </c>
      <c r="G246" s="34"/>
      <c r="H246" s="34"/>
      <c r="I246" s="176"/>
      <c r="J246" s="34"/>
      <c r="K246" s="34"/>
      <c r="L246" s="35"/>
      <c r="M246" s="222"/>
      <c r="N246" s="223"/>
      <c r="O246" s="69"/>
      <c r="P246" s="69"/>
      <c r="Q246" s="69"/>
      <c r="R246" s="69"/>
      <c r="S246" s="69"/>
      <c r="T246" s="70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4" t="s">
        <v>174</v>
      </c>
      <c r="AU246" s="14" t="s">
        <v>83</v>
      </c>
    </row>
    <row r="247" spans="1:65" s="2" customFormat="1" ht="16.5" customHeight="1">
      <c r="A247" s="32"/>
      <c r="B247" s="33"/>
      <c r="C247" s="207" t="s">
        <v>355</v>
      </c>
      <c r="D247" s="207" t="s">
        <v>169</v>
      </c>
      <c r="E247" s="208" t="s">
        <v>359</v>
      </c>
      <c r="F247" s="209" t="s">
        <v>360</v>
      </c>
      <c r="G247" s="210" t="s">
        <v>267</v>
      </c>
      <c r="H247" s="211">
        <v>10</v>
      </c>
      <c r="I247" s="212"/>
      <c r="J247" s="213">
        <f>ROUND(I247*H247,2)</f>
        <v>0</v>
      </c>
      <c r="K247" s="214"/>
      <c r="L247" s="35"/>
      <c r="M247" s="215" t="s">
        <v>1</v>
      </c>
      <c r="N247" s="216" t="s">
        <v>39</v>
      </c>
      <c r="O247" s="69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9" t="s">
        <v>173</v>
      </c>
      <c r="AT247" s="219" t="s">
        <v>169</v>
      </c>
      <c r="AU247" s="219" t="s">
        <v>83</v>
      </c>
      <c r="AY247" s="14" t="s">
        <v>166</v>
      </c>
      <c r="BE247" s="112">
        <f>IF(N247="základní",J247,0)</f>
        <v>0</v>
      </c>
      <c r="BF247" s="112">
        <f>IF(N247="snížená",J247,0)</f>
        <v>0</v>
      </c>
      <c r="BG247" s="112">
        <f>IF(N247="zákl. přenesená",J247,0)</f>
        <v>0</v>
      </c>
      <c r="BH247" s="112">
        <f>IF(N247="sníž. přenesená",J247,0)</f>
        <v>0</v>
      </c>
      <c r="BI247" s="112">
        <f>IF(N247="nulová",J247,0)</f>
        <v>0</v>
      </c>
      <c r="BJ247" s="14" t="s">
        <v>81</v>
      </c>
      <c r="BK247" s="112">
        <f>ROUND(I247*H247,2)</f>
        <v>0</v>
      </c>
      <c r="BL247" s="14" t="s">
        <v>173</v>
      </c>
      <c r="BM247" s="219" t="s">
        <v>358</v>
      </c>
    </row>
    <row r="248" spans="1:65" s="2" customFormat="1" ht="11.25">
      <c r="A248" s="32"/>
      <c r="B248" s="33"/>
      <c r="C248" s="34"/>
      <c r="D248" s="220" t="s">
        <v>174</v>
      </c>
      <c r="E248" s="34"/>
      <c r="F248" s="221" t="s">
        <v>360</v>
      </c>
      <c r="G248" s="34"/>
      <c r="H248" s="34"/>
      <c r="I248" s="176"/>
      <c r="J248" s="34"/>
      <c r="K248" s="34"/>
      <c r="L248" s="35"/>
      <c r="M248" s="222"/>
      <c r="N248" s="223"/>
      <c r="O248" s="69"/>
      <c r="P248" s="69"/>
      <c r="Q248" s="69"/>
      <c r="R248" s="69"/>
      <c r="S248" s="69"/>
      <c r="T248" s="70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4" t="s">
        <v>174</v>
      </c>
      <c r="AU248" s="14" t="s">
        <v>83</v>
      </c>
    </row>
    <row r="249" spans="1:65" s="2" customFormat="1" ht="24.2" customHeight="1">
      <c r="A249" s="32"/>
      <c r="B249" s="33"/>
      <c r="C249" s="207" t="s">
        <v>260</v>
      </c>
      <c r="D249" s="207" t="s">
        <v>169</v>
      </c>
      <c r="E249" s="208" t="s">
        <v>363</v>
      </c>
      <c r="F249" s="209" t="s">
        <v>364</v>
      </c>
      <c r="G249" s="210" t="s">
        <v>218</v>
      </c>
      <c r="H249" s="211">
        <v>1</v>
      </c>
      <c r="I249" s="212"/>
      <c r="J249" s="213">
        <f>ROUND(I249*H249,2)</f>
        <v>0</v>
      </c>
      <c r="K249" s="214"/>
      <c r="L249" s="35"/>
      <c r="M249" s="215" t="s">
        <v>1</v>
      </c>
      <c r="N249" s="216" t="s">
        <v>39</v>
      </c>
      <c r="O249" s="69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9" t="s">
        <v>173</v>
      </c>
      <c r="AT249" s="219" t="s">
        <v>169</v>
      </c>
      <c r="AU249" s="219" t="s">
        <v>83</v>
      </c>
      <c r="AY249" s="14" t="s">
        <v>166</v>
      </c>
      <c r="BE249" s="112">
        <f>IF(N249="základní",J249,0)</f>
        <v>0</v>
      </c>
      <c r="BF249" s="112">
        <f>IF(N249="snížená",J249,0)</f>
        <v>0</v>
      </c>
      <c r="BG249" s="112">
        <f>IF(N249="zákl. přenesená",J249,0)</f>
        <v>0</v>
      </c>
      <c r="BH249" s="112">
        <f>IF(N249="sníž. přenesená",J249,0)</f>
        <v>0</v>
      </c>
      <c r="BI249" s="112">
        <f>IF(N249="nulová",J249,0)</f>
        <v>0</v>
      </c>
      <c r="BJ249" s="14" t="s">
        <v>81</v>
      </c>
      <c r="BK249" s="112">
        <f>ROUND(I249*H249,2)</f>
        <v>0</v>
      </c>
      <c r="BL249" s="14" t="s">
        <v>173</v>
      </c>
      <c r="BM249" s="219" t="s">
        <v>361</v>
      </c>
    </row>
    <row r="250" spans="1:65" s="2" customFormat="1" ht="19.5">
      <c r="A250" s="32"/>
      <c r="B250" s="33"/>
      <c r="C250" s="34"/>
      <c r="D250" s="220" t="s">
        <v>174</v>
      </c>
      <c r="E250" s="34"/>
      <c r="F250" s="221" t="s">
        <v>364</v>
      </c>
      <c r="G250" s="34"/>
      <c r="H250" s="34"/>
      <c r="I250" s="176"/>
      <c r="J250" s="34"/>
      <c r="K250" s="34"/>
      <c r="L250" s="35"/>
      <c r="M250" s="222"/>
      <c r="N250" s="223"/>
      <c r="O250" s="69"/>
      <c r="P250" s="69"/>
      <c r="Q250" s="69"/>
      <c r="R250" s="69"/>
      <c r="S250" s="69"/>
      <c r="T250" s="70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4" t="s">
        <v>174</v>
      </c>
      <c r="AU250" s="14" t="s">
        <v>83</v>
      </c>
    </row>
    <row r="251" spans="1:65" s="2" customFormat="1" ht="33" customHeight="1">
      <c r="A251" s="32"/>
      <c r="B251" s="33"/>
      <c r="C251" s="207" t="s">
        <v>362</v>
      </c>
      <c r="D251" s="207" t="s">
        <v>169</v>
      </c>
      <c r="E251" s="208" t="s">
        <v>366</v>
      </c>
      <c r="F251" s="209" t="s">
        <v>367</v>
      </c>
      <c r="G251" s="210" t="s">
        <v>218</v>
      </c>
      <c r="H251" s="211">
        <v>1</v>
      </c>
      <c r="I251" s="212"/>
      <c r="J251" s="213">
        <f>ROUND(I251*H251,2)</f>
        <v>0</v>
      </c>
      <c r="K251" s="214"/>
      <c r="L251" s="35"/>
      <c r="M251" s="215" t="s">
        <v>1</v>
      </c>
      <c r="N251" s="216" t="s">
        <v>39</v>
      </c>
      <c r="O251" s="69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9" t="s">
        <v>173</v>
      </c>
      <c r="AT251" s="219" t="s">
        <v>169</v>
      </c>
      <c r="AU251" s="219" t="s">
        <v>83</v>
      </c>
      <c r="AY251" s="14" t="s">
        <v>166</v>
      </c>
      <c r="BE251" s="112">
        <f>IF(N251="základní",J251,0)</f>
        <v>0</v>
      </c>
      <c r="BF251" s="112">
        <f>IF(N251="snížená",J251,0)</f>
        <v>0</v>
      </c>
      <c r="BG251" s="112">
        <f>IF(N251="zákl. přenesená",J251,0)</f>
        <v>0</v>
      </c>
      <c r="BH251" s="112">
        <f>IF(N251="sníž. přenesená",J251,0)</f>
        <v>0</v>
      </c>
      <c r="BI251" s="112">
        <f>IF(N251="nulová",J251,0)</f>
        <v>0</v>
      </c>
      <c r="BJ251" s="14" t="s">
        <v>81</v>
      </c>
      <c r="BK251" s="112">
        <f>ROUND(I251*H251,2)</f>
        <v>0</v>
      </c>
      <c r="BL251" s="14" t="s">
        <v>173</v>
      </c>
      <c r="BM251" s="219" t="s">
        <v>365</v>
      </c>
    </row>
    <row r="252" spans="1:65" s="2" customFormat="1" ht="19.5">
      <c r="A252" s="32"/>
      <c r="B252" s="33"/>
      <c r="C252" s="34"/>
      <c r="D252" s="220" t="s">
        <v>174</v>
      </c>
      <c r="E252" s="34"/>
      <c r="F252" s="221" t="s">
        <v>367</v>
      </c>
      <c r="G252" s="34"/>
      <c r="H252" s="34"/>
      <c r="I252" s="176"/>
      <c r="J252" s="34"/>
      <c r="K252" s="34"/>
      <c r="L252" s="35"/>
      <c r="M252" s="222"/>
      <c r="N252" s="223"/>
      <c r="O252" s="69"/>
      <c r="P252" s="69"/>
      <c r="Q252" s="69"/>
      <c r="R252" s="69"/>
      <c r="S252" s="69"/>
      <c r="T252" s="70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4" t="s">
        <v>174</v>
      </c>
      <c r="AU252" s="14" t="s">
        <v>83</v>
      </c>
    </row>
    <row r="253" spans="1:65" s="2" customFormat="1" ht="37.9" customHeight="1">
      <c r="A253" s="32"/>
      <c r="B253" s="33"/>
      <c r="C253" s="207" t="s">
        <v>264</v>
      </c>
      <c r="D253" s="207" t="s">
        <v>169</v>
      </c>
      <c r="E253" s="208" t="s">
        <v>771</v>
      </c>
      <c r="F253" s="209" t="s">
        <v>772</v>
      </c>
      <c r="G253" s="210" t="s">
        <v>267</v>
      </c>
      <c r="H253" s="211">
        <v>1</v>
      </c>
      <c r="I253" s="212"/>
      <c r="J253" s="213">
        <f>ROUND(I253*H253,2)</f>
        <v>0</v>
      </c>
      <c r="K253" s="214"/>
      <c r="L253" s="35"/>
      <c r="M253" s="215" t="s">
        <v>1</v>
      </c>
      <c r="N253" s="216" t="s">
        <v>39</v>
      </c>
      <c r="O253" s="69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9" t="s">
        <v>173</v>
      </c>
      <c r="AT253" s="219" t="s">
        <v>169</v>
      </c>
      <c r="AU253" s="219" t="s">
        <v>83</v>
      </c>
      <c r="AY253" s="14" t="s">
        <v>166</v>
      </c>
      <c r="BE253" s="112">
        <f>IF(N253="základní",J253,0)</f>
        <v>0</v>
      </c>
      <c r="BF253" s="112">
        <f>IF(N253="snížená",J253,0)</f>
        <v>0</v>
      </c>
      <c r="BG253" s="112">
        <f>IF(N253="zákl. přenesená",J253,0)</f>
        <v>0</v>
      </c>
      <c r="BH253" s="112">
        <f>IF(N253="sníž. přenesená",J253,0)</f>
        <v>0</v>
      </c>
      <c r="BI253" s="112">
        <f>IF(N253="nulová",J253,0)</f>
        <v>0</v>
      </c>
      <c r="BJ253" s="14" t="s">
        <v>81</v>
      </c>
      <c r="BK253" s="112">
        <f>ROUND(I253*H253,2)</f>
        <v>0</v>
      </c>
      <c r="BL253" s="14" t="s">
        <v>173</v>
      </c>
      <c r="BM253" s="219" t="s">
        <v>368</v>
      </c>
    </row>
    <row r="254" spans="1:65" s="2" customFormat="1" ht="19.5">
      <c r="A254" s="32"/>
      <c r="B254" s="33"/>
      <c r="C254" s="34"/>
      <c r="D254" s="220" t="s">
        <v>174</v>
      </c>
      <c r="E254" s="34"/>
      <c r="F254" s="221" t="s">
        <v>772</v>
      </c>
      <c r="G254" s="34"/>
      <c r="H254" s="34"/>
      <c r="I254" s="176"/>
      <c r="J254" s="34"/>
      <c r="K254" s="34"/>
      <c r="L254" s="35"/>
      <c r="M254" s="222"/>
      <c r="N254" s="223"/>
      <c r="O254" s="69"/>
      <c r="P254" s="69"/>
      <c r="Q254" s="69"/>
      <c r="R254" s="69"/>
      <c r="S254" s="69"/>
      <c r="T254" s="70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4" t="s">
        <v>174</v>
      </c>
      <c r="AU254" s="14" t="s">
        <v>83</v>
      </c>
    </row>
    <row r="255" spans="1:65" s="2" customFormat="1" ht="16.5" customHeight="1">
      <c r="A255" s="32"/>
      <c r="B255" s="33"/>
      <c r="C255" s="207" t="s">
        <v>369</v>
      </c>
      <c r="D255" s="207" t="s">
        <v>169</v>
      </c>
      <c r="E255" s="208" t="s">
        <v>810</v>
      </c>
      <c r="F255" s="209" t="s">
        <v>811</v>
      </c>
      <c r="G255" s="210" t="s">
        <v>218</v>
      </c>
      <c r="H255" s="211">
        <v>1</v>
      </c>
      <c r="I255" s="212"/>
      <c r="J255" s="213">
        <f>ROUND(I255*H255,2)</f>
        <v>0</v>
      </c>
      <c r="K255" s="214"/>
      <c r="L255" s="35"/>
      <c r="M255" s="215" t="s">
        <v>1</v>
      </c>
      <c r="N255" s="216" t="s">
        <v>39</v>
      </c>
      <c r="O255" s="69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19" t="s">
        <v>173</v>
      </c>
      <c r="AT255" s="219" t="s">
        <v>169</v>
      </c>
      <c r="AU255" s="219" t="s">
        <v>83</v>
      </c>
      <c r="AY255" s="14" t="s">
        <v>166</v>
      </c>
      <c r="BE255" s="112">
        <f>IF(N255="základní",J255,0)</f>
        <v>0</v>
      </c>
      <c r="BF255" s="112">
        <f>IF(N255="snížená",J255,0)</f>
        <v>0</v>
      </c>
      <c r="BG255" s="112">
        <f>IF(N255="zákl. přenesená",J255,0)</f>
        <v>0</v>
      </c>
      <c r="BH255" s="112">
        <f>IF(N255="sníž. přenesená",J255,0)</f>
        <v>0</v>
      </c>
      <c r="BI255" s="112">
        <f>IF(N255="nulová",J255,0)</f>
        <v>0</v>
      </c>
      <c r="BJ255" s="14" t="s">
        <v>81</v>
      </c>
      <c r="BK255" s="112">
        <f>ROUND(I255*H255,2)</f>
        <v>0</v>
      </c>
      <c r="BL255" s="14" t="s">
        <v>173</v>
      </c>
      <c r="BM255" s="219" t="s">
        <v>372</v>
      </c>
    </row>
    <row r="256" spans="1:65" s="2" customFormat="1" ht="11.25">
      <c r="A256" s="32"/>
      <c r="B256" s="33"/>
      <c r="C256" s="34"/>
      <c r="D256" s="220" t="s">
        <v>174</v>
      </c>
      <c r="E256" s="34"/>
      <c r="F256" s="221" t="s">
        <v>811</v>
      </c>
      <c r="G256" s="34"/>
      <c r="H256" s="34"/>
      <c r="I256" s="176"/>
      <c r="J256" s="34"/>
      <c r="K256" s="34"/>
      <c r="L256" s="35"/>
      <c r="M256" s="222"/>
      <c r="N256" s="223"/>
      <c r="O256" s="69"/>
      <c r="P256" s="69"/>
      <c r="Q256" s="69"/>
      <c r="R256" s="69"/>
      <c r="S256" s="69"/>
      <c r="T256" s="70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4" t="s">
        <v>174</v>
      </c>
      <c r="AU256" s="14" t="s">
        <v>83</v>
      </c>
    </row>
    <row r="257" spans="1:65" s="2" customFormat="1" ht="24.2" customHeight="1">
      <c r="A257" s="32"/>
      <c r="B257" s="33"/>
      <c r="C257" s="207" t="s">
        <v>268</v>
      </c>
      <c r="D257" s="207" t="s">
        <v>169</v>
      </c>
      <c r="E257" s="208" t="s">
        <v>812</v>
      </c>
      <c r="F257" s="209" t="s">
        <v>813</v>
      </c>
      <c r="G257" s="210" t="s">
        <v>267</v>
      </c>
      <c r="H257" s="211">
        <v>1</v>
      </c>
      <c r="I257" s="212"/>
      <c r="J257" s="213">
        <f>ROUND(I257*H257,2)</f>
        <v>0</v>
      </c>
      <c r="K257" s="214"/>
      <c r="L257" s="35"/>
      <c r="M257" s="215" t="s">
        <v>1</v>
      </c>
      <c r="N257" s="216" t="s">
        <v>39</v>
      </c>
      <c r="O257" s="69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19" t="s">
        <v>173</v>
      </c>
      <c r="AT257" s="219" t="s">
        <v>169</v>
      </c>
      <c r="AU257" s="219" t="s">
        <v>83</v>
      </c>
      <c r="AY257" s="14" t="s">
        <v>166</v>
      </c>
      <c r="BE257" s="112">
        <f>IF(N257="základní",J257,0)</f>
        <v>0</v>
      </c>
      <c r="BF257" s="112">
        <f>IF(N257="snížená",J257,0)</f>
        <v>0</v>
      </c>
      <c r="BG257" s="112">
        <f>IF(N257="zákl. přenesená",J257,0)</f>
        <v>0</v>
      </c>
      <c r="BH257" s="112">
        <f>IF(N257="sníž. přenesená",J257,0)</f>
        <v>0</v>
      </c>
      <c r="BI257" s="112">
        <f>IF(N257="nulová",J257,0)</f>
        <v>0</v>
      </c>
      <c r="BJ257" s="14" t="s">
        <v>81</v>
      </c>
      <c r="BK257" s="112">
        <f>ROUND(I257*H257,2)</f>
        <v>0</v>
      </c>
      <c r="BL257" s="14" t="s">
        <v>173</v>
      </c>
      <c r="BM257" s="219" t="s">
        <v>375</v>
      </c>
    </row>
    <row r="258" spans="1:65" s="2" customFormat="1" ht="11.25">
      <c r="A258" s="32"/>
      <c r="B258" s="33"/>
      <c r="C258" s="34"/>
      <c r="D258" s="220" t="s">
        <v>174</v>
      </c>
      <c r="E258" s="34"/>
      <c r="F258" s="221" t="s">
        <v>813</v>
      </c>
      <c r="G258" s="34"/>
      <c r="H258" s="34"/>
      <c r="I258" s="176"/>
      <c r="J258" s="34"/>
      <c r="K258" s="34"/>
      <c r="L258" s="35"/>
      <c r="M258" s="222"/>
      <c r="N258" s="223"/>
      <c r="O258" s="69"/>
      <c r="P258" s="69"/>
      <c r="Q258" s="69"/>
      <c r="R258" s="69"/>
      <c r="S258" s="69"/>
      <c r="T258" s="70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4" t="s">
        <v>174</v>
      </c>
      <c r="AU258" s="14" t="s">
        <v>83</v>
      </c>
    </row>
    <row r="259" spans="1:65" s="2" customFormat="1" ht="33" customHeight="1">
      <c r="A259" s="32"/>
      <c r="B259" s="33"/>
      <c r="C259" s="207" t="s">
        <v>376</v>
      </c>
      <c r="D259" s="207" t="s">
        <v>169</v>
      </c>
      <c r="E259" s="208" t="s">
        <v>773</v>
      </c>
      <c r="F259" s="209" t="s">
        <v>774</v>
      </c>
      <c r="G259" s="210" t="s">
        <v>267</v>
      </c>
      <c r="H259" s="211">
        <v>1</v>
      </c>
      <c r="I259" s="212"/>
      <c r="J259" s="213">
        <f>ROUND(I259*H259,2)</f>
        <v>0</v>
      </c>
      <c r="K259" s="214"/>
      <c r="L259" s="35"/>
      <c r="M259" s="215" t="s">
        <v>1</v>
      </c>
      <c r="N259" s="216" t="s">
        <v>39</v>
      </c>
      <c r="O259" s="69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19" t="s">
        <v>173</v>
      </c>
      <c r="AT259" s="219" t="s">
        <v>169</v>
      </c>
      <c r="AU259" s="219" t="s">
        <v>83</v>
      </c>
      <c r="AY259" s="14" t="s">
        <v>166</v>
      </c>
      <c r="BE259" s="112">
        <f>IF(N259="základní",J259,0)</f>
        <v>0</v>
      </c>
      <c r="BF259" s="112">
        <f>IF(N259="snížená",J259,0)</f>
        <v>0</v>
      </c>
      <c r="BG259" s="112">
        <f>IF(N259="zákl. přenesená",J259,0)</f>
        <v>0</v>
      </c>
      <c r="BH259" s="112">
        <f>IF(N259="sníž. přenesená",J259,0)</f>
        <v>0</v>
      </c>
      <c r="BI259" s="112">
        <f>IF(N259="nulová",J259,0)</f>
        <v>0</v>
      </c>
      <c r="BJ259" s="14" t="s">
        <v>81</v>
      </c>
      <c r="BK259" s="112">
        <f>ROUND(I259*H259,2)</f>
        <v>0</v>
      </c>
      <c r="BL259" s="14" t="s">
        <v>173</v>
      </c>
      <c r="BM259" s="219" t="s">
        <v>379</v>
      </c>
    </row>
    <row r="260" spans="1:65" s="2" customFormat="1" ht="19.5">
      <c r="A260" s="32"/>
      <c r="B260" s="33"/>
      <c r="C260" s="34"/>
      <c r="D260" s="220" t="s">
        <v>174</v>
      </c>
      <c r="E260" s="34"/>
      <c r="F260" s="221" t="s">
        <v>774</v>
      </c>
      <c r="G260" s="34"/>
      <c r="H260" s="34"/>
      <c r="I260" s="176"/>
      <c r="J260" s="34"/>
      <c r="K260" s="34"/>
      <c r="L260" s="35"/>
      <c r="M260" s="222"/>
      <c r="N260" s="223"/>
      <c r="O260" s="69"/>
      <c r="P260" s="69"/>
      <c r="Q260" s="69"/>
      <c r="R260" s="69"/>
      <c r="S260" s="69"/>
      <c r="T260" s="70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4" t="s">
        <v>174</v>
      </c>
      <c r="AU260" s="14" t="s">
        <v>83</v>
      </c>
    </row>
    <row r="261" spans="1:65" s="2" customFormat="1" ht="24.2" customHeight="1">
      <c r="A261" s="32"/>
      <c r="B261" s="33"/>
      <c r="C261" s="207" t="s">
        <v>272</v>
      </c>
      <c r="D261" s="207" t="s">
        <v>169</v>
      </c>
      <c r="E261" s="208" t="s">
        <v>377</v>
      </c>
      <c r="F261" s="209" t="s">
        <v>378</v>
      </c>
      <c r="G261" s="210" t="s">
        <v>196</v>
      </c>
      <c r="H261" s="211">
        <v>0.6</v>
      </c>
      <c r="I261" s="212"/>
      <c r="J261" s="213">
        <f>ROUND(I261*H261,2)</f>
        <v>0</v>
      </c>
      <c r="K261" s="214"/>
      <c r="L261" s="35"/>
      <c r="M261" s="215" t="s">
        <v>1</v>
      </c>
      <c r="N261" s="216" t="s">
        <v>39</v>
      </c>
      <c r="O261" s="69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19" t="s">
        <v>173</v>
      </c>
      <c r="AT261" s="219" t="s">
        <v>169</v>
      </c>
      <c r="AU261" s="219" t="s">
        <v>83</v>
      </c>
      <c r="AY261" s="14" t="s">
        <v>166</v>
      </c>
      <c r="BE261" s="112">
        <f>IF(N261="základní",J261,0)</f>
        <v>0</v>
      </c>
      <c r="BF261" s="112">
        <f>IF(N261="snížená",J261,0)</f>
        <v>0</v>
      </c>
      <c r="BG261" s="112">
        <f>IF(N261="zákl. přenesená",J261,0)</f>
        <v>0</v>
      </c>
      <c r="BH261" s="112">
        <f>IF(N261="sníž. přenesená",J261,0)</f>
        <v>0</v>
      </c>
      <c r="BI261" s="112">
        <f>IF(N261="nulová",J261,0)</f>
        <v>0</v>
      </c>
      <c r="BJ261" s="14" t="s">
        <v>81</v>
      </c>
      <c r="BK261" s="112">
        <f>ROUND(I261*H261,2)</f>
        <v>0</v>
      </c>
      <c r="BL261" s="14" t="s">
        <v>173</v>
      </c>
      <c r="BM261" s="219" t="s">
        <v>382</v>
      </c>
    </row>
    <row r="262" spans="1:65" s="2" customFormat="1" ht="11.25">
      <c r="A262" s="32"/>
      <c r="B262" s="33"/>
      <c r="C262" s="34"/>
      <c r="D262" s="220" t="s">
        <v>174</v>
      </c>
      <c r="E262" s="34"/>
      <c r="F262" s="221" t="s">
        <v>378</v>
      </c>
      <c r="G262" s="34"/>
      <c r="H262" s="34"/>
      <c r="I262" s="176"/>
      <c r="J262" s="34"/>
      <c r="K262" s="34"/>
      <c r="L262" s="35"/>
      <c r="M262" s="222"/>
      <c r="N262" s="223"/>
      <c r="O262" s="69"/>
      <c r="P262" s="69"/>
      <c r="Q262" s="69"/>
      <c r="R262" s="69"/>
      <c r="S262" s="69"/>
      <c r="T262" s="70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4" t="s">
        <v>174</v>
      </c>
      <c r="AU262" s="14" t="s">
        <v>83</v>
      </c>
    </row>
    <row r="263" spans="1:65" s="2" customFormat="1" ht="24.2" customHeight="1">
      <c r="A263" s="32"/>
      <c r="B263" s="33"/>
      <c r="C263" s="207" t="s">
        <v>383</v>
      </c>
      <c r="D263" s="207" t="s">
        <v>169</v>
      </c>
      <c r="E263" s="208" t="s">
        <v>380</v>
      </c>
      <c r="F263" s="209" t="s">
        <v>381</v>
      </c>
      <c r="G263" s="210" t="s">
        <v>196</v>
      </c>
      <c r="H263" s="211">
        <v>0.6</v>
      </c>
      <c r="I263" s="212"/>
      <c r="J263" s="213">
        <f>ROUND(I263*H263,2)</f>
        <v>0</v>
      </c>
      <c r="K263" s="214"/>
      <c r="L263" s="35"/>
      <c r="M263" s="215" t="s">
        <v>1</v>
      </c>
      <c r="N263" s="216" t="s">
        <v>39</v>
      </c>
      <c r="O263" s="69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19" t="s">
        <v>173</v>
      </c>
      <c r="AT263" s="219" t="s">
        <v>169</v>
      </c>
      <c r="AU263" s="219" t="s">
        <v>83</v>
      </c>
      <c r="AY263" s="14" t="s">
        <v>166</v>
      </c>
      <c r="BE263" s="112">
        <f>IF(N263="základní",J263,0)</f>
        <v>0</v>
      </c>
      <c r="BF263" s="112">
        <f>IF(N263="snížená",J263,0)</f>
        <v>0</v>
      </c>
      <c r="BG263" s="112">
        <f>IF(N263="zákl. přenesená",J263,0)</f>
        <v>0</v>
      </c>
      <c r="BH263" s="112">
        <f>IF(N263="sníž. přenesená",J263,0)</f>
        <v>0</v>
      </c>
      <c r="BI263" s="112">
        <f>IF(N263="nulová",J263,0)</f>
        <v>0</v>
      </c>
      <c r="BJ263" s="14" t="s">
        <v>81</v>
      </c>
      <c r="BK263" s="112">
        <f>ROUND(I263*H263,2)</f>
        <v>0</v>
      </c>
      <c r="BL263" s="14" t="s">
        <v>173</v>
      </c>
      <c r="BM263" s="219" t="s">
        <v>386</v>
      </c>
    </row>
    <row r="264" spans="1:65" s="2" customFormat="1" ht="19.5">
      <c r="A264" s="32"/>
      <c r="B264" s="33"/>
      <c r="C264" s="34"/>
      <c r="D264" s="220" t="s">
        <v>174</v>
      </c>
      <c r="E264" s="34"/>
      <c r="F264" s="221" t="s">
        <v>381</v>
      </c>
      <c r="G264" s="34"/>
      <c r="H264" s="34"/>
      <c r="I264" s="176"/>
      <c r="J264" s="34"/>
      <c r="K264" s="34"/>
      <c r="L264" s="35"/>
      <c r="M264" s="222"/>
      <c r="N264" s="223"/>
      <c r="O264" s="69"/>
      <c r="P264" s="69"/>
      <c r="Q264" s="69"/>
      <c r="R264" s="69"/>
      <c r="S264" s="69"/>
      <c r="T264" s="70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4" t="s">
        <v>174</v>
      </c>
      <c r="AU264" s="14" t="s">
        <v>83</v>
      </c>
    </row>
    <row r="265" spans="1:65" s="12" customFormat="1" ht="22.9" customHeight="1">
      <c r="B265" s="191"/>
      <c r="C265" s="192"/>
      <c r="D265" s="193" t="s">
        <v>73</v>
      </c>
      <c r="E265" s="205" t="s">
        <v>387</v>
      </c>
      <c r="F265" s="205" t="s">
        <v>388</v>
      </c>
      <c r="G265" s="192"/>
      <c r="H265" s="192"/>
      <c r="I265" s="195"/>
      <c r="J265" s="206">
        <f>BK265</f>
        <v>0</v>
      </c>
      <c r="K265" s="192"/>
      <c r="L265" s="197"/>
      <c r="M265" s="198"/>
      <c r="N265" s="199"/>
      <c r="O265" s="199"/>
      <c r="P265" s="200">
        <f>SUM(P266:P289)</f>
        <v>0</v>
      </c>
      <c r="Q265" s="199"/>
      <c r="R265" s="200">
        <f>SUM(R266:R289)</f>
        <v>0</v>
      </c>
      <c r="S265" s="199"/>
      <c r="T265" s="201">
        <f>SUM(T266:T289)</f>
        <v>0</v>
      </c>
      <c r="AR265" s="202" t="s">
        <v>83</v>
      </c>
      <c r="AT265" s="203" t="s">
        <v>73</v>
      </c>
      <c r="AU265" s="203" t="s">
        <v>81</v>
      </c>
      <c r="AY265" s="202" t="s">
        <v>166</v>
      </c>
      <c r="BK265" s="204">
        <f>SUM(BK266:BK289)</f>
        <v>0</v>
      </c>
    </row>
    <row r="266" spans="1:65" s="2" customFormat="1" ht="24.2" customHeight="1">
      <c r="A266" s="32"/>
      <c r="B266" s="33"/>
      <c r="C266" s="207" t="s">
        <v>275</v>
      </c>
      <c r="D266" s="207" t="s">
        <v>169</v>
      </c>
      <c r="E266" s="208" t="s">
        <v>300</v>
      </c>
      <c r="F266" s="209" t="s">
        <v>301</v>
      </c>
      <c r="G266" s="210" t="s">
        <v>172</v>
      </c>
      <c r="H266" s="211">
        <v>3</v>
      </c>
      <c r="I266" s="212"/>
      <c r="J266" s="213">
        <f>ROUND(I266*H266,2)</f>
        <v>0</v>
      </c>
      <c r="K266" s="214"/>
      <c r="L266" s="35"/>
      <c r="M266" s="215" t="s">
        <v>1</v>
      </c>
      <c r="N266" s="216" t="s">
        <v>39</v>
      </c>
      <c r="O266" s="69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19" t="s">
        <v>173</v>
      </c>
      <c r="AT266" s="219" t="s">
        <v>169</v>
      </c>
      <c r="AU266" s="219" t="s">
        <v>83</v>
      </c>
      <c r="AY266" s="14" t="s">
        <v>166</v>
      </c>
      <c r="BE266" s="112">
        <f>IF(N266="základní",J266,0)</f>
        <v>0</v>
      </c>
      <c r="BF266" s="112">
        <f>IF(N266="snížená",J266,0)</f>
        <v>0</v>
      </c>
      <c r="BG266" s="112">
        <f>IF(N266="zákl. přenesená",J266,0)</f>
        <v>0</v>
      </c>
      <c r="BH266" s="112">
        <f>IF(N266="sníž. přenesená",J266,0)</f>
        <v>0</v>
      </c>
      <c r="BI266" s="112">
        <f>IF(N266="nulová",J266,0)</f>
        <v>0</v>
      </c>
      <c r="BJ266" s="14" t="s">
        <v>81</v>
      </c>
      <c r="BK266" s="112">
        <f>ROUND(I266*H266,2)</f>
        <v>0</v>
      </c>
      <c r="BL266" s="14" t="s">
        <v>173</v>
      </c>
      <c r="BM266" s="219" t="s">
        <v>389</v>
      </c>
    </row>
    <row r="267" spans="1:65" s="2" customFormat="1" ht="19.5">
      <c r="A267" s="32"/>
      <c r="B267" s="33"/>
      <c r="C267" s="34"/>
      <c r="D267" s="220" t="s">
        <v>174</v>
      </c>
      <c r="E267" s="34"/>
      <c r="F267" s="221" t="s">
        <v>301</v>
      </c>
      <c r="G267" s="34"/>
      <c r="H267" s="34"/>
      <c r="I267" s="176"/>
      <c r="J267" s="34"/>
      <c r="K267" s="34"/>
      <c r="L267" s="35"/>
      <c r="M267" s="222"/>
      <c r="N267" s="223"/>
      <c r="O267" s="69"/>
      <c r="P267" s="69"/>
      <c r="Q267" s="69"/>
      <c r="R267" s="69"/>
      <c r="S267" s="69"/>
      <c r="T267" s="70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4" t="s">
        <v>174</v>
      </c>
      <c r="AU267" s="14" t="s">
        <v>83</v>
      </c>
    </row>
    <row r="268" spans="1:65" s="2" customFormat="1" ht="24.2" customHeight="1">
      <c r="A268" s="32"/>
      <c r="B268" s="33"/>
      <c r="C268" s="207" t="s">
        <v>390</v>
      </c>
      <c r="D268" s="207" t="s">
        <v>169</v>
      </c>
      <c r="E268" s="208" t="s">
        <v>396</v>
      </c>
      <c r="F268" s="209" t="s">
        <v>397</v>
      </c>
      <c r="G268" s="210" t="s">
        <v>172</v>
      </c>
      <c r="H268" s="211">
        <v>6</v>
      </c>
      <c r="I268" s="212"/>
      <c r="J268" s="213">
        <f>ROUND(I268*H268,2)</f>
        <v>0</v>
      </c>
      <c r="K268" s="214"/>
      <c r="L268" s="35"/>
      <c r="M268" s="215" t="s">
        <v>1</v>
      </c>
      <c r="N268" s="216" t="s">
        <v>39</v>
      </c>
      <c r="O268" s="69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219" t="s">
        <v>173</v>
      </c>
      <c r="AT268" s="219" t="s">
        <v>169</v>
      </c>
      <c r="AU268" s="219" t="s">
        <v>83</v>
      </c>
      <c r="AY268" s="14" t="s">
        <v>166</v>
      </c>
      <c r="BE268" s="112">
        <f>IF(N268="základní",J268,0)</f>
        <v>0</v>
      </c>
      <c r="BF268" s="112">
        <f>IF(N268="snížená",J268,0)</f>
        <v>0</v>
      </c>
      <c r="BG268" s="112">
        <f>IF(N268="zákl. přenesená",J268,0)</f>
        <v>0</v>
      </c>
      <c r="BH268" s="112">
        <f>IF(N268="sníž. přenesená",J268,0)</f>
        <v>0</v>
      </c>
      <c r="BI268" s="112">
        <f>IF(N268="nulová",J268,0)</f>
        <v>0</v>
      </c>
      <c r="BJ268" s="14" t="s">
        <v>81</v>
      </c>
      <c r="BK268" s="112">
        <f>ROUND(I268*H268,2)</f>
        <v>0</v>
      </c>
      <c r="BL268" s="14" t="s">
        <v>173</v>
      </c>
      <c r="BM268" s="219" t="s">
        <v>393</v>
      </c>
    </row>
    <row r="269" spans="1:65" s="2" customFormat="1" ht="19.5">
      <c r="A269" s="32"/>
      <c r="B269" s="33"/>
      <c r="C269" s="34"/>
      <c r="D269" s="220" t="s">
        <v>174</v>
      </c>
      <c r="E269" s="34"/>
      <c r="F269" s="221" t="s">
        <v>397</v>
      </c>
      <c r="G269" s="34"/>
      <c r="H269" s="34"/>
      <c r="I269" s="176"/>
      <c r="J269" s="34"/>
      <c r="K269" s="34"/>
      <c r="L269" s="35"/>
      <c r="M269" s="222"/>
      <c r="N269" s="223"/>
      <c r="O269" s="69"/>
      <c r="P269" s="69"/>
      <c r="Q269" s="69"/>
      <c r="R269" s="69"/>
      <c r="S269" s="69"/>
      <c r="T269" s="70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4" t="s">
        <v>174</v>
      </c>
      <c r="AU269" s="14" t="s">
        <v>83</v>
      </c>
    </row>
    <row r="270" spans="1:65" s="2" customFormat="1" ht="24.2" customHeight="1">
      <c r="A270" s="32"/>
      <c r="B270" s="33"/>
      <c r="C270" s="207" t="s">
        <v>279</v>
      </c>
      <c r="D270" s="207" t="s">
        <v>169</v>
      </c>
      <c r="E270" s="208" t="s">
        <v>296</v>
      </c>
      <c r="F270" s="209" t="s">
        <v>297</v>
      </c>
      <c r="G270" s="210" t="s">
        <v>172</v>
      </c>
      <c r="H270" s="211">
        <v>12</v>
      </c>
      <c r="I270" s="212"/>
      <c r="J270" s="213">
        <f>ROUND(I270*H270,2)</f>
        <v>0</v>
      </c>
      <c r="K270" s="214"/>
      <c r="L270" s="35"/>
      <c r="M270" s="215" t="s">
        <v>1</v>
      </c>
      <c r="N270" s="216" t="s">
        <v>39</v>
      </c>
      <c r="O270" s="69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219" t="s">
        <v>173</v>
      </c>
      <c r="AT270" s="219" t="s">
        <v>169</v>
      </c>
      <c r="AU270" s="219" t="s">
        <v>83</v>
      </c>
      <c r="AY270" s="14" t="s">
        <v>166</v>
      </c>
      <c r="BE270" s="112">
        <f>IF(N270="základní",J270,0)</f>
        <v>0</v>
      </c>
      <c r="BF270" s="112">
        <f>IF(N270="snížená",J270,0)</f>
        <v>0</v>
      </c>
      <c r="BG270" s="112">
        <f>IF(N270="zákl. přenesená",J270,0)</f>
        <v>0</v>
      </c>
      <c r="BH270" s="112">
        <f>IF(N270="sníž. přenesená",J270,0)</f>
        <v>0</v>
      </c>
      <c r="BI270" s="112">
        <f>IF(N270="nulová",J270,0)</f>
        <v>0</v>
      </c>
      <c r="BJ270" s="14" t="s">
        <v>81</v>
      </c>
      <c r="BK270" s="112">
        <f>ROUND(I270*H270,2)</f>
        <v>0</v>
      </c>
      <c r="BL270" s="14" t="s">
        <v>173</v>
      </c>
      <c r="BM270" s="219" t="s">
        <v>394</v>
      </c>
    </row>
    <row r="271" spans="1:65" s="2" customFormat="1" ht="19.5">
      <c r="A271" s="32"/>
      <c r="B271" s="33"/>
      <c r="C271" s="34"/>
      <c r="D271" s="220" t="s">
        <v>174</v>
      </c>
      <c r="E271" s="34"/>
      <c r="F271" s="221" t="s">
        <v>297</v>
      </c>
      <c r="G271" s="34"/>
      <c r="H271" s="34"/>
      <c r="I271" s="176"/>
      <c r="J271" s="34"/>
      <c r="K271" s="34"/>
      <c r="L271" s="35"/>
      <c r="M271" s="222"/>
      <c r="N271" s="223"/>
      <c r="O271" s="69"/>
      <c r="P271" s="69"/>
      <c r="Q271" s="69"/>
      <c r="R271" s="69"/>
      <c r="S271" s="69"/>
      <c r="T271" s="70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4" t="s">
        <v>174</v>
      </c>
      <c r="AU271" s="14" t="s">
        <v>83</v>
      </c>
    </row>
    <row r="272" spans="1:65" s="2" customFormat="1" ht="24.2" customHeight="1">
      <c r="A272" s="32"/>
      <c r="B272" s="33"/>
      <c r="C272" s="207" t="s">
        <v>395</v>
      </c>
      <c r="D272" s="207" t="s">
        <v>169</v>
      </c>
      <c r="E272" s="208" t="s">
        <v>399</v>
      </c>
      <c r="F272" s="209" t="s">
        <v>400</v>
      </c>
      <c r="G272" s="210" t="s">
        <v>172</v>
      </c>
      <c r="H272" s="211">
        <v>18</v>
      </c>
      <c r="I272" s="212"/>
      <c r="J272" s="213">
        <f>ROUND(I272*H272,2)</f>
        <v>0</v>
      </c>
      <c r="K272" s="214"/>
      <c r="L272" s="35"/>
      <c r="M272" s="215" t="s">
        <v>1</v>
      </c>
      <c r="N272" s="216" t="s">
        <v>39</v>
      </c>
      <c r="O272" s="69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219" t="s">
        <v>173</v>
      </c>
      <c r="AT272" s="219" t="s">
        <v>169</v>
      </c>
      <c r="AU272" s="219" t="s">
        <v>83</v>
      </c>
      <c r="AY272" s="14" t="s">
        <v>166</v>
      </c>
      <c r="BE272" s="112">
        <f>IF(N272="základní",J272,0)</f>
        <v>0</v>
      </c>
      <c r="BF272" s="112">
        <f>IF(N272="snížená",J272,0)</f>
        <v>0</v>
      </c>
      <c r="BG272" s="112">
        <f>IF(N272="zákl. přenesená",J272,0)</f>
        <v>0</v>
      </c>
      <c r="BH272" s="112">
        <f>IF(N272="sníž. přenesená",J272,0)</f>
        <v>0</v>
      </c>
      <c r="BI272" s="112">
        <f>IF(N272="nulová",J272,0)</f>
        <v>0</v>
      </c>
      <c r="BJ272" s="14" t="s">
        <v>81</v>
      </c>
      <c r="BK272" s="112">
        <f>ROUND(I272*H272,2)</f>
        <v>0</v>
      </c>
      <c r="BL272" s="14" t="s">
        <v>173</v>
      </c>
      <c r="BM272" s="219" t="s">
        <v>398</v>
      </c>
    </row>
    <row r="273" spans="1:65" s="2" customFormat="1" ht="19.5">
      <c r="A273" s="32"/>
      <c r="B273" s="33"/>
      <c r="C273" s="34"/>
      <c r="D273" s="220" t="s">
        <v>174</v>
      </c>
      <c r="E273" s="34"/>
      <c r="F273" s="221" t="s">
        <v>400</v>
      </c>
      <c r="G273" s="34"/>
      <c r="H273" s="34"/>
      <c r="I273" s="176"/>
      <c r="J273" s="34"/>
      <c r="K273" s="34"/>
      <c r="L273" s="35"/>
      <c r="M273" s="222"/>
      <c r="N273" s="223"/>
      <c r="O273" s="69"/>
      <c r="P273" s="69"/>
      <c r="Q273" s="69"/>
      <c r="R273" s="69"/>
      <c r="S273" s="69"/>
      <c r="T273" s="70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T273" s="14" t="s">
        <v>174</v>
      </c>
      <c r="AU273" s="14" t="s">
        <v>83</v>
      </c>
    </row>
    <row r="274" spans="1:65" s="2" customFormat="1" ht="24.2" customHeight="1">
      <c r="A274" s="32"/>
      <c r="B274" s="33"/>
      <c r="C274" s="207" t="s">
        <v>282</v>
      </c>
      <c r="D274" s="207" t="s">
        <v>169</v>
      </c>
      <c r="E274" s="208" t="s">
        <v>403</v>
      </c>
      <c r="F274" s="209" t="s">
        <v>404</v>
      </c>
      <c r="G274" s="210" t="s">
        <v>172</v>
      </c>
      <c r="H274" s="211">
        <v>10</v>
      </c>
      <c r="I274" s="212"/>
      <c r="J274" s="213">
        <f>ROUND(I274*H274,2)</f>
        <v>0</v>
      </c>
      <c r="K274" s="214"/>
      <c r="L274" s="35"/>
      <c r="M274" s="215" t="s">
        <v>1</v>
      </c>
      <c r="N274" s="216" t="s">
        <v>39</v>
      </c>
      <c r="O274" s="69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219" t="s">
        <v>173</v>
      </c>
      <c r="AT274" s="219" t="s">
        <v>169</v>
      </c>
      <c r="AU274" s="219" t="s">
        <v>83</v>
      </c>
      <c r="AY274" s="14" t="s">
        <v>166</v>
      </c>
      <c r="BE274" s="112">
        <f>IF(N274="základní",J274,0)</f>
        <v>0</v>
      </c>
      <c r="BF274" s="112">
        <f>IF(N274="snížená",J274,0)</f>
        <v>0</v>
      </c>
      <c r="BG274" s="112">
        <f>IF(N274="zákl. přenesená",J274,0)</f>
        <v>0</v>
      </c>
      <c r="BH274" s="112">
        <f>IF(N274="sníž. přenesená",J274,0)</f>
        <v>0</v>
      </c>
      <c r="BI274" s="112">
        <f>IF(N274="nulová",J274,0)</f>
        <v>0</v>
      </c>
      <c r="BJ274" s="14" t="s">
        <v>81</v>
      </c>
      <c r="BK274" s="112">
        <f>ROUND(I274*H274,2)</f>
        <v>0</v>
      </c>
      <c r="BL274" s="14" t="s">
        <v>173</v>
      </c>
      <c r="BM274" s="219" t="s">
        <v>401</v>
      </c>
    </row>
    <row r="275" spans="1:65" s="2" customFormat="1" ht="11.25">
      <c r="A275" s="32"/>
      <c r="B275" s="33"/>
      <c r="C275" s="34"/>
      <c r="D275" s="220" t="s">
        <v>174</v>
      </c>
      <c r="E275" s="34"/>
      <c r="F275" s="221" t="s">
        <v>404</v>
      </c>
      <c r="G275" s="34"/>
      <c r="H275" s="34"/>
      <c r="I275" s="176"/>
      <c r="J275" s="34"/>
      <c r="K275" s="34"/>
      <c r="L275" s="35"/>
      <c r="M275" s="222"/>
      <c r="N275" s="223"/>
      <c r="O275" s="69"/>
      <c r="P275" s="69"/>
      <c r="Q275" s="69"/>
      <c r="R275" s="69"/>
      <c r="S275" s="69"/>
      <c r="T275" s="70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4" t="s">
        <v>174</v>
      </c>
      <c r="AU275" s="14" t="s">
        <v>83</v>
      </c>
    </row>
    <row r="276" spans="1:65" s="2" customFormat="1" ht="21.75" customHeight="1">
      <c r="A276" s="32"/>
      <c r="B276" s="33"/>
      <c r="C276" s="207" t="s">
        <v>402</v>
      </c>
      <c r="D276" s="207" t="s">
        <v>169</v>
      </c>
      <c r="E276" s="208" t="s">
        <v>413</v>
      </c>
      <c r="F276" s="209" t="s">
        <v>414</v>
      </c>
      <c r="G276" s="210" t="s">
        <v>172</v>
      </c>
      <c r="H276" s="211">
        <v>21</v>
      </c>
      <c r="I276" s="212"/>
      <c r="J276" s="213">
        <f>ROUND(I276*H276,2)</f>
        <v>0</v>
      </c>
      <c r="K276" s="214"/>
      <c r="L276" s="35"/>
      <c r="M276" s="215" t="s">
        <v>1</v>
      </c>
      <c r="N276" s="216" t="s">
        <v>39</v>
      </c>
      <c r="O276" s="69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219" t="s">
        <v>173</v>
      </c>
      <c r="AT276" s="219" t="s">
        <v>169</v>
      </c>
      <c r="AU276" s="219" t="s">
        <v>83</v>
      </c>
      <c r="AY276" s="14" t="s">
        <v>166</v>
      </c>
      <c r="BE276" s="112">
        <f>IF(N276="základní",J276,0)</f>
        <v>0</v>
      </c>
      <c r="BF276" s="112">
        <f>IF(N276="snížená",J276,0)</f>
        <v>0</v>
      </c>
      <c r="BG276" s="112">
        <f>IF(N276="zákl. přenesená",J276,0)</f>
        <v>0</v>
      </c>
      <c r="BH276" s="112">
        <f>IF(N276="sníž. přenesená",J276,0)</f>
        <v>0</v>
      </c>
      <c r="BI276" s="112">
        <f>IF(N276="nulová",J276,0)</f>
        <v>0</v>
      </c>
      <c r="BJ276" s="14" t="s">
        <v>81</v>
      </c>
      <c r="BK276" s="112">
        <f>ROUND(I276*H276,2)</f>
        <v>0</v>
      </c>
      <c r="BL276" s="14" t="s">
        <v>173</v>
      </c>
      <c r="BM276" s="219" t="s">
        <v>405</v>
      </c>
    </row>
    <row r="277" spans="1:65" s="2" customFormat="1" ht="11.25">
      <c r="A277" s="32"/>
      <c r="B277" s="33"/>
      <c r="C277" s="34"/>
      <c r="D277" s="220" t="s">
        <v>174</v>
      </c>
      <c r="E277" s="34"/>
      <c r="F277" s="221" t="s">
        <v>414</v>
      </c>
      <c r="G277" s="34"/>
      <c r="H277" s="34"/>
      <c r="I277" s="176"/>
      <c r="J277" s="34"/>
      <c r="K277" s="34"/>
      <c r="L277" s="35"/>
      <c r="M277" s="222"/>
      <c r="N277" s="223"/>
      <c r="O277" s="69"/>
      <c r="P277" s="69"/>
      <c r="Q277" s="69"/>
      <c r="R277" s="69"/>
      <c r="S277" s="69"/>
      <c r="T277" s="70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4" t="s">
        <v>174</v>
      </c>
      <c r="AU277" s="14" t="s">
        <v>83</v>
      </c>
    </row>
    <row r="278" spans="1:65" s="2" customFormat="1" ht="21.75" customHeight="1">
      <c r="A278" s="32"/>
      <c r="B278" s="33"/>
      <c r="C278" s="207" t="s">
        <v>288</v>
      </c>
      <c r="D278" s="207" t="s">
        <v>169</v>
      </c>
      <c r="E278" s="208" t="s">
        <v>417</v>
      </c>
      <c r="F278" s="209" t="s">
        <v>418</v>
      </c>
      <c r="G278" s="210" t="s">
        <v>172</v>
      </c>
      <c r="H278" s="211">
        <v>18</v>
      </c>
      <c r="I278" s="212"/>
      <c r="J278" s="213">
        <f>ROUND(I278*H278,2)</f>
        <v>0</v>
      </c>
      <c r="K278" s="214"/>
      <c r="L278" s="35"/>
      <c r="M278" s="215" t="s">
        <v>1</v>
      </c>
      <c r="N278" s="216" t="s">
        <v>39</v>
      </c>
      <c r="O278" s="69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219" t="s">
        <v>173</v>
      </c>
      <c r="AT278" s="219" t="s">
        <v>169</v>
      </c>
      <c r="AU278" s="219" t="s">
        <v>83</v>
      </c>
      <c r="AY278" s="14" t="s">
        <v>166</v>
      </c>
      <c r="BE278" s="112">
        <f>IF(N278="základní",J278,0)</f>
        <v>0</v>
      </c>
      <c r="BF278" s="112">
        <f>IF(N278="snížená",J278,0)</f>
        <v>0</v>
      </c>
      <c r="BG278" s="112">
        <f>IF(N278="zákl. přenesená",J278,0)</f>
        <v>0</v>
      </c>
      <c r="BH278" s="112">
        <f>IF(N278="sníž. přenesená",J278,0)</f>
        <v>0</v>
      </c>
      <c r="BI278" s="112">
        <f>IF(N278="nulová",J278,0)</f>
        <v>0</v>
      </c>
      <c r="BJ278" s="14" t="s">
        <v>81</v>
      </c>
      <c r="BK278" s="112">
        <f>ROUND(I278*H278,2)</f>
        <v>0</v>
      </c>
      <c r="BL278" s="14" t="s">
        <v>173</v>
      </c>
      <c r="BM278" s="219" t="s">
        <v>408</v>
      </c>
    </row>
    <row r="279" spans="1:65" s="2" customFormat="1" ht="11.25">
      <c r="A279" s="32"/>
      <c r="B279" s="33"/>
      <c r="C279" s="34"/>
      <c r="D279" s="220" t="s">
        <v>174</v>
      </c>
      <c r="E279" s="34"/>
      <c r="F279" s="221" t="s">
        <v>418</v>
      </c>
      <c r="G279" s="34"/>
      <c r="H279" s="34"/>
      <c r="I279" s="176"/>
      <c r="J279" s="34"/>
      <c r="K279" s="34"/>
      <c r="L279" s="35"/>
      <c r="M279" s="222"/>
      <c r="N279" s="223"/>
      <c r="O279" s="69"/>
      <c r="P279" s="69"/>
      <c r="Q279" s="69"/>
      <c r="R279" s="69"/>
      <c r="S279" s="69"/>
      <c r="T279" s="70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4" t="s">
        <v>174</v>
      </c>
      <c r="AU279" s="14" t="s">
        <v>83</v>
      </c>
    </row>
    <row r="280" spans="1:65" s="2" customFormat="1" ht="21.75" customHeight="1">
      <c r="A280" s="32"/>
      <c r="B280" s="33"/>
      <c r="C280" s="224" t="s">
        <v>409</v>
      </c>
      <c r="D280" s="224" t="s">
        <v>179</v>
      </c>
      <c r="E280" s="225" t="s">
        <v>814</v>
      </c>
      <c r="F280" s="226" t="s">
        <v>815</v>
      </c>
      <c r="G280" s="227" t="s">
        <v>218</v>
      </c>
      <c r="H280" s="228">
        <v>2</v>
      </c>
      <c r="I280" s="229"/>
      <c r="J280" s="230">
        <f>ROUND(I280*H280,2)</f>
        <v>0</v>
      </c>
      <c r="K280" s="231"/>
      <c r="L280" s="232"/>
      <c r="M280" s="233" t="s">
        <v>1</v>
      </c>
      <c r="N280" s="234" t="s">
        <v>39</v>
      </c>
      <c r="O280" s="69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219" t="s">
        <v>182</v>
      </c>
      <c r="AT280" s="219" t="s">
        <v>179</v>
      </c>
      <c r="AU280" s="219" t="s">
        <v>83</v>
      </c>
      <c r="AY280" s="14" t="s">
        <v>166</v>
      </c>
      <c r="BE280" s="112">
        <f>IF(N280="základní",J280,0)</f>
        <v>0</v>
      </c>
      <c r="BF280" s="112">
        <f>IF(N280="snížená",J280,0)</f>
        <v>0</v>
      </c>
      <c r="BG280" s="112">
        <f>IF(N280="zákl. přenesená",J280,0)</f>
        <v>0</v>
      </c>
      <c r="BH280" s="112">
        <f>IF(N280="sníž. přenesená",J280,0)</f>
        <v>0</v>
      </c>
      <c r="BI280" s="112">
        <f>IF(N280="nulová",J280,0)</f>
        <v>0</v>
      </c>
      <c r="BJ280" s="14" t="s">
        <v>81</v>
      </c>
      <c r="BK280" s="112">
        <f>ROUND(I280*H280,2)</f>
        <v>0</v>
      </c>
      <c r="BL280" s="14" t="s">
        <v>173</v>
      </c>
      <c r="BM280" s="219" t="s">
        <v>412</v>
      </c>
    </row>
    <row r="281" spans="1:65" s="2" customFormat="1" ht="11.25">
      <c r="A281" s="32"/>
      <c r="B281" s="33"/>
      <c r="C281" s="34"/>
      <c r="D281" s="220" t="s">
        <v>174</v>
      </c>
      <c r="E281" s="34"/>
      <c r="F281" s="221" t="s">
        <v>815</v>
      </c>
      <c r="G281" s="34"/>
      <c r="H281" s="34"/>
      <c r="I281" s="176"/>
      <c r="J281" s="34"/>
      <c r="K281" s="34"/>
      <c r="L281" s="35"/>
      <c r="M281" s="222"/>
      <c r="N281" s="223"/>
      <c r="O281" s="69"/>
      <c r="P281" s="69"/>
      <c r="Q281" s="69"/>
      <c r="R281" s="69"/>
      <c r="S281" s="69"/>
      <c r="T281" s="70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4" t="s">
        <v>174</v>
      </c>
      <c r="AU281" s="14" t="s">
        <v>83</v>
      </c>
    </row>
    <row r="282" spans="1:65" s="2" customFormat="1" ht="24.2" customHeight="1">
      <c r="A282" s="32"/>
      <c r="B282" s="33"/>
      <c r="C282" s="207" t="s">
        <v>291</v>
      </c>
      <c r="D282" s="207" t="s">
        <v>169</v>
      </c>
      <c r="E282" s="208" t="s">
        <v>816</v>
      </c>
      <c r="F282" s="209" t="s">
        <v>817</v>
      </c>
      <c r="G282" s="210" t="s">
        <v>218</v>
      </c>
      <c r="H282" s="211">
        <v>2</v>
      </c>
      <c r="I282" s="212"/>
      <c r="J282" s="213">
        <f>ROUND(I282*H282,2)</f>
        <v>0</v>
      </c>
      <c r="K282" s="214"/>
      <c r="L282" s="35"/>
      <c r="M282" s="215" t="s">
        <v>1</v>
      </c>
      <c r="N282" s="216" t="s">
        <v>39</v>
      </c>
      <c r="O282" s="69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219" t="s">
        <v>173</v>
      </c>
      <c r="AT282" s="219" t="s">
        <v>169</v>
      </c>
      <c r="AU282" s="219" t="s">
        <v>83</v>
      </c>
      <c r="AY282" s="14" t="s">
        <v>166</v>
      </c>
      <c r="BE282" s="112">
        <f>IF(N282="základní",J282,0)</f>
        <v>0</v>
      </c>
      <c r="BF282" s="112">
        <f>IF(N282="snížená",J282,0)</f>
        <v>0</v>
      </c>
      <c r="BG282" s="112">
        <f>IF(N282="zákl. přenesená",J282,0)</f>
        <v>0</v>
      </c>
      <c r="BH282" s="112">
        <f>IF(N282="sníž. přenesená",J282,0)</f>
        <v>0</v>
      </c>
      <c r="BI282" s="112">
        <f>IF(N282="nulová",J282,0)</f>
        <v>0</v>
      </c>
      <c r="BJ282" s="14" t="s">
        <v>81</v>
      </c>
      <c r="BK282" s="112">
        <f>ROUND(I282*H282,2)</f>
        <v>0</v>
      </c>
      <c r="BL282" s="14" t="s">
        <v>173</v>
      </c>
      <c r="BM282" s="219" t="s">
        <v>415</v>
      </c>
    </row>
    <row r="283" spans="1:65" s="2" customFormat="1" ht="11.25">
      <c r="A283" s="32"/>
      <c r="B283" s="33"/>
      <c r="C283" s="34"/>
      <c r="D283" s="220" t="s">
        <v>174</v>
      </c>
      <c r="E283" s="34"/>
      <c r="F283" s="221" t="s">
        <v>817</v>
      </c>
      <c r="G283" s="34"/>
      <c r="H283" s="34"/>
      <c r="I283" s="176"/>
      <c r="J283" s="34"/>
      <c r="K283" s="34"/>
      <c r="L283" s="35"/>
      <c r="M283" s="222"/>
      <c r="N283" s="223"/>
      <c r="O283" s="69"/>
      <c r="P283" s="69"/>
      <c r="Q283" s="69"/>
      <c r="R283" s="69"/>
      <c r="S283" s="69"/>
      <c r="T283" s="70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4" t="s">
        <v>174</v>
      </c>
      <c r="AU283" s="14" t="s">
        <v>83</v>
      </c>
    </row>
    <row r="284" spans="1:65" s="2" customFormat="1" ht="24.2" customHeight="1">
      <c r="A284" s="32"/>
      <c r="B284" s="33"/>
      <c r="C284" s="207" t="s">
        <v>416</v>
      </c>
      <c r="D284" s="207" t="s">
        <v>169</v>
      </c>
      <c r="E284" s="208" t="s">
        <v>424</v>
      </c>
      <c r="F284" s="209" t="s">
        <v>425</v>
      </c>
      <c r="G284" s="210" t="s">
        <v>196</v>
      </c>
      <c r="H284" s="211">
        <v>0.3</v>
      </c>
      <c r="I284" s="212"/>
      <c r="J284" s="213">
        <f>ROUND(I284*H284,2)</f>
        <v>0</v>
      </c>
      <c r="K284" s="214"/>
      <c r="L284" s="35"/>
      <c r="M284" s="215" t="s">
        <v>1</v>
      </c>
      <c r="N284" s="216" t="s">
        <v>39</v>
      </c>
      <c r="O284" s="69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219" t="s">
        <v>173</v>
      </c>
      <c r="AT284" s="219" t="s">
        <v>169</v>
      </c>
      <c r="AU284" s="219" t="s">
        <v>83</v>
      </c>
      <c r="AY284" s="14" t="s">
        <v>166</v>
      </c>
      <c r="BE284" s="112">
        <f>IF(N284="základní",J284,0)</f>
        <v>0</v>
      </c>
      <c r="BF284" s="112">
        <f>IF(N284="snížená",J284,0)</f>
        <v>0</v>
      </c>
      <c r="BG284" s="112">
        <f>IF(N284="zákl. přenesená",J284,0)</f>
        <v>0</v>
      </c>
      <c r="BH284" s="112">
        <f>IF(N284="sníž. přenesená",J284,0)</f>
        <v>0</v>
      </c>
      <c r="BI284" s="112">
        <f>IF(N284="nulová",J284,0)</f>
        <v>0</v>
      </c>
      <c r="BJ284" s="14" t="s">
        <v>81</v>
      </c>
      <c r="BK284" s="112">
        <f>ROUND(I284*H284,2)</f>
        <v>0</v>
      </c>
      <c r="BL284" s="14" t="s">
        <v>173</v>
      </c>
      <c r="BM284" s="219" t="s">
        <v>419</v>
      </c>
    </row>
    <row r="285" spans="1:65" s="2" customFormat="1" ht="11.25">
      <c r="A285" s="32"/>
      <c r="B285" s="33"/>
      <c r="C285" s="34"/>
      <c r="D285" s="220" t="s">
        <v>174</v>
      </c>
      <c r="E285" s="34"/>
      <c r="F285" s="221" t="s">
        <v>425</v>
      </c>
      <c r="G285" s="34"/>
      <c r="H285" s="34"/>
      <c r="I285" s="176"/>
      <c r="J285" s="34"/>
      <c r="K285" s="34"/>
      <c r="L285" s="35"/>
      <c r="M285" s="222"/>
      <c r="N285" s="223"/>
      <c r="O285" s="69"/>
      <c r="P285" s="69"/>
      <c r="Q285" s="69"/>
      <c r="R285" s="69"/>
      <c r="S285" s="69"/>
      <c r="T285" s="70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4" t="s">
        <v>174</v>
      </c>
      <c r="AU285" s="14" t="s">
        <v>83</v>
      </c>
    </row>
    <row r="286" spans="1:65" s="2" customFormat="1" ht="24.2" customHeight="1">
      <c r="A286" s="32"/>
      <c r="B286" s="33"/>
      <c r="C286" s="207" t="s">
        <v>295</v>
      </c>
      <c r="D286" s="207" t="s">
        <v>169</v>
      </c>
      <c r="E286" s="208" t="s">
        <v>427</v>
      </c>
      <c r="F286" s="209" t="s">
        <v>428</v>
      </c>
      <c r="G286" s="210" t="s">
        <v>196</v>
      </c>
      <c r="H286" s="211">
        <v>0.3</v>
      </c>
      <c r="I286" s="212"/>
      <c r="J286" s="213">
        <f>ROUND(I286*H286,2)</f>
        <v>0</v>
      </c>
      <c r="K286" s="214"/>
      <c r="L286" s="35"/>
      <c r="M286" s="215" t="s">
        <v>1</v>
      </c>
      <c r="N286" s="216" t="s">
        <v>39</v>
      </c>
      <c r="O286" s="69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219" t="s">
        <v>173</v>
      </c>
      <c r="AT286" s="219" t="s">
        <v>169</v>
      </c>
      <c r="AU286" s="219" t="s">
        <v>83</v>
      </c>
      <c r="AY286" s="14" t="s">
        <v>166</v>
      </c>
      <c r="BE286" s="112">
        <f>IF(N286="základní",J286,0)</f>
        <v>0</v>
      </c>
      <c r="BF286" s="112">
        <f>IF(N286="snížená",J286,0)</f>
        <v>0</v>
      </c>
      <c r="BG286" s="112">
        <f>IF(N286="zákl. přenesená",J286,0)</f>
        <v>0</v>
      </c>
      <c r="BH286" s="112">
        <f>IF(N286="sníž. přenesená",J286,0)</f>
        <v>0</v>
      </c>
      <c r="BI286" s="112">
        <f>IF(N286="nulová",J286,0)</f>
        <v>0</v>
      </c>
      <c r="BJ286" s="14" t="s">
        <v>81</v>
      </c>
      <c r="BK286" s="112">
        <f>ROUND(I286*H286,2)</f>
        <v>0</v>
      </c>
      <c r="BL286" s="14" t="s">
        <v>173</v>
      </c>
      <c r="BM286" s="219" t="s">
        <v>422</v>
      </c>
    </row>
    <row r="287" spans="1:65" s="2" customFormat="1" ht="19.5">
      <c r="A287" s="32"/>
      <c r="B287" s="33"/>
      <c r="C287" s="34"/>
      <c r="D287" s="220" t="s">
        <v>174</v>
      </c>
      <c r="E287" s="34"/>
      <c r="F287" s="221" t="s">
        <v>428</v>
      </c>
      <c r="G287" s="34"/>
      <c r="H287" s="34"/>
      <c r="I287" s="176"/>
      <c r="J287" s="34"/>
      <c r="K287" s="34"/>
      <c r="L287" s="35"/>
      <c r="M287" s="222"/>
      <c r="N287" s="223"/>
      <c r="O287" s="69"/>
      <c r="P287" s="69"/>
      <c r="Q287" s="69"/>
      <c r="R287" s="69"/>
      <c r="S287" s="69"/>
      <c r="T287" s="70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4" t="s">
        <v>174</v>
      </c>
      <c r="AU287" s="14" t="s">
        <v>83</v>
      </c>
    </row>
    <row r="288" spans="1:65" s="2" customFormat="1" ht="37.9" customHeight="1">
      <c r="A288" s="32"/>
      <c r="B288" s="33"/>
      <c r="C288" s="207" t="s">
        <v>423</v>
      </c>
      <c r="D288" s="207" t="s">
        <v>169</v>
      </c>
      <c r="E288" s="208" t="s">
        <v>434</v>
      </c>
      <c r="F288" s="209" t="s">
        <v>435</v>
      </c>
      <c r="G288" s="210" t="s">
        <v>436</v>
      </c>
      <c r="H288" s="211">
        <v>8</v>
      </c>
      <c r="I288" s="212"/>
      <c r="J288" s="213">
        <f>ROUND(I288*H288,2)</f>
        <v>0</v>
      </c>
      <c r="K288" s="214"/>
      <c r="L288" s="35"/>
      <c r="M288" s="215" t="s">
        <v>1</v>
      </c>
      <c r="N288" s="216" t="s">
        <v>39</v>
      </c>
      <c r="O288" s="69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219" t="s">
        <v>173</v>
      </c>
      <c r="AT288" s="219" t="s">
        <v>169</v>
      </c>
      <c r="AU288" s="219" t="s">
        <v>83</v>
      </c>
      <c r="AY288" s="14" t="s">
        <v>166</v>
      </c>
      <c r="BE288" s="112">
        <f>IF(N288="základní",J288,0)</f>
        <v>0</v>
      </c>
      <c r="BF288" s="112">
        <f>IF(N288="snížená",J288,0)</f>
        <v>0</v>
      </c>
      <c r="BG288" s="112">
        <f>IF(N288="zákl. přenesená",J288,0)</f>
        <v>0</v>
      </c>
      <c r="BH288" s="112">
        <f>IF(N288="sníž. přenesená",J288,0)</f>
        <v>0</v>
      </c>
      <c r="BI288" s="112">
        <f>IF(N288="nulová",J288,0)</f>
        <v>0</v>
      </c>
      <c r="BJ288" s="14" t="s">
        <v>81</v>
      </c>
      <c r="BK288" s="112">
        <f>ROUND(I288*H288,2)</f>
        <v>0</v>
      </c>
      <c r="BL288" s="14" t="s">
        <v>173</v>
      </c>
      <c r="BM288" s="219" t="s">
        <v>426</v>
      </c>
    </row>
    <row r="289" spans="1:65" s="2" customFormat="1" ht="19.5">
      <c r="A289" s="32"/>
      <c r="B289" s="33"/>
      <c r="C289" s="34"/>
      <c r="D289" s="220" t="s">
        <v>174</v>
      </c>
      <c r="E289" s="34"/>
      <c r="F289" s="221" t="s">
        <v>435</v>
      </c>
      <c r="G289" s="34"/>
      <c r="H289" s="34"/>
      <c r="I289" s="176"/>
      <c r="J289" s="34"/>
      <c r="K289" s="34"/>
      <c r="L289" s="35"/>
      <c r="M289" s="222"/>
      <c r="N289" s="223"/>
      <c r="O289" s="69"/>
      <c r="P289" s="69"/>
      <c r="Q289" s="69"/>
      <c r="R289" s="69"/>
      <c r="S289" s="69"/>
      <c r="T289" s="70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T289" s="14" t="s">
        <v>174</v>
      </c>
      <c r="AU289" s="14" t="s">
        <v>83</v>
      </c>
    </row>
    <row r="290" spans="1:65" s="12" customFormat="1" ht="22.9" customHeight="1">
      <c r="B290" s="191"/>
      <c r="C290" s="192"/>
      <c r="D290" s="193" t="s">
        <v>73</v>
      </c>
      <c r="E290" s="205" t="s">
        <v>438</v>
      </c>
      <c r="F290" s="205" t="s">
        <v>439</v>
      </c>
      <c r="G290" s="192"/>
      <c r="H290" s="192"/>
      <c r="I290" s="195"/>
      <c r="J290" s="206">
        <f>BK290</f>
        <v>0</v>
      </c>
      <c r="K290" s="192"/>
      <c r="L290" s="197"/>
      <c r="M290" s="198"/>
      <c r="N290" s="199"/>
      <c r="O290" s="199"/>
      <c r="P290" s="200">
        <f>SUM(P291:P316)</f>
        <v>0</v>
      </c>
      <c r="Q290" s="199"/>
      <c r="R290" s="200">
        <f>SUM(R291:R316)</f>
        <v>0</v>
      </c>
      <c r="S290" s="199"/>
      <c r="T290" s="201">
        <f>SUM(T291:T316)</f>
        <v>0</v>
      </c>
      <c r="AR290" s="202" t="s">
        <v>83</v>
      </c>
      <c r="AT290" s="203" t="s">
        <v>73</v>
      </c>
      <c r="AU290" s="203" t="s">
        <v>81</v>
      </c>
      <c r="AY290" s="202" t="s">
        <v>166</v>
      </c>
      <c r="BK290" s="204">
        <f>SUM(BK291:BK316)</f>
        <v>0</v>
      </c>
    </row>
    <row r="291" spans="1:65" s="2" customFormat="1" ht="24.2" customHeight="1">
      <c r="A291" s="32"/>
      <c r="B291" s="33"/>
      <c r="C291" s="207" t="s">
        <v>298</v>
      </c>
      <c r="D291" s="207" t="s">
        <v>169</v>
      </c>
      <c r="E291" s="208" t="s">
        <v>818</v>
      </c>
      <c r="F291" s="209" t="s">
        <v>819</v>
      </c>
      <c r="G291" s="210" t="s">
        <v>218</v>
      </c>
      <c r="H291" s="211">
        <v>4</v>
      </c>
      <c r="I291" s="212"/>
      <c r="J291" s="213">
        <f>ROUND(I291*H291,2)</f>
        <v>0</v>
      </c>
      <c r="K291" s="214"/>
      <c r="L291" s="35"/>
      <c r="M291" s="215" t="s">
        <v>1</v>
      </c>
      <c r="N291" s="216" t="s">
        <v>39</v>
      </c>
      <c r="O291" s="69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19" t="s">
        <v>173</v>
      </c>
      <c r="AT291" s="219" t="s">
        <v>169</v>
      </c>
      <c r="AU291" s="219" t="s">
        <v>83</v>
      </c>
      <c r="AY291" s="14" t="s">
        <v>166</v>
      </c>
      <c r="BE291" s="112">
        <f>IF(N291="základní",J291,0)</f>
        <v>0</v>
      </c>
      <c r="BF291" s="112">
        <f>IF(N291="snížená",J291,0)</f>
        <v>0</v>
      </c>
      <c r="BG291" s="112">
        <f>IF(N291="zákl. přenesená",J291,0)</f>
        <v>0</v>
      </c>
      <c r="BH291" s="112">
        <f>IF(N291="sníž. přenesená",J291,0)</f>
        <v>0</v>
      </c>
      <c r="BI291" s="112">
        <f>IF(N291="nulová",J291,0)</f>
        <v>0</v>
      </c>
      <c r="BJ291" s="14" t="s">
        <v>81</v>
      </c>
      <c r="BK291" s="112">
        <f>ROUND(I291*H291,2)</f>
        <v>0</v>
      </c>
      <c r="BL291" s="14" t="s">
        <v>173</v>
      </c>
      <c r="BM291" s="219" t="s">
        <v>429</v>
      </c>
    </row>
    <row r="292" spans="1:65" s="2" customFormat="1" ht="19.5">
      <c r="A292" s="32"/>
      <c r="B292" s="33"/>
      <c r="C292" s="34"/>
      <c r="D292" s="220" t="s">
        <v>174</v>
      </c>
      <c r="E292" s="34"/>
      <c r="F292" s="221" t="s">
        <v>819</v>
      </c>
      <c r="G292" s="34"/>
      <c r="H292" s="34"/>
      <c r="I292" s="176"/>
      <c r="J292" s="34"/>
      <c r="K292" s="34"/>
      <c r="L292" s="35"/>
      <c r="M292" s="222"/>
      <c r="N292" s="223"/>
      <c r="O292" s="69"/>
      <c r="P292" s="69"/>
      <c r="Q292" s="69"/>
      <c r="R292" s="69"/>
      <c r="S292" s="69"/>
      <c r="T292" s="70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4" t="s">
        <v>174</v>
      </c>
      <c r="AU292" s="14" t="s">
        <v>83</v>
      </c>
    </row>
    <row r="293" spans="1:65" s="2" customFormat="1" ht="24.2" customHeight="1">
      <c r="A293" s="32"/>
      <c r="B293" s="33"/>
      <c r="C293" s="207" t="s">
        <v>430</v>
      </c>
      <c r="D293" s="207" t="s">
        <v>169</v>
      </c>
      <c r="E293" s="208" t="s">
        <v>820</v>
      </c>
      <c r="F293" s="209" t="s">
        <v>821</v>
      </c>
      <c r="G293" s="210" t="s">
        <v>218</v>
      </c>
      <c r="H293" s="211">
        <v>1</v>
      </c>
      <c r="I293" s="212"/>
      <c r="J293" s="213">
        <f>ROUND(I293*H293,2)</f>
        <v>0</v>
      </c>
      <c r="K293" s="214"/>
      <c r="L293" s="35"/>
      <c r="M293" s="215" t="s">
        <v>1</v>
      </c>
      <c r="N293" s="216" t="s">
        <v>39</v>
      </c>
      <c r="O293" s="69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19" t="s">
        <v>173</v>
      </c>
      <c r="AT293" s="219" t="s">
        <v>169</v>
      </c>
      <c r="AU293" s="219" t="s">
        <v>83</v>
      </c>
      <c r="AY293" s="14" t="s">
        <v>166</v>
      </c>
      <c r="BE293" s="112">
        <f>IF(N293="základní",J293,0)</f>
        <v>0</v>
      </c>
      <c r="BF293" s="112">
        <f>IF(N293="snížená",J293,0)</f>
        <v>0</v>
      </c>
      <c r="BG293" s="112">
        <f>IF(N293="zákl. přenesená",J293,0)</f>
        <v>0</v>
      </c>
      <c r="BH293" s="112">
        <f>IF(N293="sníž. přenesená",J293,0)</f>
        <v>0</v>
      </c>
      <c r="BI293" s="112">
        <f>IF(N293="nulová",J293,0)</f>
        <v>0</v>
      </c>
      <c r="BJ293" s="14" t="s">
        <v>81</v>
      </c>
      <c r="BK293" s="112">
        <f>ROUND(I293*H293,2)</f>
        <v>0</v>
      </c>
      <c r="BL293" s="14" t="s">
        <v>173</v>
      </c>
      <c r="BM293" s="219" t="s">
        <v>433</v>
      </c>
    </row>
    <row r="294" spans="1:65" s="2" customFormat="1" ht="19.5">
      <c r="A294" s="32"/>
      <c r="B294" s="33"/>
      <c r="C294" s="34"/>
      <c r="D294" s="220" t="s">
        <v>174</v>
      </c>
      <c r="E294" s="34"/>
      <c r="F294" s="221" t="s">
        <v>821</v>
      </c>
      <c r="G294" s="34"/>
      <c r="H294" s="34"/>
      <c r="I294" s="176"/>
      <c r="J294" s="34"/>
      <c r="K294" s="34"/>
      <c r="L294" s="35"/>
      <c r="M294" s="222"/>
      <c r="N294" s="223"/>
      <c r="O294" s="69"/>
      <c r="P294" s="69"/>
      <c r="Q294" s="69"/>
      <c r="R294" s="69"/>
      <c r="S294" s="69"/>
      <c r="T294" s="70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4" t="s">
        <v>174</v>
      </c>
      <c r="AU294" s="14" t="s">
        <v>83</v>
      </c>
    </row>
    <row r="295" spans="1:65" s="2" customFormat="1" ht="16.5" customHeight="1">
      <c r="A295" s="32"/>
      <c r="B295" s="33"/>
      <c r="C295" s="207" t="s">
        <v>302</v>
      </c>
      <c r="D295" s="207" t="s">
        <v>169</v>
      </c>
      <c r="E295" s="208" t="s">
        <v>822</v>
      </c>
      <c r="F295" s="209" t="s">
        <v>823</v>
      </c>
      <c r="G295" s="210" t="s">
        <v>218</v>
      </c>
      <c r="H295" s="211">
        <v>4</v>
      </c>
      <c r="I295" s="212"/>
      <c r="J295" s="213">
        <f>ROUND(I295*H295,2)</f>
        <v>0</v>
      </c>
      <c r="K295" s="214"/>
      <c r="L295" s="35"/>
      <c r="M295" s="215" t="s">
        <v>1</v>
      </c>
      <c r="N295" s="216" t="s">
        <v>39</v>
      </c>
      <c r="O295" s="69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219" t="s">
        <v>173</v>
      </c>
      <c r="AT295" s="219" t="s">
        <v>169</v>
      </c>
      <c r="AU295" s="219" t="s">
        <v>83</v>
      </c>
      <c r="AY295" s="14" t="s">
        <v>166</v>
      </c>
      <c r="BE295" s="112">
        <f>IF(N295="základní",J295,0)</f>
        <v>0</v>
      </c>
      <c r="BF295" s="112">
        <f>IF(N295="snížená",J295,0)</f>
        <v>0</v>
      </c>
      <c r="BG295" s="112">
        <f>IF(N295="zákl. přenesená",J295,0)</f>
        <v>0</v>
      </c>
      <c r="BH295" s="112">
        <f>IF(N295="sníž. přenesená",J295,0)</f>
        <v>0</v>
      </c>
      <c r="BI295" s="112">
        <f>IF(N295="nulová",J295,0)</f>
        <v>0</v>
      </c>
      <c r="BJ295" s="14" t="s">
        <v>81</v>
      </c>
      <c r="BK295" s="112">
        <f>ROUND(I295*H295,2)</f>
        <v>0</v>
      </c>
      <c r="BL295" s="14" t="s">
        <v>173</v>
      </c>
      <c r="BM295" s="219" t="s">
        <v>437</v>
      </c>
    </row>
    <row r="296" spans="1:65" s="2" customFormat="1" ht="11.25">
      <c r="A296" s="32"/>
      <c r="B296" s="33"/>
      <c r="C296" s="34"/>
      <c r="D296" s="220" t="s">
        <v>174</v>
      </c>
      <c r="E296" s="34"/>
      <c r="F296" s="221" t="s">
        <v>823</v>
      </c>
      <c r="G296" s="34"/>
      <c r="H296" s="34"/>
      <c r="I296" s="176"/>
      <c r="J296" s="34"/>
      <c r="K296" s="34"/>
      <c r="L296" s="35"/>
      <c r="M296" s="222"/>
      <c r="N296" s="223"/>
      <c r="O296" s="69"/>
      <c r="P296" s="69"/>
      <c r="Q296" s="69"/>
      <c r="R296" s="69"/>
      <c r="S296" s="69"/>
      <c r="T296" s="70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4" t="s">
        <v>174</v>
      </c>
      <c r="AU296" s="14" t="s">
        <v>83</v>
      </c>
    </row>
    <row r="297" spans="1:65" s="2" customFormat="1" ht="16.5" customHeight="1">
      <c r="A297" s="32"/>
      <c r="B297" s="33"/>
      <c r="C297" s="207" t="s">
        <v>440</v>
      </c>
      <c r="D297" s="207" t="s">
        <v>169</v>
      </c>
      <c r="E297" s="208" t="s">
        <v>824</v>
      </c>
      <c r="F297" s="209" t="s">
        <v>825</v>
      </c>
      <c r="G297" s="210" t="s">
        <v>218</v>
      </c>
      <c r="H297" s="211">
        <v>1</v>
      </c>
      <c r="I297" s="212"/>
      <c r="J297" s="213">
        <f>ROUND(I297*H297,2)</f>
        <v>0</v>
      </c>
      <c r="K297" s="214"/>
      <c r="L297" s="35"/>
      <c r="M297" s="215" t="s">
        <v>1</v>
      </c>
      <c r="N297" s="216" t="s">
        <v>39</v>
      </c>
      <c r="O297" s="69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219" t="s">
        <v>173</v>
      </c>
      <c r="AT297" s="219" t="s">
        <v>169</v>
      </c>
      <c r="AU297" s="219" t="s">
        <v>83</v>
      </c>
      <c r="AY297" s="14" t="s">
        <v>166</v>
      </c>
      <c r="BE297" s="112">
        <f>IF(N297="základní",J297,0)</f>
        <v>0</v>
      </c>
      <c r="BF297" s="112">
        <f>IF(N297="snížená",J297,0)</f>
        <v>0</v>
      </c>
      <c r="BG297" s="112">
        <f>IF(N297="zákl. přenesená",J297,0)</f>
        <v>0</v>
      </c>
      <c r="BH297" s="112">
        <f>IF(N297="sníž. přenesená",J297,0)</f>
        <v>0</v>
      </c>
      <c r="BI297" s="112">
        <f>IF(N297="nulová",J297,0)</f>
        <v>0</v>
      </c>
      <c r="BJ297" s="14" t="s">
        <v>81</v>
      </c>
      <c r="BK297" s="112">
        <f>ROUND(I297*H297,2)</f>
        <v>0</v>
      </c>
      <c r="BL297" s="14" t="s">
        <v>173</v>
      </c>
      <c r="BM297" s="219" t="s">
        <v>443</v>
      </c>
    </row>
    <row r="298" spans="1:65" s="2" customFormat="1" ht="11.25">
      <c r="A298" s="32"/>
      <c r="B298" s="33"/>
      <c r="C298" s="34"/>
      <c r="D298" s="220" t="s">
        <v>174</v>
      </c>
      <c r="E298" s="34"/>
      <c r="F298" s="221" t="s">
        <v>825</v>
      </c>
      <c r="G298" s="34"/>
      <c r="H298" s="34"/>
      <c r="I298" s="176"/>
      <c r="J298" s="34"/>
      <c r="K298" s="34"/>
      <c r="L298" s="35"/>
      <c r="M298" s="222"/>
      <c r="N298" s="223"/>
      <c r="O298" s="69"/>
      <c r="P298" s="69"/>
      <c r="Q298" s="69"/>
      <c r="R298" s="69"/>
      <c r="S298" s="69"/>
      <c r="T298" s="70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4" t="s">
        <v>174</v>
      </c>
      <c r="AU298" s="14" t="s">
        <v>83</v>
      </c>
    </row>
    <row r="299" spans="1:65" s="2" customFormat="1" ht="33" customHeight="1">
      <c r="A299" s="32"/>
      <c r="B299" s="33"/>
      <c r="C299" s="207" t="s">
        <v>305</v>
      </c>
      <c r="D299" s="207" t="s">
        <v>169</v>
      </c>
      <c r="E299" s="208" t="s">
        <v>448</v>
      </c>
      <c r="F299" s="209" t="s">
        <v>449</v>
      </c>
      <c r="G299" s="210" t="s">
        <v>218</v>
      </c>
      <c r="H299" s="211">
        <v>4</v>
      </c>
      <c r="I299" s="212"/>
      <c r="J299" s="213">
        <f>ROUND(I299*H299,2)</f>
        <v>0</v>
      </c>
      <c r="K299" s="214"/>
      <c r="L299" s="35"/>
      <c r="M299" s="215" t="s">
        <v>1</v>
      </c>
      <c r="N299" s="216" t="s">
        <v>39</v>
      </c>
      <c r="O299" s="69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219" t="s">
        <v>173</v>
      </c>
      <c r="AT299" s="219" t="s">
        <v>169</v>
      </c>
      <c r="AU299" s="219" t="s">
        <v>83</v>
      </c>
      <c r="AY299" s="14" t="s">
        <v>166</v>
      </c>
      <c r="BE299" s="112">
        <f>IF(N299="základní",J299,0)</f>
        <v>0</v>
      </c>
      <c r="BF299" s="112">
        <f>IF(N299="snížená",J299,0)</f>
        <v>0</v>
      </c>
      <c r="BG299" s="112">
        <f>IF(N299="zákl. přenesená",J299,0)</f>
        <v>0</v>
      </c>
      <c r="BH299" s="112">
        <f>IF(N299="sníž. přenesená",J299,0)</f>
        <v>0</v>
      </c>
      <c r="BI299" s="112">
        <f>IF(N299="nulová",J299,0)</f>
        <v>0</v>
      </c>
      <c r="BJ299" s="14" t="s">
        <v>81</v>
      </c>
      <c r="BK299" s="112">
        <f>ROUND(I299*H299,2)</f>
        <v>0</v>
      </c>
      <c r="BL299" s="14" t="s">
        <v>173</v>
      </c>
      <c r="BM299" s="219" t="s">
        <v>446</v>
      </c>
    </row>
    <row r="300" spans="1:65" s="2" customFormat="1" ht="19.5">
      <c r="A300" s="32"/>
      <c r="B300" s="33"/>
      <c r="C300" s="34"/>
      <c r="D300" s="220" t="s">
        <v>174</v>
      </c>
      <c r="E300" s="34"/>
      <c r="F300" s="221" t="s">
        <v>449</v>
      </c>
      <c r="G300" s="34"/>
      <c r="H300" s="34"/>
      <c r="I300" s="176"/>
      <c r="J300" s="34"/>
      <c r="K300" s="34"/>
      <c r="L300" s="35"/>
      <c r="M300" s="222"/>
      <c r="N300" s="223"/>
      <c r="O300" s="69"/>
      <c r="P300" s="69"/>
      <c r="Q300" s="69"/>
      <c r="R300" s="69"/>
      <c r="S300" s="69"/>
      <c r="T300" s="70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4" t="s">
        <v>174</v>
      </c>
      <c r="AU300" s="14" t="s">
        <v>83</v>
      </c>
    </row>
    <row r="301" spans="1:65" s="2" customFormat="1" ht="21.75" customHeight="1">
      <c r="A301" s="32"/>
      <c r="B301" s="33"/>
      <c r="C301" s="207" t="s">
        <v>447</v>
      </c>
      <c r="D301" s="207" t="s">
        <v>169</v>
      </c>
      <c r="E301" s="208" t="s">
        <v>451</v>
      </c>
      <c r="F301" s="209" t="s">
        <v>452</v>
      </c>
      <c r="G301" s="210" t="s">
        <v>218</v>
      </c>
      <c r="H301" s="211">
        <v>1</v>
      </c>
      <c r="I301" s="212"/>
      <c r="J301" s="213">
        <f>ROUND(I301*H301,2)</f>
        <v>0</v>
      </c>
      <c r="K301" s="214"/>
      <c r="L301" s="35"/>
      <c r="M301" s="215" t="s">
        <v>1</v>
      </c>
      <c r="N301" s="216" t="s">
        <v>39</v>
      </c>
      <c r="O301" s="69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219" t="s">
        <v>173</v>
      </c>
      <c r="AT301" s="219" t="s">
        <v>169</v>
      </c>
      <c r="AU301" s="219" t="s">
        <v>83</v>
      </c>
      <c r="AY301" s="14" t="s">
        <v>166</v>
      </c>
      <c r="BE301" s="112">
        <f>IF(N301="základní",J301,0)</f>
        <v>0</v>
      </c>
      <c r="BF301" s="112">
        <f>IF(N301="snížená",J301,0)</f>
        <v>0</v>
      </c>
      <c r="BG301" s="112">
        <f>IF(N301="zákl. přenesená",J301,0)</f>
        <v>0</v>
      </c>
      <c r="BH301" s="112">
        <f>IF(N301="sníž. přenesená",J301,0)</f>
        <v>0</v>
      </c>
      <c r="BI301" s="112">
        <f>IF(N301="nulová",J301,0)</f>
        <v>0</v>
      </c>
      <c r="BJ301" s="14" t="s">
        <v>81</v>
      </c>
      <c r="BK301" s="112">
        <f>ROUND(I301*H301,2)</f>
        <v>0</v>
      </c>
      <c r="BL301" s="14" t="s">
        <v>173</v>
      </c>
      <c r="BM301" s="219" t="s">
        <v>450</v>
      </c>
    </row>
    <row r="302" spans="1:65" s="2" customFormat="1" ht="11.25">
      <c r="A302" s="32"/>
      <c r="B302" s="33"/>
      <c r="C302" s="34"/>
      <c r="D302" s="220" t="s">
        <v>174</v>
      </c>
      <c r="E302" s="34"/>
      <c r="F302" s="221" t="s">
        <v>452</v>
      </c>
      <c r="G302" s="34"/>
      <c r="H302" s="34"/>
      <c r="I302" s="176"/>
      <c r="J302" s="34"/>
      <c r="K302" s="34"/>
      <c r="L302" s="35"/>
      <c r="M302" s="222"/>
      <c r="N302" s="223"/>
      <c r="O302" s="69"/>
      <c r="P302" s="69"/>
      <c r="Q302" s="69"/>
      <c r="R302" s="69"/>
      <c r="S302" s="69"/>
      <c r="T302" s="70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T302" s="14" t="s">
        <v>174</v>
      </c>
      <c r="AU302" s="14" t="s">
        <v>83</v>
      </c>
    </row>
    <row r="303" spans="1:65" s="2" customFormat="1" ht="24.2" customHeight="1">
      <c r="A303" s="32"/>
      <c r="B303" s="33"/>
      <c r="C303" s="207" t="s">
        <v>311</v>
      </c>
      <c r="D303" s="207" t="s">
        <v>169</v>
      </c>
      <c r="E303" s="208" t="s">
        <v>455</v>
      </c>
      <c r="F303" s="209" t="s">
        <v>456</v>
      </c>
      <c r="G303" s="210" t="s">
        <v>218</v>
      </c>
      <c r="H303" s="211">
        <v>1</v>
      </c>
      <c r="I303" s="212"/>
      <c r="J303" s="213">
        <f>ROUND(I303*H303,2)</f>
        <v>0</v>
      </c>
      <c r="K303" s="214"/>
      <c r="L303" s="35"/>
      <c r="M303" s="215" t="s">
        <v>1</v>
      </c>
      <c r="N303" s="216" t="s">
        <v>39</v>
      </c>
      <c r="O303" s="69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219" t="s">
        <v>173</v>
      </c>
      <c r="AT303" s="219" t="s">
        <v>169</v>
      </c>
      <c r="AU303" s="219" t="s">
        <v>83</v>
      </c>
      <c r="AY303" s="14" t="s">
        <v>166</v>
      </c>
      <c r="BE303" s="112">
        <f>IF(N303="základní",J303,0)</f>
        <v>0</v>
      </c>
      <c r="BF303" s="112">
        <f>IF(N303="snížená",J303,0)</f>
        <v>0</v>
      </c>
      <c r="BG303" s="112">
        <f>IF(N303="zákl. přenesená",J303,0)</f>
        <v>0</v>
      </c>
      <c r="BH303" s="112">
        <f>IF(N303="sníž. přenesená",J303,0)</f>
        <v>0</v>
      </c>
      <c r="BI303" s="112">
        <f>IF(N303="nulová",J303,0)</f>
        <v>0</v>
      </c>
      <c r="BJ303" s="14" t="s">
        <v>81</v>
      </c>
      <c r="BK303" s="112">
        <f>ROUND(I303*H303,2)</f>
        <v>0</v>
      </c>
      <c r="BL303" s="14" t="s">
        <v>173</v>
      </c>
      <c r="BM303" s="219" t="s">
        <v>453</v>
      </c>
    </row>
    <row r="304" spans="1:65" s="2" customFormat="1" ht="19.5">
      <c r="A304" s="32"/>
      <c r="B304" s="33"/>
      <c r="C304" s="34"/>
      <c r="D304" s="220" t="s">
        <v>174</v>
      </c>
      <c r="E304" s="34"/>
      <c r="F304" s="221" t="s">
        <v>456</v>
      </c>
      <c r="G304" s="34"/>
      <c r="H304" s="34"/>
      <c r="I304" s="176"/>
      <c r="J304" s="34"/>
      <c r="K304" s="34"/>
      <c r="L304" s="35"/>
      <c r="M304" s="222"/>
      <c r="N304" s="223"/>
      <c r="O304" s="69"/>
      <c r="P304" s="69"/>
      <c r="Q304" s="69"/>
      <c r="R304" s="69"/>
      <c r="S304" s="69"/>
      <c r="T304" s="70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T304" s="14" t="s">
        <v>174</v>
      </c>
      <c r="AU304" s="14" t="s">
        <v>83</v>
      </c>
    </row>
    <row r="305" spans="1:65" s="2" customFormat="1" ht="24.2" customHeight="1">
      <c r="A305" s="32"/>
      <c r="B305" s="33"/>
      <c r="C305" s="207" t="s">
        <v>454</v>
      </c>
      <c r="D305" s="207" t="s">
        <v>169</v>
      </c>
      <c r="E305" s="208" t="s">
        <v>462</v>
      </c>
      <c r="F305" s="209" t="s">
        <v>463</v>
      </c>
      <c r="G305" s="210" t="s">
        <v>218</v>
      </c>
      <c r="H305" s="211">
        <v>2</v>
      </c>
      <c r="I305" s="212"/>
      <c r="J305" s="213">
        <f>ROUND(I305*H305,2)</f>
        <v>0</v>
      </c>
      <c r="K305" s="214"/>
      <c r="L305" s="35"/>
      <c r="M305" s="215" t="s">
        <v>1</v>
      </c>
      <c r="N305" s="216" t="s">
        <v>39</v>
      </c>
      <c r="O305" s="69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219" t="s">
        <v>173</v>
      </c>
      <c r="AT305" s="219" t="s">
        <v>169</v>
      </c>
      <c r="AU305" s="219" t="s">
        <v>83</v>
      </c>
      <c r="AY305" s="14" t="s">
        <v>166</v>
      </c>
      <c r="BE305" s="112">
        <f>IF(N305="základní",J305,0)</f>
        <v>0</v>
      </c>
      <c r="BF305" s="112">
        <f>IF(N305="snížená",J305,0)</f>
        <v>0</v>
      </c>
      <c r="BG305" s="112">
        <f>IF(N305="zákl. přenesená",J305,0)</f>
        <v>0</v>
      </c>
      <c r="BH305" s="112">
        <f>IF(N305="sníž. přenesená",J305,0)</f>
        <v>0</v>
      </c>
      <c r="BI305" s="112">
        <f>IF(N305="nulová",J305,0)</f>
        <v>0</v>
      </c>
      <c r="BJ305" s="14" t="s">
        <v>81</v>
      </c>
      <c r="BK305" s="112">
        <f>ROUND(I305*H305,2)</f>
        <v>0</v>
      </c>
      <c r="BL305" s="14" t="s">
        <v>173</v>
      </c>
      <c r="BM305" s="219" t="s">
        <v>457</v>
      </c>
    </row>
    <row r="306" spans="1:65" s="2" customFormat="1" ht="11.25">
      <c r="A306" s="32"/>
      <c r="B306" s="33"/>
      <c r="C306" s="34"/>
      <c r="D306" s="220" t="s">
        <v>174</v>
      </c>
      <c r="E306" s="34"/>
      <c r="F306" s="221" t="s">
        <v>463</v>
      </c>
      <c r="G306" s="34"/>
      <c r="H306" s="34"/>
      <c r="I306" s="176"/>
      <c r="J306" s="34"/>
      <c r="K306" s="34"/>
      <c r="L306" s="35"/>
      <c r="M306" s="222"/>
      <c r="N306" s="223"/>
      <c r="O306" s="69"/>
      <c r="P306" s="69"/>
      <c r="Q306" s="69"/>
      <c r="R306" s="69"/>
      <c r="S306" s="69"/>
      <c r="T306" s="70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T306" s="14" t="s">
        <v>174</v>
      </c>
      <c r="AU306" s="14" t="s">
        <v>83</v>
      </c>
    </row>
    <row r="307" spans="1:65" s="2" customFormat="1" ht="24.2" customHeight="1">
      <c r="A307" s="32"/>
      <c r="B307" s="33"/>
      <c r="C307" s="207" t="s">
        <v>314</v>
      </c>
      <c r="D307" s="207" t="s">
        <v>169</v>
      </c>
      <c r="E307" s="208" t="s">
        <v>465</v>
      </c>
      <c r="F307" s="209" t="s">
        <v>466</v>
      </c>
      <c r="G307" s="210" t="s">
        <v>218</v>
      </c>
      <c r="H307" s="211">
        <v>4</v>
      </c>
      <c r="I307" s="212"/>
      <c r="J307" s="213">
        <f>ROUND(I307*H307,2)</f>
        <v>0</v>
      </c>
      <c r="K307" s="214"/>
      <c r="L307" s="35"/>
      <c r="M307" s="215" t="s">
        <v>1</v>
      </c>
      <c r="N307" s="216" t="s">
        <v>39</v>
      </c>
      <c r="O307" s="69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219" t="s">
        <v>173</v>
      </c>
      <c r="AT307" s="219" t="s">
        <v>169</v>
      </c>
      <c r="AU307" s="219" t="s">
        <v>83</v>
      </c>
      <c r="AY307" s="14" t="s">
        <v>166</v>
      </c>
      <c r="BE307" s="112">
        <f>IF(N307="základní",J307,0)</f>
        <v>0</v>
      </c>
      <c r="BF307" s="112">
        <f>IF(N307="snížená",J307,0)</f>
        <v>0</v>
      </c>
      <c r="BG307" s="112">
        <f>IF(N307="zákl. přenesená",J307,0)</f>
        <v>0</v>
      </c>
      <c r="BH307" s="112">
        <f>IF(N307="sníž. přenesená",J307,0)</f>
        <v>0</v>
      </c>
      <c r="BI307" s="112">
        <f>IF(N307="nulová",J307,0)</f>
        <v>0</v>
      </c>
      <c r="BJ307" s="14" t="s">
        <v>81</v>
      </c>
      <c r="BK307" s="112">
        <f>ROUND(I307*H307,2)</f>
        <v>0</v>
      </c>
      <c r="BL307" s="14" t="s">
        <v>173</v>
      </c>
      <c r="BM307" s="219" t="s">
        <v>460</v>
      </c>
    </row>
    <row r="308" spans="1:65" s="2" customFormat="1" ht="19.5">
      <c r="A308" s="32"/>
      <c r="B308" s="33"/>
      <c r="C308" s="34"/>
      <c r="D308" s="220" t="s">
        <v>174</v>
      </c>
      <c r="E308" s="34"/>
      <c r="F308" s="221" t="s">
        <v>466</v>
      </c>
      <c r="G308" s="34"/>
      <c r="H308" s="34"/>
      <c r="I308" s="176"/>
      <c r="J308" s="34"/>
      <c r="K308" s="34"/>
      <c r="L308" s="35"/>
      <c r="M308" s="222"/>
      <c r="N308" s="223"/>
      <c r="O308" s="69"/>
      <c r="P308" s="69"/>
      <c r="Q308" s="69"/>
      <c r="R308" s="69"/>
      <c r="S308" s="69"/>
      <c r="T308" s="70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T308" s="14" t="s">
        <v>174</v>
      </c>
      <c r="AU308" s="14" t="s">
        <v>83</v>
      </c>
    </row>
    <row r="309" spans="1:65" s="2" customFormat="1" ht="24.2" customHeight="1">
      <c r="A309" s="32"/>
      <c r="B309" s="33"/>
      <c r="C309" s="207" t="s">
        <v>461</v>
      </c>
      <c r="D309" s="207" t="s">
        <v>169</v>
      </c>
      <c r="E309" s="208" t="s">
        <v>779</v>
      </c>
      <c r="F309" s="209" t="s">
        <v>780</v>
      </c>
      <c r="G309" s="210" t="s">
        <v>218</v>
      </c>
      <c r="H309" s="211">
        <v>1</v>
      </c>
      <c r="I309" s="212"/>
      <c r="J309" s="213">
        <f>ROUND(I309*H309,2)</f>
        <v>0</v>
      </c>
      <c r="K309" s="214"/>
      <c r="L309" s="35"/>
      <c r="M309" s="215" t="s">
        <v>1</v>
      </c>
      <c r="N309" s="216" t="s">
        <v>39</v>
      </c>
      <c r="O309" s="69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219" t="s">
        <v>173</v>
      </c>
      <c r="AT309" s="219" t="s">
        <v>169</v>
      </c>
      <c r="AU309" s="219" t="s">
        <v>83</v>
      </c>
      <c r="AY309" s="14" t="s">
        <v>166</v>
      </c>
      <c r="BE309" s="112">
        <f>IF(N309="základní",J309,0)</f>
        <v>0</v>
      </c>
      <c r="BF309" s="112">
        <f>IF(N309="snížená",J309,0)</f>
        <v>0</v>
      </c>
      <c r="BG309" s="112">
        <f>IF(N309="zákl. přenesená",J309,0)</f>
        <v>0</v>
      </c>
      <c r="BH309" s="112">
        <f>IF(N309="sníž. přenesená",J309,0)</f>
        <v>0</v>
      </c>
      <c r="BI309" s="112">
        <f>IF(N309="nulová",J309,0)</f>
        <v>0</v>
      </c>
      <c r="BJ309" s="14" t="s">
        <v>81</v>
      </c>
      <c r="BK309" s="112">
        <f>ROUND(I309*H309,2)</f>
        <v>0</v>
      </c>
      <c r="BL309" s="14" t="s">
        <v>173</v>
      </c>
      <c r="BM309" s="219" t="s">
        <v>464</v>
      </c>
    </row>
    <row r="310" spans="1:65" s="2" customFormat="1" ht="19.5">
      <c r="A310" s="32"/>
      <c r="B310" s="33"/>
      <c r="C310" s="34"/>
      <c r="D310" s="220" t="s">
        <v>174</v>
      </c>
      <c r="E310" s="34"/>
      <c r="F310" s="221" t="s">
        <v>780</v>
      </c>
      <c r="G310" s="34"/>
      <c r="H310" s="34"/>
      <c r="I310" s="176"/>
      <c r="J310" s="34"/>
      <c r="K310" s="34"/>
      <c r="L310" s="35"/>
      <c r="M310" s="222"/>
      <c r="N310" s="223"/>
      <c r="O310" s="69"/>
      <c r="P310" s="69"/>
      <c r="Q310" s="69"/>
      <c r="R310" s="69"/>
      <c r="S310" s="69"/>
      <c r="T310" s="70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T310" s="14" t="s">
        <v>174</v>
      </c>
      <c r="AU310" s="14" t="s">
        <v>83</v>
      </c>
    </row>
    <row r="311" spans="1:65" s="2" customFormat="1" ht="33" customHeight="1">
      <c r="A311" s="32"/>
      <c r="B311" s="33"/>
      <c r="C311" s="207" t="s">
        <v>318</v>
      </c>
      <c r="D311" s="207" t="s">
        <v>169</v>
      </c>
      <c r="E311" s="208" t="s">
        <v>470</v>
      </c>
      <c r="F311" s="209" t="s">
        <v>471</v>
      </c>
      <c r="G311" s="210" t="s">
        <v>218</v>
      </c>
      <c r="H311" s="211">
        <v>2</v>
      </c>
      <c r="I311" s="212"/>
      <c r="J311" s="213">
        <f>ROUND(I311*H311,2)</f>
        <v>0</v>
      </c>
      <c r="K311" s="214"/>
      <c r="L311" s="35"/>
      <c r="M311" s="215" t="s">
        <v>1</v>
      </c>
      <c r="N311" s="216" t="s">
        <v>39</v>
      </c>
      <c r="O311" s="69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219" t="s">
        <v>173</v>
      </c>
      <c r="AT311" s="219" t="s">
        <v>169</v>
      </c>
      <c r="AU311" s="219" t="s">
        <v>83</v>
      </c>
      <c r="AY311" s="14" t="s">
        <v>166</v>
      </c>
      <c r="BE311" s="112">
        <f>IF(N311="základní",J311,0)</f>
        <v>0</v>
      </c>
      <c r="BF311" s="112">
        <f>IF(N311="snížená",J311,0)</f>
        <v>0</v>
      </c>
      <c r="BG311" s="112">
        <f>IF(N311="zákl. přenesená",J311,0)</f>
        <v>0</v>
      </c>
      <c r="BH311" s="112">
        <f>IF(N311="sníž. přenesená",J311,0)</f>
        <v>0</v>
      </c>
      <c r="BI311" s="112">
        <f>IF(N311="nulová",J311,0)</f>
        <v>0</v>
      </c>
      <c r="BJ311" s="14" t="s">
        <v>81</v>
      </c>
      <c r="BK311" s="112">
        <f>ROUND(I311*H311,2)</f>
        <v>0</v>
      </c>
      <c r="BL311" s="14" t="s">
        <v>173</v>
      </c>
      <c r="BM311" s="219" t="s">
        <v>467</v>
      </c>
    </row>
    <row r="312" spans="1:65" s="2" customFormat="1" ht="19.5">
      <c r="A312" s="32"/>
      <c r="B312" s="33"/>
      <c r="C312" s="34"/>
      <c r="D312" s="220" t="s">
        <v>174</v>
      </c>
      <c r="E312" s="34"/>
      <c r="F312" s="221" t="s">
        <v>471</v>
      </c>
      <c r="G312" s="34"/>
      <c r="H312" s="34"/>
      <c r="I312" s="176"/>
      <c r="J312" s="34"/>
      <c r="K312" s="34"/>
      <c r="L312" s="35"/>
      <c r="M312" s="222"/>
      <c r="N312" s="223"/>
      <c r="O312" s="69"/>
      <c r="P312" s="69"/>
      <c r="Q312" s="69"/>
      <c r="R312" s="69"/>
      <c r="S312" s="69"/>
      <c r="T312" s="70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T312" s="14" t="s">
        <v>174</v>
      </c>
      <c r="AU312" s="14" t="s">
        <v>83</v>
      </c>
    </row>
    <row r="313" spans="1:65" s="2" customFormat="1" ht="21.75" customHeight="1">
      <c r="A313" s="32"/>
      <c r="B313" s="33"/>
      <c r="C313" s="207" t="s">
        <v>468</v>
      </c>
      <c r="D313" s="207" t="s">
        <v>169</v>
      </c>
      <c r="E313" s="208" t="s">
        <v>479</v>
      </c>
      <c r="F313" s="209" t="s">
        <v>480</v>
      </c>
      <c r="G313" s="210" t="s">
        <v>196</v>
      </c>
      <c r="H313" s="211">
        <v>0.1</v>
      </c>
      <c r="I313" s="212"/>
      <c r="J313" s="213">
        <f>ROUND(I313*H313,2)</f>
        <v>0</v>
      </c>
      <c r="K313" s="214"/>
      <c r="L313" s="35"/>
      <c r="M313" s="215" t="s">
        <v>1</v>
      </c>
      <c r="N313" s="216" t="s">
        <v>39</v>
      </c>
      <c r="O313" s="69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219" t="s">
        <v>173</v>
      </c>
      <c r="AT313" s="219" t="s">
        <v>169</v>
      </c>
      <c r="AU313" s="219" t="s">
        <v>83</v>
      </c>
      <c r="AY313" s="14" t="s">
        <v>166</v>
      </c>
      <c r="BE313" s="112">
        <f>IF(N313="základní",J313,0)</f>
        <v>0</v>
      </c>
      <c r="BF313" s="112">
        <f>IF(N313="snížená",J313,0)</f>
        <v>0</v>
      </c>
      <c r="BG313" s="112">
        <f>IF(N313="zákl. přenesená",J313,0)</f>
        <v>0</v>
      </c>
      <c r="BH313" s="112">
        <f>IF(N313="sníž. přenesená",J313,0)</f>
        <v>0</v>
      </c>
      <c r="BI313" s="112">
        <f>IF(N313="nulová",J313,0)</f>
        <v>0</v>
      </c>
      <c r="BJ313" s="14" t="s">
        <v>81</v>
      </c>
      <c r="BK313" s="112">
        <f>ROUND(I313*H313,2)</f>
        <v>0</v>
      </c>
      <c r="BL313" s="14" t="s">
        <v>173</v>
      </c>
      <c r="BM313" s="219" t="s">
        <v>469</v>
      </c>
    </row>
    <row r="314" spans="1:65" s="2" customFormat="1" ht="11.25">
      <c r="A314" s="32"/>
      <c r="B314" s="33"/>
      <c r="C314" s="34"/>
      <c r="D314" s="220" t="s">
        <v>174</v>
      </c>
      <c r="E314" s="34"/>
      <c r="F314" s="221" t="s">
        <v>480</v>
      </c>
      <c r="G314" s="34"/>
      <c r="H314" s="34"/>
      <c r="I314" s="176"/>
      <c r="J314" s="34"/>
      <c r="K314" s="34"/>
      <c r="L314" s="35"/>
      <c r="M314" s="222"/>
      <c r="N314" s="223"/>
      <c r="O314" s="69"/>
      <c r="P314" s="69"/>
      <c r="Q314" s="69"/>
      <c r="R314" s="69"/>
      <c r="S314" s="69"/>
      <c r="T314" s="70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T314" s="14" t="s">
        <v>174</v>
      </c>
      <c r="AU314" s="14" t="s">
        <v>83</v>
      </c>
    </row>
    <row r="315" spans="1:65" s="2" customFormat="1" ht="24.2" customHeight="1">
      <c r="A315" s="32"/>
      <c r="B315" s="33"/>
      <c r="C315" s="207" t="s">
        <v>321</v>
      </c>
      <c r="D315" s="207" t="s">
        <v>169</v>
      </c>
      <c r="E315" s="208" t="s">
        <v>482</v>
      </c>
      <c r="F315" s="209" t="s">
        <v>483</v>
      </c>
      <c r="G315" s="210" t="s">
        <v>196</v>
      </c>
      <c r="H315" s="211">
        <v>0.1</v>
      </c>
      <c r="I315" s="212"/>
      <c r="J315" s="213">
        <f>ROUND(I315*H315,2)</f>
        <v>0</v>
      </c>
      <c r="K315" s="214"/>
      <c r="L315" s="35"/>
      <c r="M315" s="215" t="s">
        <v>1</v>
      </c>
      <c r="N315" s="216" t="s">
        <v>39</v>
      </c>
      <c r="O315" s="69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219" t="s">
        <v>173</v>
      </c>
      <c r="AT315" s="219" t="s">
        <v>169</v>
      </c>
      <c r="AU315" s="219" t="s">
        <v>83</v>
      </c>
      <c r="AY315" s="14" t="s">
        <v>166</v>
      </c>
      <c r="BE315" s="112">
        <f>IF(N315="základní",J315,0)</f>
        <v>0</v>
      </c>
      <c r="BF315" s="112">
        <f>IF(N315="snížená",J315,0)</f>
        <v>0</v>
      </c>
      <c r="BG315" s="112">
        <f>IF(N315="zákl. přenesená",J315,0)</f>
        <v>0</v>
      </c>
      <c r="BH315" s="112">
        <f>IF(N315="sníž. přenesená",J315,0)</f>
        <v>0</v>
      </c>
      <c r="BI315" s="112">
        <f>IF(N315="nulová",J315,0)</f>
        <v>0</v>
      </c>
      <c r="BJ315" s="14" t="s">
        <v>81</v>
      </c>
      <c r="BK315" s="112">
        <f>ROUND(I315*H315,2)</f>
        <v>0</v>
      </c>
      <c r="BL315" s="14" t="s">
        <v>173</v>
      </c>
      <c r="BM315" s="219" t="s">
        <v>472</v>
      </c>
    </row>
    <row r="316" spans="1:65" s="2" customFormat="1" ht="19.5">
      <c r="A316" s="32"/>
      <c r="B316" s="33"/>
      <c r="C316" s="34"/>
      <c r="D316" s="220" t="s">
        <v>174</v>
      </c>
      <c r="E316" s="34"/>
      <c r="F316" s="221" t="s">
        <v>483</v>
      </c>
      <c r="G316" s="34"/>
      <c r="H316" s="34"/>
      <c r="I316" s="176"/>
      <c r="J316" s="34"/>
      <c r="K316" s="34"/>
      <c r="L316" s="35"/>
      <c r="M316" s="222"/>
      <c r="N316" s="223"/>
      <c r="O316" s="69"/>
      <c r="P316" s="69"/>
      <c r="Q316" s="69"/>
      <c r="R316" s="69"/>
      <c r="S316" s="69"/>
      <c r="T316" s="70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T316" s="14" t="s">
        <v>174</v>
      </c>
      <c r="AU316" s="14" t="s">
        <v>83</v>
      </c>
    </row>
    <row r="317" spans="1:65" s="12" customFormat="1" ht="22.9" customHeight="1">
      <c r="B317" s="191"/>
      <c r="C317" s="192"/>
      <c r="D317" s="193" t="s">
        <v>73</v>
      </c>
      <c r="E317" s="205" t="s">
        <v>485</v>
      </c>
      <c r="F317" s="205" t="s">
        <v>486</v>
      </c>
      <c r="G317" s="192"/>
      <c r="H317" s="192"/>
      <c r="I317" s="195"/>
      <c r="J317" s="206">
        <f>BK317</f>
        <v>0</v>
      </c>
      <c r="K317" s="192"/>
      <c r="L317" s="197"/>
      <c r="M317" s="198"/>
      <c r="N317" s="199"/>
      <c r="O317" s="199"/>
      <c r="P317" s="200">
        <f>SUM(P318:P325)</f>
        <v>0</v>
      </c>
      <c r="Q317" s="199"/>
      <c r="R317" s="200">
        <f>SUM(R318:R325)</f>
        <v>0</v>
      </c>
      <c r="S317" s="199"/>
      <c r="T317" s="201">
        <f>SUM(T318:T325)</f>
        <v>0</v>
      </c>
      <c r="AR317" s="202" t="s">
        <v>83</v>
      </c>
      <c r="AT317" s="203" t="s">
        <v>73</v>
      </c>
      <c r="AU317" s="203" t="s">
        <v>81</v>
      </c>
      <c r="AY317" s="202" t="s">
        <v>166</v>
      </c>
      <c r="BK317" s="204">
        <f>SUM(BK318:BK325)</f>
        <v>0</v>
      </c>
    </row>
    <row r="318" spans="1:65" s="2" customFormat="1" ht="24.2" customHeight="1">
      <c r="A318" s="32"/>
      <c r="B318" s="33"/>
      <c r="C318" s="207" t="s">
        <v>473</v>
      </c>
      <c r="D318" s="207" t="s">
        <v>169</v>
      </c>
      <c r="E318" s="208" t="s">
        <v>488</v>
      </c>
      <c r="F318" s="209" t="s">
        <v>489</v>
      </c>
      <c r="G318" s="210" t="s">
        <v>490</v>
      </c>
      <c r="H318" s="211">
        <v>100</v>
      </c>
      <c r="I318" s="212"/>
      <c r="J318" s="213">
        <f>ROUND(I318*H318,2)</f>
        <v>0</v>
      </c>
      <c r="K318" s="214"/>
      <c r="L318" s="35"/>
      <c r="M318" s="215" t="s">
        <v>1</v>
      </c>
      <c r="N318" s="216" t="s">
        <v>39</v>
      </c>
      <c r="O318" s="69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219" t="s">
        <v>173</v>
      </c>
      <c r="AT318" s="219" t="s">
        <v>169</v>
      </c>
      <c r="AU318" s="219" t="s">
        <v>83</v>
      </c>
      <c r="AY318" s="14" t="s">
        <v>166</v>
      </c>
      <c r="BE318" s="112">
        <f>IF(N318="základní",J318,0)</f>
        <v>0</v>
      </c>
      <c r="BF318" s="112">
        <f>IF(N318="snížená",J318,0)</f>
        <v>0</v>
      </c>
      <c r="BG318" s="112">
        <f>IF(N318="zákl. přenesená",J318,0)</f>
        <v>0</v>
      </c>
      <c r="BH318" s="112">
        <f>IF(N318="sníž. přenesená",J318,0)</f>
        <v>0</v>
      </c>
      <c r="BI318" s="112">
        <f>IF(N318="nulová",J318,0)</f>
        <v>0</v>
      </c>
      <c r="BJ318" s="14" t="s">
        <v>81</v>
      </c>
      <c r="BK318" s="112">
        <f>ROUND(I318*H318,2)</f>
        <v>0</v>
      </c>
      <c r="BL318" s="14" t="s">
        <v>173</v>
      </c>
      <c r="BM318" s="219" t="s">
        <v>474</v>
      </c>
    </row>
    <row r="319" spans="1:65" s="2" customFormat="1" ht="19.5">
      <c r="A319" s="32"/>
      <c r="B319" s="33"/>
      <c r="C319" s="34"/>
      <c r="D319" s="220" t="s">
        <v>174</v>
      </c>
      <c r="E319" s="34"/>
      <c r="F319" s="221" t="s">
        <v>489</v>
      </c>
      <c r="G319" s="34"/>
      <c r="H319" s="34"/>
      <c r="I319" s="176"/>
      <c r="J319" s="34"/>
      <c r="K319" s="34"/>
      <c r="L319" s="35"/>
      <c r="M319" s="222"/>
      <c r="N319" s="223"/>
      <c r="O319" s="69"/>
      <c r="P319" s="69"/>
      <c r="Q319" s="69"/>
      <c r="R319" s="69"/>
      <c r="S319" s="69"/>
      <c r="T319" s="70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4" t="s">
        <v>174</v>
      </c>
      <c r="AU319" s="14" t="s">
        <v>83</v>
      </c>
    </row>
    <row r="320" spans="1:65" s="2" customFormat="1" ht="24.2" customHeight="1">
      <c r="A320" s="32"/>
      <c r="B320" s="33"/>
      <c r="C320" s="207" t="s">
        <v>325</v>
      </c>
      <c r="D320" s="207" t="s">
        <v>169</v>
      </c>
      <c r="E320" s="208" t="s">
        <v>492</v>
      </c>
      <c r="F320" s="209" t="s">
        <v>493</v>
      </c>
      <c r="G320" s="210" t="s">
        <v>490</v>
      </c>
      <c r="H320" s="211">
        <v>100</v>
      </c>
      <c r="I320" s="212"/>
      <c r="J320" s="213">
        <f>ROUND(I320*H320,2)</f>
        <v>0</v>
      </c>
      <c r="K320" s="214"/>
      <c r="L320" s="35"/>
      <c r="M320" s="215" t="s">
        <v>1</v>
      </c>
      <c r="N320" s="216" t="s">
        <v>39</v>
      </c>
      <c r="O320" s="69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219" t="s">
        <v>173</v>
      </c>
      <c r="AT320" s="219" t="s">
        <v>169</v>
      </c>
      <c r="AU320" s="219" t="s">
        <v>83</v>
      </c>
      <c r="AY320" s="14" t="s">
        <v>166</v>
      </c>
      <c r="BE320" s="112">
        <f>IF(N320="základní",J320,0)</f>
        <v>0</v>
      </c>
      <c r="BF320" s="112">
        <f>IF(N320="snížená",J320,0)</f>
        <v>0</v>
      </c>
      <c r="BG320" s="112">
        <f>IF(N320="zákl. přenesená",J320,0)</f>
        <v>0</v>
      </c>
      <c r="BH320" s="112">
        <f>IF(N320="sníž. přenesená",J320,0)</f>
        <v>0</v>
      </c>
      <c r="BI320" s="112">
        <f>IF(N320="nulová",J320,0)</f>
        <v>0</v>
      </c>
      <c r="BJ320" s="14" t="s">
        <v>81</v>
      </c>
      <c r="BK320" s="112">
        <f>ROUND(I320*H320,2)</f>
        <v>0</v>
      </c>
      <c r="BL320" s="14" t="s">
        <v>173</v>
      </c>
      <c r="BM320" s="219" t="s">
        <v>477</v>
      </c>
    </row>
    <row r="321" spans="1:65" s="2" customFormat="1" ht="11.25">
      <c r="A321" s="32"/>
      <c r="B321" s="33"/>
      <c r="C321" s="34"/>
      <c r="D321" s="220" t="s">
        <v>174</v>
      </c>
      <c r="E321" s="34"/>
      <c r="F321" s="221" t="s">
        <v>493</v>
      </c>
      <c r="G321" s="34"/>
      <c r="H321" s="34"/>
      <c r="I321" s="176"/>
      <c r="J321" s="34"/>
      <c r="K321" s="34"/>
      <c r="L321" s="35"/>
      <c r="M321" s="222"/>
      <c r="N321" s="223"/>
      <c r="O321" s="69"/>
      <c r="P321" s="69"/>
      <c r="Q321" s="69"/>
      <c r="R321" s="69"/>
      <c r="S321" s="69"/>
      <c r="T321" s="70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T321" s="14" t="s">
        <v>174</v>
      </c>
      <c r="AU321" s="14" t="s">
        <v>83</v>
      </c>
    </row>
    <row r="322" spans="1:65" s="2" customFormat="1" ht="16.5" customHeight="1">
      <c r="A322" s="32"/>
      <c r="B322" s="33"/>
      <c r="C322" s="224" t="s">
        <v>478</v>
      </c>
      <c r="D322" s="224" t="s">
        <v>179</v>
      </c>
      <c r="E322" s="225" t="s">
        <v>499</v>
      </c>
      <c r="F322" s="226" t="s">
        <v>500</v>
      </c>
      <c r="G322" s="227" t="s">
        <v>490</v>
      </c>
      <c r="H322" s="228">
        <v>200</v>
      </c>
      <c r="I322" s="229"/>
      <c r="J322" s="230">
        <f>ROUND(I322*H322,2)</f>
        <v>0</v>
      </c>
      <c r="K322" s="231"/>
      <c r="L322" s="232"/>
      <c r="M322" s="233" t="s">
        <v>1</v>
      </c>
      <c r="N322" s="234" t="s">
        <v>39</v>
      </c>
      <c r="O322" s="69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219" t="s">
        <v>182</v>
      </c>
      <c r="AT322" s="219" t="s">
        <v>179</v>
      </c>
      <c r="AU322" s="219" t="s">
        <v>83</v>
      </c>
      <c r="AY322" s="14" t="s">
        <v>166</v>
      </c>
      <c r="BE322" s="112">
        <f>IF(N322="základní",J322,0)</f>
        <v>0</v>
      </c>
      <c r="BF322" s="112">
        <f>IF(N322="snížená",J322,0)</f>
        <v>0</v>
      </c>
      <c r="BG322" s="112">
        <f>IF(N322="zákl. přenesená",J322,0)</f>
        <v>0</v>
      </c>
      <c r="BH322" s="112">
        <f>IF(N322="sníž. přenesená",J322,0)</f>
        <v>0</v>
      </c>
      <c r="BI322" s="112">
        <f>IF(N322="nulová",J322,0)</f>
        <v>0</v>
      </c>
      <c r="BJ322" s="14" t="s">
        <v>81</v>
      </c>
      <c r="BK322" s="112">
        <f>ROUND(I322*H322,2)</f>
        <v>0</v>
      </c>
      <c r="BL322" s="14" t="s">
        <v>173</v>
      </c>
      <c r="BM322" s="219" t="s">
        <v>481</v>
      </c>
    </row>
    <row r="323" spans="1:65" s="2" customFormat="1" ht="11.25">
      <c r="A323" s="32"/>
      <c r="B323" s="33"/>
      <c r="C323" s="34"/>
      <c r="D323" s="220" t="s">
        <v>174</v>
      </c>
      <c r="E323" s="34"/>
      <c r="F323" s="221" t="s">
        <v>500</v>
      </c>
      <c r="G323" s="34"/>
      <c r="H323" s="34"/>
      <c r="I323" s="176"/>
      <c r="J323" s="34"/>
      <c r="K323" s="34"/>
      <c r="L323" s="35"/>
      <c r="M323" s="222"/>
      <c r="N323" s="223"/>
      <c r="O323" s="69"/>
      <c r="P323" s="69"/>
      <c r="Q323" s="69"/>
      <c r="R323" s="69"/>
      <c r="S323" s="69"/>
      <c r="T323" s="70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4" t="s">
        <v>174</v>
      </c>
      <c r="AU323" s="14" t="s">
        <v>83</v>
      </c>
    </row>
    <row r="324" spans="1:65" s="2" customFormat="1" ht="24.2" customHeight="1">
      <c r="A324" s="32"/>
      <c r="B324" s="33"/>
      <c r="C324" s="207" t="s">
        <v>330</v>
      </c>
      <c r="D324" s="207" t="s">
        <v>169</v>
      </c>
      <c r="E324" s="208" t="s">
        <v>503</v>
      </c>
      <c r="F324" s="209" t="s">
        <v>504</v>
      </c>
      <c r="G324" s="210" t="s">
        <v>196</v>
      </c>
      <c r="H324" s="211">
        <v>0.25</v>
      </c>
      <c r="I324" s="212"/>
      <c r="J324" s="213">
        <f>ROUND(I324*H324,2)</f>
        <v>0</v>
      </c>
      <c r="K324" s="214"/>
      <c r="L324" s="35"/>
      <c r="M324" s="215" t="s">
        <v>1</v>
      </c>
      <c r="N324" s="216" t="s">
        <v>39</v>
      </c>
      <c r="O324" s="69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219" t="s">
        <v>173</v>
      </c>
      <c r="AT324" s="219" t="s">
        <v>169</v>
      </c>
      <c r="AU324" s="219" t="s">
        <v>83</v>
      </c>
      <c r="AY324" s="14" t="s">
        <v>166</v>
      </c>
      <c r="BE324" s="112">
        <f>IF(N324="základní",J324,0)</f>
        <v>0</v>
      </c>
      <c r="BF324" s="112">
        <f>IF(N324="snížená",J324,0)</f>
        <v>0</v>
      </c>
      <c r="BG324" s="112">
        <f>IF(N324="zákl. přenesená",J324,0)</f>
        <v>0</v>
      </c>
      <c r="BH324" s="112">
        <f>IF(N324="sníž. přenesená",J324,0)</f>
        <v>0</v>
      </c>
      <c r="BI324" s="112">
        <f>IF(N324="nulová",J324,0)</f>
        <v>0</v>
      </c>
      <c r="BJ324" s="14" t="s">
        <v>81</v>
      </c>
      <c r="BK324" s="112">
        <f>ROUND(I324*H324,2)</f>
        <v>0</v>
      </c>
      <c r="BL324" s="14" t="s">
        <v>173</v>
      </c>
      <c r="BM324" s="219" t="s">
        <v>484</v>
      </c>
    </row>
    <row r="325" spans="1:65" s="2" customFormat="1" ht="19.5">
      <c r="A325" s="32"/>
      <c r="B325" s="33"/>
      <c r="C325" s="34"/>
      <c r="D325" s="220" t="s">
        <v>174</v>
      </c>
      <c r="E325" s="34"/>
      <c r="F325" s="221" t="s">
        <v>504</v>
      </c>
      <c r="G325" s="34"/>
      <c r="H325" s="34"/>
      <c r="I325" s="176"/>
      <c r="J325" s="34"/>
      <c r="K325" s="34"/>
      <c r="L325" s="35"/>
      <c r="M325" s="222"/>
      <c r="N325" s="223"/>
      <c r="O325" s="69"/>
      <c r="P325" s="69"/>
      <c r="Q325" s="69"/>
      <c r="R325" s="69"/>
      <c r="S325" s="69"/>
      <c r="T325" s="70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T325" s="14" t="s">
        <v>174</v>
      </c>
      <c r="AU325" s="14" t="s">
        <v>83</v>
      </c>
    </row>
    <row r="326" spans="1:65" s="12" customFormat="1" ht="22.9" customHeight="1">
      <c r="B326" s="191"/>
      <c r="C326" s="192"/>
      <c r="D326" s="193" t="s">
        <v>73</v>
      </c>
      <c r="E326" s="205" t="s">
        <v>506</v>
      </c>
      <c r="F326" s="205" t="s">
        <v>507</v>
      </c>
      <c r="G326" s="192"/>
      <c r="H326" s="192"/>
      <c r="I326" s="195"/>
      <c r="J326" s="206">
        <f>BK326</f>
        <v>0</v>
      </c>
      <c r="K326" s="192"/>
      <c r="L326" s="197"/>
      <c r="M326" s="198"/>
      <c r="N326" s="199"/>
      <c r="O326" s="199"/>
      <c r="P326" s="200">
        <f>SUM(P327:P334)</f>
        <v>0</v>
      </c>
      <c r="Q326" s="199"/>
      <c r="R326" s="200">
        <f>SUM(R327:R334)</f>
        <v>0</v>
      </c>
      <c r="S326" s="199"/>
      <c r="T326" s="201">
        <f>SUM(T327:T334)</f>
        <v>0</v>
      </c>
      <c r="AR326" s="202" t="s">
        <v>83</v>
      </c>
      <c r="AT326" s="203" t="s">
        <v>73</v>
      </c>
      <c r="AU326" s="203" t="s">
        <v>81</v>
      </c>
      <c r="AY326" s="202" t="s">
        <v>166</v>
      </c>
      <c r="BK326" s="204">
        <f>SUM(BK327:BK334)</f>
        <v>0</v>
      </c>
    </row>
    <row r="327" spans="1:65" s="2" customFormat="1" ht="24.2" customHeight="1">
      <c r="A327" s="32"/>
      <c r="B327" s="33"/>
      <c r="C327" s="207" t="s">
        <v>487</v>
      </c>
      <c r="D327" s="207" t="s">
        <v>169</v>
      </c>
      <c r="E327" s="208" t="s">
        <v>508</v>
      </c>
      <c r="F327" s="209" t="s">
        <v>509</v>
      </c>
      <c r="G327" s="210" t="s">
        <v>510</v>
      </c>
      <c r="H327" s="211">
        <v>8</v>
      </c>
      <c r="I327" s="212"/>
      <c r="J327" s="213">
        <f>ROUND(I327*H327,2)</f>
        <v>0</v>
      </c>
      <c r="K327" s="214"/>
      <c r="L327" s="35"/>
      <c r="M327" s="215" t="s">
        <v>1</v>
      </c>
      <c r="N327" s="216" t="s">
        <v>39</v>
      </c>
      <c r="O327" s="69"/>
      <c r="P327" s="217">
        <f>O327*H327</f>
        <v>0</v>
      </c>
      <c r="Q327" s="217">
        <v>0</v>
      </c>
      <c r="R327" s="217">
        <f>Q327*H327</f>
        <v>0</v>
      </c>
      <c r="S327" s="217">
        <v>0</v>
      </c>
      <c r="T327" s="218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219" t="s">
        <v>173</v>
      </c>
      <c r="AT327" s="219" t="s">
        <v>169</v>
      </c>
      <c r="AU327" s="219" t="s">
        <v>83</v>
      </c>
      <c r="AY327" s="14" t="s">
        <v>166</v>
      </c>
      <c r="BE327" s="112">
        <f>IF(N327="základní",J327,0)</f>
        <v>0</v>
      </c>
      <c r="BF327" s="112">
        <f>IF(N327="snížená",J327,0)</f>
        <v>0</v>
      </c>
      <c r="BG327" s="112">
        <f>IF(N327="zákl. přenesená",J327,0)</f>
        <v>0</v>
      </c>
      <c r="BH327" s="112">
        <f>IF(N327="sníž. přenesená",J327,0)</f>
        <v>0</v>
      </c>
      <c r="BI327" s="112">
        <f>IF(N327="nulová",J327,0)</f>
        <v>0</v>
      </c>
      <c r="BJ327" s="14" t="s">
        <v>81</v>
      </c>
      <c r="BK327" s="112">
        <f>ROUND(I327*H327,2)</f>
        <v>0</v>
      </c>
      <c r="BL327" s="14" t="s">
        <v>173</v>
      </c>
      <c r="BM327" s="219" t="s">
        <v>491</v>
      </c>
    </row>
    <row r="328" spans="1:65" s="2" customFormat="1" ht="11.25">
      <c r="A328" s="32"/>
      <c r="B328" s="33"/>
      <c r="C328" s="34"/>
      <c r="D328" s="220" t="s">
        <v>174</v>
      </c>
      <c r="E328" s="34"/>
      <c r="F328" s="221" t="s">
        <v>509</v>
      </c>
      <c r="G328" s="34"/>
      <c r="H328" s="34"/>
      <c r="I328" s="176"/>
      <c r="J328" s="34"/>
      <c r="K328" s="34"/>
      <c r="L328" s="35"/>
      <c r="M328" s="222"/>
      <c r="N328" s="223"/>
      <c r="O328" s="69"/>
      <c r="P328" s="69"/>
      <c r="Q328" s="69"/>
      <c r="R328" s="69"/>
      <c r="S328" s="69"/>
      <c r="T328" s="70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T328" s="14" t="s">
        <v>174</v>
      </c>
      <c r="AU328" s="14" t="s">
        <v>83</v>
      </c>
    </row>
    <row r="329" spans="1:65" s="2" customFormat="1" ht="24.2" customHeight="1">
      <c r="A329" s="32"/>
      <c r="B329" s="33"/>
      <c r="C329" s="207" t="s">
        <v>334</v>
      </c>
      <c r="D329" s="207" t="s">
        <v>169</v>
      </c>
      <c r="E329" s="208" t="s">
        <v>513</v>
      </c>
      <c r="F329" s="209" t="s">
        <v>514</v>
      </c>
      <c r="G329" s="210" t="s">
        <v>510</v>
      </c>
      <c r="H329" s="211">
        <v>8</v>
      </c>
      <c r="I329" s="212"/>
      <c r="J329" s="213">
        <f>ROUND(I329*H329,2)</f>
        <v>0</v>
      </c>
      <c r="K329" s="214"/>
      <c r="L329" s="35"/>
      <c r="M329" s="215" t="s">
        <v>1</v>
      </c>
      <c r="N329" s="216" t="s">
        <v>39</v>
      </c>
      <c r="O329" s="69"/>
      <c r="P329" s="217">
        <f>O329*H329</f>
        <v>0</v>
      </c>
      <c r="Q329" s="217">
        <v>0</v>
      </c>
      <c r="R329" s="217">
        <f>Q329*H329</f>
        <v>0</v>
      </c>
      <c r="S329" s="217">
        <v>0</v>
      </c>
      <c r="T329" s="218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219" t="s">
        <v>173</v>
      </c>
      <c r="AT329" s="219" t="s">
        <v>169</v>
      </c>
      <c r="AU329" s="219" t="s">
        <v>83</v>
      </c>
      <c r="AY329" s="14" t="s">
        <v>166</v>
      </c>
      <c r="BE329" s="112">
        <f>IF(N329="základní",J329,0)</f>
        <v>0</v>
      </c>
      <c r="BF329" s="112">
        <f>IF(N329="snížená",J329,0)</f>
        <v>0</v>
      </c>
      <c r="BG329" s="112">
        <f>IF(N329="zákl. přenesená",J329,0)</f>
        <v>0</v>
      </c>
      <c r="BH329" s="112">
        <f>IF(N329="sníž. přenesená",J329,0)</f>
        <v>0</v>
      </c>
      <c r="BI329" s="112">
        <f>IF(N329="nulová",J329,0)</f>
        <v>0</v>
      </c>
      <c r="BJ329" s="14" t="s">
        <v>81</v>
      </c>
      <c r="BK329" s="112">
        <f>ROUND(I329*H329,2)</f>
        <v>0</v>
      </c>
      <c r="BL329" s="14" t="s">
        <v>173</v>
      </c>
      <c r="BM329" s="219" t="s">
        <v>494</v>
      </c>
    </row>
    <row r="330" spans="1:65" s="2" customFormat="1" ht="19.5">
      <c r="A330" s="32"/>
      <c r="B330" s="33"/>
      <c r="C330" s="34"/>
      <c r="D330" s="220" t="s">
        <v>174</v>
      </c>
      <c r="E330" s="34"/>
      <c r="F330" s="221" t="s">
        <v>514</v>
      </c>
      <c r="G330" s="34"/>
      <c r="H330" s="34"/>
      <c r="I330" s="176"/>
      <c r="J330" s="34"/>
      <c r="K330" s="34"/>
      <c r="L330" s="35"/>
      <c r="M330" s="222"/>
      <c r="N330" s="223"/>
      <c r="O330" s="69"/>
      <c r="P330" s="69"/>
      <c r="Q330" s="69"/>
      <c r="R330" s="69"/>
      <c r="S330" s="69"/>
      <c r="T330" s="70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T330" s="14" t="s">
        <v>174</v>
      </c>
      <c r="AU330" s="14" t="s">
        <v>83</v>
      </c>
    </row>
    <row r="331" spans="1:65" s="2" customFormat="1" ht="24.2" customHeight="1">
      <c r="A331" s="32"/>
      <c r="B331" s="33"/>
      <c r="C331" s="207" t="s">
        <v>495</v>
      </c>
      <c r="D331" s="207" t="s">
        <v>169</v>
      </c>
      <c r="E331" s="208" t="s">
        <v>516</v>
      </c>
      <c r="F331" s="209" t="s">
        <v>517</v>
      </c>
      <c r="G331" s="210" t="s">
        <v>172</v>
      </c>
      <c r="H331" s="211">
        <v>46</v>
      </c>
      <c r="I331" s="212"/>
      <c r="J331" s="213">
        <f>ROUND(I331*H331,2)</f>
        <v>0</v>
      </c>
      <c r="K331" s="214"/>
      <c r="L331" s="35"/>
      <c r="M331" s="215" t="s">
        <v>1</v>
      </c>
      <c r="N331" s="216" t="s">
        <v>39</v>
      </c>
      <c r="O331" s="69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219" t="s">
        <v>173</v>
      </c>
      <c r="AT331" s="219" t="s">
        <v>169</v>
      </c>
      <c r="AU331" s="219" t="s">
        <v>83</v>
      </c>
      <c r="AY331" s="14" t="s">
        <v>166</v>
      </c>
      <c r="BE331" s="112">
        <f>IF(N331="základní",J331,0)</f>
        <v>0</v>
      </c>
      <c r="BF331" s="112">
        <f>IF(N331="snížená",J331,0)</f>
        <v>0</v>
      </c>
      <c r="BG331" s="112">
        <f>IF(N331="zákl. přenesená",J331,0)</f>
        <v>0</v>
      </c>
      <c r="BH331" s="112">
        <f>IF(N331="sníž. přenesená",J331,0)</f>
        <v>0</v>
      </c>
      <c r="BI331" s="112">
        <f>IF(N331="nulová",J331,0)</f>
        <v>0</v>
      </c>
      <c r="BJ331" s="14" t="s">
        <v>81</v>
      </c>
      <c r="BK331" s="112">
        <f>ROUND(I331*H331,2)</f>
        <v>0</v>
      </c>
      <c r="BL331" s="14" t="s">
        <v>173</v>
      </c>
      <c r="BM331" s="219" t="s">
        <v>498</v>
      </c>
    </row>
    <row r="332" spans="1:65" s="2" customFormat="1" ht="11.25">
      <c r="A332" s="32"/>
      <c r="B332" s="33"/>
      <c r="C332" s="34"/>
      <c r="D332" s="220" t="s">
        <v>174</v>
      </c>
      <c r="E332" s="34"/>
      <c r="F332" s="221" t="s">
        <v>517</v>
      </c>
      <c r="G332" s="34"/>
      <c r="H332" s="34"/>
      <c r="I332" s="176"/>
      <c r="J332" s="34"/>
      <c r="K332" s="34"/>
      <c r="L332" s="35"/>
      <c r="M332" s="222"/>
      <c r="N332" s="223"/>
      <c r="O332" s="69"/>
      <c r="P332" s="69"/>
      <c r="Q332" s="69"/>
      <c r="R332" s="69"/>
      <c r="S332" s="69"/>
      <c r="T332" s="70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T332" s="14" t="s">
        <v>174</v>
      </c>
      <c r="AU332" s="14" t="s">
        <v>83</v>
      </c>
    </row>
    <row r="333" spans="1:65" s="2" customFormat="1" ht="24.2" customHeight="1">
      <c r="A333" s="32"/>
      <c r="B333" s="33"/>
      <c r="C333" s="207" t="s">
        <v>340</v>
      </c>
      <c r="D333" s="207" t="s">
        <v>169</v>
      </c>
      <c r="E333" s="208" t="s">
        <v>523</v>
      </c>
      <c r="F333" s="209" t="s">
        <v>524</v>
      </c>
      <c r="G333" s="210" t="s">
        <v>172</v>
      </c>
      <c r="H333" s="211">
        <v>46</v>
      </c>
      <c r="I333" s="212"/>
      <c r="J333" s="213">
        <f>ROUND(I333*H333,2)</f>
        <v>0</v>
      </c>
      <c r="K333" s="214"/>
      <c r="L333" s="35"/>
      <c r="M333" s="215" t="s">
        <v>1</v>
      </c>
      <c r="N333" s="216" t="s">
        <v>39</v>
      </c>
      <c r="O333" s="69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219" t="s">
        <v>173</v>
      </c>
      <c r="AT333" s="219" t="s">
        <v>169</v>
      </c>
      <c r="AU333" s="219" t="s">
        <v>83</v>
      </c>
      <c r="AY333" s="14" t="s">
        <v>166</v>
      </c>
      <c r="BE333" s="112">
        <f>IF(N333="základní",J333,0)</f>
        <v>0</v>
      </c>
      <c r="BF333" s="112">
        <f>IF(N333="snížená",J333,0)</f>
        <v>0</v>
      </c>
      <c r="BG333" s="112">
        <f>IF(N333="zákl. přenesená",J333,0)</f>
        <v>0</v>
      </c>
      <c r="BH333" s="112">
        <f>IF(N333="sníž. přenesená",J333,0)</f>
        <v>0</v>
      </c>
      <c r="BI333" s="112">
        <f>IF(N333="nulová",J333,0)</f>
        <v>0</v>
      </c>
      <c r="BJ333" s="14" t="s">
        <v>81</v>
      </c>
      <c r="BK333" s="112">
        <f>ROUND(I333*H333,2)</f>
        <v>0</v>
      </c>
      <c r="BL333" s="14" t="s">
        <v>173</v>
      </c>
      <c r="BM333" s="219" t="s">
        <v>501</v>
      </c>
    </row>
    <row r="334" spans="1:65" s="2" customFormat="1" ht="11.25">
      <c r="A334" s="32"/>
      <c r="B334" s="33"/>
      <c r="C334" s="34"/>
      <c r="D334" s="220" t="s">
        <v>174</v>
      </c>
      <c r="E334" s="34"/>
      <c r="F334" s="221" t="s">
        <v>524</v>
      </c>
      <c r="G334" s="34"/>
      <c r="H334" s="34"/>
      <c r="I334" s="176"/>
      <c r="J334" s="34"/>
      <c r="K334" s="34"/>
      <c r="L334" s="35"/>
      <c r="M334" s="222"/>
      <c r="N334" s="223"/>
      <c r="O334" s="69"/>
      <c r="P334" s="69"/>
      <c r="Q334" s="69"/>
      <c r="R334" s="69"/>
      <c r="S334" s="69"/>
      <c r="T334" s="70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T334" s="14" t="s">
        <v>174</v>
      </c>
      <c r="AU334" s="14" t="s">
        <v>83</v>
      </c>
    </row>
    <row r="335" spans="1:65" s="12" customFormat="1" ht="22.9" customHeight="1">
      <c r="B335" s="191"/>
      <c r="C335" s="192"/>
      <c r="D335" s="193" t="s">
        <v>73</v>
      </c>
      <c r="E335" s="205" t="s">
        <v>530</v>
      </c>
      <c r="F335" s="205" t="s">
        <v>531</v>
      </c>
      <c r="G335" s="192"/>
      <c r="H335" s="192"/>
      <c r="I335" s="195"/>
      <c r="J335" s="206">
        <f>BK335</f>
        <v>0</v>
      </c>
      <c r="K335" s="192"/>
      <c r="L335" s="197"/>
      <c r="M335" s="198"/>
      <c r="N335" s="199"/>
      <c r="O335" s="199"/>
      <c r="P335" s="200">
        <f>SUM(P336:P353)</f>
        <v>0</v>
      </c>
      <c r="Q335" s="199"/>
      <c r="R335" s="200">
        <f>SUM(R336:R353)</f>
        <v>0</v>
      </c>
      <c r="S335" s="199"/>
      <c r="T335" s="201">
        <f>SUM(T336:T353)</f>
        <v>0</v>
      </c>
      <c r="AR335" s="202" t="s">
        <v>177</v>
      </c>
      <c r="AT335" s="203" t="s">
        <v>73</v>
      </c>
      <c r="AU335" s="203" t="s">
        <v>81</v>
      </c>
      <c r="AY335" s="202" t="s">
        <v>166</v>
      </c>
      <c r="BK335" s="204">
        <f>SUM(BK336:BK353)</f>
        <v>0</v>
      </c>
    </row>
    <row r="336" spans="1:65" s="2" customFormat="1" ht="24.2" customHeight="1">
      <c r="A336" s="32"/>
      <c r="B336" s="33"/>
      <c r="C336" s="207" t="s">
        <v>502</v>
      </c>
      <c r="D336" s="207" t="s">
        <v>169</v>
      </c>
      <c r="E336" s="208" t="s">
        <v>532</v>
      </c>
      <c r="F336" s="209" t="s">
        <v>533</v>
      </c>
      <c r="G336" s="210" t="s">
        <v>267</v>
      </c>
      <c r="H336" s="211">
        <v>1</v>
      </c>
      <c r="I336" s="212"/>
      <c r="J336" s="213">
        <f>ROUND(I336*H336,2)</f>
        <v>0</v>
      </c>
      <c r="K336" s="214"/>
      <c r="L336" s="35"/>
      <c r="M336" s="215" t="s">
        <v>1</v>
      </c>
      <c r="N336" s="216" t="s">
        <v>39</v>
      </c>
      <c r="O336" s="69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219" t="s">
        <v>534</v>
      </c>
      <c r="AT336" s="219" t="s">
        <v>169</v>
      </c>
      <c r="AU336" s="219" t="s">
        <v>83</v>
      </c>
      <c r="AY336" s="14" t="s">
        <v>166</v>
      </c>
      <c r="BE336" s="112">
        <f>IF(N336="základní",J336,0)</f>
        <v>0</v>
      </c>
      <c r="BF336" s="112">
        <f>IF(N336="snížená",J336,0)</f>
        <v>0</v>
      </c>
      <c r="BG336" s="112">
        <f>IF(N336="zákl. přenesená",J336,0)</f>
        <v>0</v>
      </c>
      <c r="BH336" s="112">
        <f>IF(N336="sníž. přenesená",J336,0)</f>
        <v>0</v>
      </c>
      <c r="BI336" s="112">
        <f>IF(N336="nulová",J336,0)</f>
        <v>0</v>
      </c>
      <c r="BJ336" s="14" t="s">
        <v>81</v>
      </c>
      <c r="BK336" s="112">
        <f>ROUND(I336*H336,2)</f>
        <v>0</v>
      </c>
      <c r="BL336" s="14" t="s">
        <v>534</v>
      </c>
      <c r="BM336" s="219" t="s">
        <v>505</v>
      </c>
    </row>
    <row r="337" spans="1:65" s="2" customFormat="1" ht="11.25">
      <c r="A337" s="32"/>
      <c r="B337" s="33"/>
      <c r="C337" s="34"/>
      <c r="D337" s="220" t="s">
        <v>174</v>
      </c>
      <c r="E337" s="34"/>
      <c r="F337" s="221" t="s">
        <v>533</v>
      </c>
      <c r="G337" s="34"/>
      <c r="H337" s="34"/>
      <c r="I337" s="176"/>
      <c r="J337" s="34"/>
      <c r="K337" s="34"/>
      <c r="L337" s="35"/>
      <c r="M337" s="222"/>
      <c r="N337" s="223"/>
      <c r="O337" s="69"/>
      <c r="P337" s="69"/>
      <c r="Q337" s="69"/>
      <c r="R337" s="69"/>
      <c r="S337" s="69"/>
      <c r="T337" s="70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T337" s="14" t="s">
        <v>174</v>
      </c>
      <c r="AU337" s="14" t="s">
        <v>83</v>
      </c>
    </row>
    <row r="338" spans="1:65" s="2" customFormat="1" ht="16.5" customHeight="1">
      <c r="A338" s="32"/>
      <c r="B338" s="33"/>
      <c r="C338" s="207" t="s">
        <v>344</v>
      </c>
      <c r="D338" s="207" t="s">
        <v>169</v>
      </c>
      <c r="E338" s="208" t="s">
        <v>537</v>
      </c>
      <c r="F338" s="209" t="s">
        <v>538</v>
      </c>
      <c r="G338" s="210" t="s">
        <v>267</v>
      </c>
      <c r="H338" s="211">
        <v>1</v>
      </c>
      <c r="I338" s="212"/>
      <c r="J338" s="213">
        <f>ROUND(I338*H338,2)</f>
        <v>0</v>
      </c>
      <c r="K338" s="214"/>
      <c r="L338" s="35"/>
      <c r="M338" s="215" t="s">
        <v>1</v>
      </c>
      <c r="N338" s="216" t="s">
        <v>39</v>
      </c>
      <c r="O338" s="69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219" t="s">
        <v>534</v>
      </c>
      <c r="AT338" s="219" t="s">
        <v>169</v>
      </c>
      <c r="AU338" s="219" t="s">
        <v>83</v>
      </c>
      <c r="AY338" s="14" t="s">
        <v>166</v>
      </c>
      <c r="BE338" s="112">
        <f>IF(N338="základní",J338,0)</f>
        <v>0</v>
      </c>
      <c r="BF338" s="112">
        <f>IF(N338="snížená",J338,0)</f>
        <v>0</v>
      </c>
      <c r="BG338" s="112">
        <f>IF(N338="zákl. přenesená",J338,0)</f>
        <v>0</v>
      </c>
      <c r="BH338" s="112">
        <f>IF(N338="sníž. přenesená",J338,0)</f>
        <v>0</v>
      </c>
      <c r="BI338" s="112">
        <f>IF(N338="nulová",J338,0)</f>
        <v>0</v>
      </c>
      <c r="BJ338" s="14" t="s">
        <v>81</v>
      </c>
      <c r="BK338" s="112">
        <f>ROUND(I338*H338,2)</f>
        <v>0</v>
      </c>
      <c r="BL338" s="14" t="s">
        <v>534</v>
      </c>
      <c r="BM338" s="219" t="s">
        <v>511</v>
      </c>
    </row>
    <row r="339" spans="1:65" s="2" customFormat="1" ht="11.25">
      <c r="A339" s="32"/>
      <c r="B339" s="33"/>
      <c r="C339" s="34"/>
      <c r="D339" s="220" t="s">
        <v>174</v>
      </c>
      <c r="E339" s="34"/>
      <c r="F339" s="221" t="s">
        <v>538</v>
      </c>
      <c r="G339" s="34"/>
      <c r="H339" s="34"/>
      <c r="I339" s="176"/>
      <c r="J339" s="34"/>
      <c r="K339" s="34"/>
      <c r="L339" s="35"/>
      <c r="M339" s="222"/>
      <c r="N339" s="223"/>
      <c r="O339" s="69"/>
      <c r="P339" s="69"/>
      <c r="Q339" s="69"/>
      <c r="R339" s="69"/>
      <c r="S339" s="69"/>
      <c r="T339" s="70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T339" s="14" t="s">
        <v>174</v>
      </c>
      <c r="AU339" s="14" t="s">
        <v>83</v>
      </c>
    </row>
    <row r="340" spans="1:65" s="2" customFormat="1" ht="21.75" customHeight="1">
      <c r="A340" s="32"/>
      <c r="B340" s="33"/>
      <c r="C340" s="207" t="s">
        <v>512</v>
      </c>
      <c r="D340" s="207" t="s">
        <v>169</v>
      </c>
      <c r="E340" s="208" t="s">
        <v>540</v>
      </c>
      <c r="F340" s="209" t="s">
        <v>541</v>
      </c>
      <c r="G340" s="210" t="s">
        <v>267</v>
      </c>
      <c r="H340" s="211">
        <v>1</v>
      </c>
      <c r="I340" s="212"/>
      <c r="J340" s="213">
        <f>ROUND(I340*H340,2)</f>
        <v>0</v>
      </c>
      <c r="K340" s="214"/>
      <c r="L340" s="35"/>
      <c r="M340" s="215" t="s">
        <v>1</v>
      </c>
      <c r="N340" s="216" t="s">
        <v>39</v>
      </c>
      <c r="O340" s="69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219" t="s">
        <v>534</v>
      </c>
      <c r="AT340" s="219" t="s">
        <v>169</v>
      </c>
      <c r="AU340" s="219" t="s">
        <v>83</v>
      </c>
      <c r="AY340" s="14" t="s">
        <v>166</v>
      </c>
      <c r="BE340" s="112">
        <f>IF(N340="základní",J340,0)</f>
        <v>0</v>
      </c>
      <c r="BF340" s="112">
        <f>IF(N340="snížená",J340,0)</f>
        <v>0</v>
      </c>
      <c r="BG340" s="112">
        <f>IF(N340="zákl. přenesená",J340,0)</f>
        <v>0</v>
      </c>
      <c r="BH340" s="112">
        <f>IF(N340="sníž. přenesená",J340,0)</f>
        <v>0</v>
      </c>
      <c r="BI340" s="112">
        <f>IF(N340="nulová",J340,0)</f>
        <v>0</v>
      </c>
      <c r="BJ340" s="14" t="s">
        <v>81</v>
      </c>
      <c r="BK340" s="112">
        <f>ROUND(I340*H340,2)</f>
        <v>0</v>
      </c>
      <c r="BL340" s="14" t="s">
        <v>534</v>
      </c>
      <c r="BM340" s="219" t="s">
        <v>515</v>
      </c>
    </row>
    <row r="341" spans="1:65" s="2" customFormat="1" ht="11.25">
      <c r="A341" s="32"/>
      <c r="B341" s="33"/>
      <c r="C341" s="34"/>
      <c r="D341" s="220" t="s">
        <v>174</v>
      </c>
      <c r="E341" s="34"/>
      <c r="F341" s="221" t="s">
        <v>541</v>
      </c>
      <c r="G341" s="34"/>
      <c r="H341" s="34"/>
      <c r="I341" s="176"/>
      <c r="J341" s="34"/>
      <c r="K341" s="34"/>
      <c r="L341" s="35"/>
      <c r="M341" s="222"/>
      <c r="N341" s="223"/>
      <c r="O341" s="69"/>
      <c r="P341" s="69"/>
      <c r="Q341" s="69"/>
      <c r="R341" s="69"/>
      <c r="S341" s="69"/>
      <c r="T341" s="70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T341" s="14" t="s">
        <v>174</v>
      </c>
      <c r="AU341" s="14" t="s">
        <v>83</v>
      </c>
    </row>
    <row r="342" spans="1:65" s="2" customFormat="1" ht="16.5" customHeight="1">
      <c r="A342" s="32"/>
      <c r="B342" s="33"/>
      <c r="C342" s="207" t="s">
        <v>347</v>
      </c>
      <c r="D342" s="207" t="s">
        <v>169</v>
      </c>
      <c r="E342" s="208" t="s">
        <v>544</v>
      </c>
      <c r="F342" s="209" t="s">
        <v>545</v>
      </c>
      <c r="G342" s="210" t="s">
        <v>267</v>
      </c>
      <c r="H342" s="211">
        <v>1</v>
      </c>
      <c r="I342" s="212"/>
      <c r="J342" s="213">
        <f>ROUND(I342*H342,2)</f>
        <v>0</v>
      </c>
      <c r="K342" s="214"/>
      <c r="L342" s="35"/>
      <c r="M342" s="215" t="s">
        <v>1</v>
      </c>
      <c r="N342" s="216" t="s">
        <v>39</v>
      </c>
      <c r="O342" s="69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219" t="s">
        <v>534</v>
      </c>
      <c r="AT342" s="219" t="s">
        <v>169</v>
      </c>
      <c r="AU342" s="219" t="s">
        <v>83</v>
      </c>
      <c r="AY342" s="14" t="s">
        <v>166</v>
      </c>
      <c r="BE342" s="112">
        <f>IF(N342="základní",J342,0)</f>
        <v>0</v>
      </c>
      <c r="BF342" s="112">
        <f>IF(N342="snížená",J342,0)</f>
        <v>0</v>
      </c>
      <c r="BG342" s="112">
        <f>IF(N342="zákl. přenesená",J342,0)</f>
        <v>0</v>
      </c>
      <c r="BH342" s="112">
        <f>IF(N342="sníž. přenesená",J342,0)</f>
        <v>0</v>
      </c>
      <c r="BI342" s="112">
        <f>IF(N342="nulová",J342,0)</f>
        <v>0</v>
      </c>
      <c r="BJ342" s="14" t="s">
        <v>81</v>
      </c>
      <c r="BK342" s="112">
        <f>ROUND(I342*H342,2)</f>
        <v>0</v>
      </c>
      <c r="BL342" s="14" t="s">
        <v>534</v>
      </c>
      <c r="BM342" s="219" t="s">
        <v>518</v>
      </c>
    </row>
    <row r="343" spans="1:65" s="2" customFormat="1" ht="11.25">
      <c r="A343" s="32"/>
      <c r="B343" s="33"/>
      <c r="C343" s="34"/>
      <c r="D343" s="220" t="s">
        <v>174</v>
      </c>
      <c r="E343" s="34"/>
      <c r="F343" s="221" t="s">
        <v>545</v>
      </c>
      <c r="G343" s="34"/>
      <c r="H343" s="34"/>
      <c r="I343" s="176"/>
      <c r="J343" s="34"/>
      <c r="K343" s="34"/>
      <c r="L343" s="35"/>
      <c r="M343" s="222"/>
      <c r="N343" s="223"/>
      <c r="O343" s="69"/>
      <c r="P343" s="69"/>
      <c r="Q343" s="69"/>
      <c r="R343" s="69"/>
      <c r="S343" s="69"/>
      <c r="T343" s="70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T343" s="14" t="s">
        <v>174</v>
      </c>
      <c r="AU343" s="14" t="s">
        <v>83</v>
      </c>
    </row>
    <row r="344" spans="1:65" s="2" customFormat="1" ht="16.5" customHeight="1">
      <c r="A344" s="32"/>
      <c r="B344" s="33"/>
      <c r="C344" s="207" t="s">
        <v>519</v>
      </c>
      <c r="D344" s="207" t="s">
        <v>169</v>
      </c>
      <c r="E344" s="208" t="s">
        <v>547</v>
      </c>
      <c r="F344" s="209" t="s">
        <v>548</v>
      </c>
      <c r="G344" s="210" t="s">
        <v>267</v>
      </c>
      <c r="H344" s="211">
        <v>1</v>
      </c>
      <c r="I344" s="212"/>
      <c r="J344" s="213">
        <f>ROUND(I344*H344,2)</f>
        <v>0</v>
      </c>
      <c r="K344" s="214"/>
      <c r="L344" s="35"/>
      <c r="M344" s="215" t="s">
        <v>1</v>
      </c>
      <c r="N344" s="216" t="s">
        <v>39</v>
      </c>
      <c r="O344" s="69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219" t="s">
        <v>534</v>
      </c>
      <c r="AT344" s="219" t="s">
        <v>169</v>
      </c>
      <c r="AU344" s="219" t="s">
        <v>83</v>
      </c>
      <c r="AY344" s="14" t="s">
        <v>166</v>
      </c>
      <c r="BE344" s="112">
        <f>IF(N344="základní",J344,0)</f>
        <v>0</v>
      </c>
      <c r="BF344" s="112">
        <f>IF(N344="snížená",J344,0)</f>
        <v>0</v>
      </c>
      <c r="BG344" s="112">
        <f>IF(N344="zákl. přenesená",J344,0)</f>
        <v>0</v>
      </c>
      <c r="BH344" s="112">
        <f>IF(N344="sníž. přenesená",J344,0)</f>
        <v>0</v>
      </c>
      <c r="BI344" s="112">
        <f>IF(N344="nulová",J344,0)</f>
        <v>0</v>
      </c>
      <c r="BJ344" s="14" t="s">
        <v>81</v>
      </c>
      <c r="BK344" s="112">
        <f>ROUND(I344*H344,2)</f>
        <v>0</v>
      </c>
      <c r="BL344" s="14" t="s">
        <v>534</v>
      </c>
      <c r="BM344" s="219" t="s">
        <v>522</v>
      </c>
    </row>
    <row r="345" spans="1:65" s="2" customFormat="1" ht="11.25">
      <c r="A345" s="32"/>
      <c r="B345" s="33"/>
      <c r="C345" s="34"/>
      <c r="D345" s="220" t="s">
        <v>174</v>
      </c>
      <c r="E345" s="34"/>
      <c r="F345" s="221" t="s">
        <v>548</v>
      </c>
      <c r="G345" s="34"/>
      <c r="H345" s="34"/>
      <c r="I345" s="176"/>
      <c r="J345" s="34"/>
      <c r="K345" s="34"/>
      <c r="L345" s="35"/>
      <c r="M345" s="222"/>
      <c r="N345" s="223"/>
      <c r="O345" s="69"/>
      <c r="P345" s="69"/>
      <c r="Q345" s="69"/>
      <c r="R345" s="69"/>
      <c r="S345" s="69"/>
      <c r="T345" s="70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T345" s="14" t="s">
        <v>174</v>
      </c>
      <c r="AU345" s="14" t="s">
        <v>83</v>
      </c>
    </row>
    <row r="346" spans="1:65" s="2" customFormat="1" ht="21.75" customHeight="1">
      <c r="A346" s="32"/>
      <c r="B346" s="33"/>
      <c r="C346" s="207" t="s">
        <v>351</v>
      </c>
      <c r="D346" s="207" t="s">
        <v>169</v>
      </c>
      <c r="E346" s="208" t="s">
        <v>551</v>
      </c>
      <c r="F346" s="209" t="s">
        <v>552</v>
      </c>
      <c r="G346" s="210" t="s">
        <v>267</v>
      </c>
      <c r="H346" s="211">
        <v>1</v>
      </c>
      <c r="I346" s="212"/>
      <c r="J346" s="213">
        <f>ROUND(I346*H346,2)</f>
        <v>0</v>
      </c>
      <c r="K346" s="214"/>
      <c r="L346" s="35"/>
      <c r="M346" s="215" t="s">
        <v>1</v>
      </c>
      <c r="N346" s="216" t="s">
        <v>39</v>
      </c>
      <c r="O346" s="69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219" t="s">
        <v>534</v>
      </c>
      <c r="AT346" s="219" t="s">
        <v>169</v>
      </c>
      <c r="AU346" s="219" t="s">
        <v>83</v>
      </c>
      <c r="AY346" s="14" t="s">
        <v>166</v>
      </c>
      <c r="BE346" s="112">
        <f>IF(N346="základní",J346,0)</f>
        <v>0</v>
      </c>
      <c r="BF346" s="112">
        <f>IF(N346="snížená",J346,0)</f>
        <v>0</v>
      </c>
      <c r="BG346" s="112">
        <f>IF(N346="zákl. přenesená",J346,0)</f>
        <v>0</v>
      </c>
      <c r="BH346" s="112">
        <f>IF(N346="sníž. přenesená",J346,0)</f>
        <v>0</v>
      </c>
      <c r="BI346" s="112">
        <f>IF(N346="nulová",J346,0)</f>
        <v>0</v>
      </c>
      <c r="BJ346" s="14" t="s">
        <v>81</v>
      </c>
      <c r="BK346" s="112">
        <f>ROUND(I346*H346,2)</f>
        <v>0</v>
      </c>
      <c r="BL346" s="14" t="s">
        <v>534</v>
      </c>
      <c r="BM346" s="219" t="s">
        <v>525</v>
      </c>
    </row>
    <row r="347" spans="1:65" s="2" customFormat="1" ht="11.25">
      <c r="A347" s="32"/>
      <c r="B347" s="33"/>
      <c r="C347" s="34"/>
      <c r="D347" s="220" t="s">
        <v>174</v>
      </c>
      <c r="E347" s="34"/>
      <c r="F347" s="221" t="s">
        <v>552</v>
      </c>
      <c r="G347" s="34"/>
      <c r="H347" s="34"/>
      <c r="I347" s="176"/>
      <c r="J347" s="34"/>
      <c r="K347" s="34"/>
      <c r="L347" s="35"/>
      <c r="M347" s="222"/>
      <c r="N347" s="223"/>
      <c r="O347" s="69"/>
      <c r="P347" s="69"/>
      <c r="Q347" s="69"/>
      <c r="R347" s="69"/>
      <c r="S347" s="69"/>
      <c r="T347" s="70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T347" s="14" t="s">
        <v>174</v>
      </c>
      <c r="AU347" s="14" t="s">
        <v>83</v>
      </c>
    </row>
    <row r="348" spans="1:65" s="2" customFormat="1" ht="16.5" customHeight="1">
      <c r="A348" s="32"/>
      <c r="B348" s="33"/>
      <c r="C348" s="207" t="s">
        <v>526</v>
      </c>
      <c r="D348" s="207" t="s">
        <v>169</v>
      </c>
      <c r="E348" s="208" t="s">
        <v>554</v>
      </c>
      <c r="F348" s="209" t="s">
        <v>555</v>
      </c>
      <c r="G348" s="210" t="s">
        <v>267</v>
      </c>
      <c r="H348" s="211">
        <v>1</v>
      </c>
      <c r="I348" s="212"/>
      <c r="J348" s="213">
        <f>ROUND(I348*H348,2)</f>
        <v>0</v>
      </c>
      <c r="K348" s="214"/>
      <c r="L348" s="35"/>
      <c r="M348" s="215" t="s">
        <v>1</v>
      </c>
      <c r="N348" s="216" t="s">
        <v>39</v>
      </c>
      <c r="O348" s="69"/>
      <c r="P348" s="217">
        <f>O348*H348</f>
        <v>0</v>
      </c>
      <c r="Q348" s="217">
        <v>0</v>
      </c>
      <c r="R348" s="217">
        <f>Q348*H348</f>
        <v>0</v>
      </c>
      <c r="S348" s="217">
        <v>0</v>
      </c>
      <c r="T348" s="218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219" t="s">
        <v>534</v>
      </c>
      <c r="AT348" s="219" t="s">
        <v>169</v>
      </c>
      <c r="AU348" s="219" t="s">
        <v>83</v>
      </c>
      <c r="AY348" s="14" t="s">
        <v>166</v>
      </c>
      <c r="BE348" s="112">
        <f>IF(N348="základní",J348,0)</f>
        <v>0</v>
      </c>
      <c r="BF348" s="112">
        <f>IF(N348="snížená",J348,0)</f>
        <v>0</v>
      </c>
      <c r="BG348" s="112">
        <f>IF(N348="zákl. přenesená",J348,0)</f>
        <v>0</v>
      </c>
      <c r="BH348" s="112">
        <f>IF(N348="sníž. přenesená",J348,0)</f>
        <v>0</v>
      </c>
      <c r="BI348" s="112">
        <f>IF(N348="nulová",J348,0)</f>
        <v>0</v>
      </c>
      <c r="BJ348" s="14" t="s">
        <v>81</v>
      </c>
      <c r="BK348" s="112">
        <f>ROUND(I348*H348,2)</f>
        <v>0</v>
      </c>
      <c r="BL348" s="14" t="s">
        <v>534</v>
      </c>
      <c r="BM348" s="219" t="s">
        <v>529</v>
      </c>
    </row>
    <row r="349" spans="1:65" s="2" customFormat="1" ht="11.25">
      <c r="A349" s="32"/>
      <c r="B349" s="33"/>
      <c r="C349" s="34"/>
      <c r="D349" s="220" t="s">
        <v>174</v>
      </c>
      <c r="E349" s="34"/>
      <c r="F349" s="221" t="s">
        <v>555</v>
      </c>
      <c r="G349" s="34"/>
      <c r="H349" s="34"/>
      <c r="I349" s="176"/>
      <c r="J349" s="34"/>
      <c r="K349" s="34"/>
      <c r="L349" s="35"/>
      <c r="M349" s="222"/>
      <c r="N349" s="223"/>
      <c r="O349" s="69"/>
      <c r="P349" s="69"/>
      <c r="Q349" s="69"/>
      <c r="R349" s="69"/>
      <c r="S349" s="69"/>
      <c r="T349" s="70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T349" s="14" t="s">
        <v>174</v>
      </c>
      <c r="AU349" s="14" t="s">
        <v>83</v>
      </c>
    </row>
    <row r="350" spans="1:65" s="2" customFormat="1" ht="16.5" customHeight="1">
      <c r="A350" s="32"/>
      <c r="B350" s="33"/>
      <c r="C350" s="207" t="s">
        <v>354</v>
      </c>
      <c r="D350" s="207" t="s">
        <v>169</v>
      </c>
      <c r="E350" s="208" t="s">
        <v>558</v>
      </c>
      <c r="F350" s="209" t="s">
        <v>559</v>
      </c>
      <c r="G350" s="210" t="s">
        <v>267</v>
      </c>
      <c r="H350" s="211">
        <v>1</v>
      </c>
      <c r="I350" s="212"/>
      <c r="J350" s="213">
        <f>ROUND(I350*H350,2)</f>
        <v>0</v>
      </c>
      <c r="K350" s="214"/>
      <c r="L350" s="35"/>
      <c r="M350" s="215" t="s">
        <v>1</v>
      </c>
      <c r="N350" s="216" t="s">
        <v>39</v>
      </c>
      <c r="O350" s="69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219" t="s">
        <v>534</v>
      </c>
      <c r="AT350" s="219" t="s">
        <v>169</v>
      </c>
      <c r="AU350" s="219" t="s">
        <v>83</v>
      </c>
      <c r="AY350" s="14" t="s">
        <v>166</v>
      </c>
      <c r="BE350" s="112">
        <f>IF(N350="základní",J350,0)</f>
        <v>0</v>
      </c>
      <c r="BF350" s="112">
        <f>IF(N350="snížená",J350,0)</f>
        <v>0</v>
      </c>
      <c r="BG350" s="112">
        <f>IF(N350="zákl. přenesená",J350,0)</f>
        <v>0</v>
      </c>
      <c r="BH350" s="112">
        <f>IF(N350="sníž. přenesená",J350,0)</f>
        <v>0</v>
      </c>
      <c r="BI350" s="112">
        <f>IF(N350="nulová",J350,0)</f>
        <v>0</v>
      </c>
      <c r="BJ350" s="14" t="s">
        <v>81</v>
      </c>
      <c r="BK350" s="112">
        <f>ROUND(I350*H350,2)</f>
        <v>0</v>
      </c>
      <c r="BL350" s="14" t="s">
        <v>534</v>
      </c>
      <c r="BM350" s="219" t="s">
        <v>535</v>
      </c>
    </row>
    <row r="351" spans="1:65" s="2" customFormat="1" ht="11.25">
      <c r="A351" s="32"/>
      <c r="B351" s="33"/>
      <c r="C351" s="34"/>
      <c r="D351" s="220" t="s">
        <v>174</v>
      </c>
      <c r="E351" s="34"/>
      <c r="F351" s="221" t="s">
        <v>559</v>
      </c>
      <c r="G351" s="34"/>
      <c r="H351" s="34"/>
      <c r="I351" s="176"/>
      <c r="J351" s="34"/>
      <c r="K351" s="34"/>
      <c r="L351" s="35"/>
      <c r="M351" s="222"/>
      <c r="N351" s="223"/>
      <c r="O351" s="69"/>
      <c r="P351" s="69"/>
      <c r="Q351" s="69"/>
      <c r="R351" s="69"/>
      <c r="S351" s="69"/>
      <c r="T351" s="70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T351" s="14" t="s">
        <v>174</v>
      </c>
      <c r="AU351" s="14" t="s">
        <v>83</v>
      </c>
    </row>
    <row r="352" spans="1:65" s="2" customFormat="1" ht="37.9" customHeight="1">
      <c r="A352" s="32"/>
      <c r="B352" s="33"/>
      <c r="C352" s="207" t="s">
        <v>536</v>
      </c>
      <c r="D352" s="207" t="s">
        <v>169</v>
      </c>
      <c r="E352" s="208" t="s">
        <v>561</v>
      </c>
      <c r="F352" s="209" t="s">
        <v>562</v>
      </c>
      <c r="G352" s="210" t="s">
        <v>267</v>
      </c>
      <c r="H352" s="211">
        <v>1</v>
      </c>
      <c r="I352" s="212"/>
      <c r="J352" s="213">
        <f>ROUND(I352*H352,2)</f>
        <v>0</v>
      </c>
      <c r="K352" s="214"/>
      <c r="L352" s="35"/>
      <c r="M352" s="215" t="s">
        <v>1</v>
      </c>
      <c r="N352" s="216" t="s">
        <v>39</v>
      </c>
      <c r="O352" s="69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219" t="s">
        <v>534</v>
      </c>
      <c r="AT352" s="219" t="s">
        <v>169</v>
      </c>
      <c r="AU352" s="219" t="s">
        <v>83</v>
      </c>
      <c r="AY352" s="14" t="s">
        <v>166</v>
      </c>
      <c r="BE352" s="112">
        <f>IF(N352="základní",J352,0)</f>
        <v>0</v>
      </c>
      <c r="BF352" s="112">
        <f>IF(N352="snížená",J352,0)</f>
        <v>0</v>
      </c>
      <c r="BG352" s="112">
        <f>IF(N352="zákl. přenesená",J352,0)</f>
        <v>0</v>
      </c>
      <c r="BH352" s="112">
        <f>IF(N352="sníž. přenesená",J352,0)</f>
        <v>0</v>
      </c>
      <c r="BI352" s="112">
        <f>IF(N352="nulová",J352,0)</f>
        <v>0</v>
      </c>
      <c r="BJ352" s="14" t="s">
        <v>81</v>
      </c>
      <c r="BK352" s="112">
        <f>ROUND(I352*H352,2)</f>
        <v>0</v>
      </c>
      <c r="BL352" s="14" t="s">
        <v>534</v>
      </c>
      <c r="BM352" s="219" t="s">
        <v>539</v>
      </c>
    </row>
    <row r="353" spans="1:65" s="2" customFormat="1" ht="19.5">
      <c r="A353" s="32"/>
      <c r="B353" s="33"/>
      <c r="C353" s="34"/>
      <c r="D353" s="220" t="s">
        <v>174</v>
      </c>
      <c r="E353" s="34"/>
      <c r="F353" s="221" t="s">
        <v>562</v>
      </c>
      <c r="G353" s="34"/>
      <c r="H353" s="34"/>
      <c r="I353" s="176"/>
      <c r="J353" s="34"/>
      <c r="K353" s="34"/>
      <c r="L353" s="35"/>
      <c r="M353" s="222"/>
      <c r="N353" s="223"/>
      <c r="O353" s="69"/>
      <c r="P353" s="69"/>
      <c r="Q353" s="69"/>
      <c r="R353" s="69"/>
      <c r="S353" s="69"/>
      <c r="T353" s="70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T353" s="14" t="s">
        <v>174</v>
      </c>
      <c r="AU353" s="14" t="s">
        <v>83</v>
      </c>
    </row>
    <row r="354" spans="1:65" s="12" customFormat="1" ht="22.9" customHeight="1">
      <c r="B354" s="191"/>
      <c r="C354" s="192"/>
      <c r="D354" s="193" t="s">
        <v>73</v>
      </c>
      <c r="E354" s="205" t="s">
        <v>564</v>
      </c>
      <c r="F354" s="205" t="s">
        <v>565</v>
      </c>
      <c r="G354" s="192"/>
      <c r="H354" s="192"/>
      <c r="I354" s="195"/>
      <c r="J354" s="206">
        <f>BK354</f>
        <v>0</v>
      </c>
      <c r="K354" s="192"/>
      <c r="L354" s="197"/>
      <c r="M354" s="198"/>
      <c r="N354" s="199"/>
      <c r="O354" s="199"/>
      <c r="P354" s="200">
        <f>SUM(P355:P366)</f>
        <v>0</v>
      </c>
      <c r="Q354" s="199"/>
      <c r="R354" s="200">
        <f>SUM(R355:R366)</f>
        <v>0</v>
      </c>
      <c r="S354" s="199"/>
      <c r="T354" s="201">
        <f>SUM(T355:T366)</f>
        <v>0</v>
      </c>
      <c r="AR354" s="202" t="s">
        <v>81</v>
      </c>
      <c r="AT354" s="203" t="s">
        <v>73</v>
      </c>
      <c r="AU354" s="203" t="s">
        <v>81</v>
      </c>
      <c r="AY354" s="202" t="s">
        <v>166</v>
      </c>
      <c r="BK354" s="204">
        <f>SUM(BK355:BK366)</f>
        <v>0</v>
      </c>
    </row>
    <row r="355" spans="1:65" s="2" customFormat="1" ht="66.75" customHeight="1">
      <c r="A355" s="32"/>
      <c r="B355" s="33"/>
      <c r="C355" s="207" t="s">
        <v>557</v>
      </c>
      <c r="D355" s="207" t="s">
        <v>169</v>
      </c>
      <c r="E355" s="208" t="s">
        <v>81</v>
      </c>
      <c r="F355" s="209" t="s">
        <v>566</v>
      </c>
      <c r="G355" s="210" t="s">
        <v>1</v>
      </c>
      <c r="H355" s="211">
        <v>0</v>
      </c>
      <c r="I355" s="212"/>
      <c r="J355" s="213">
        <f>ROUND(I355*H355,2)</f>
        <v>0</v>
      </c>
      <c r="K355" s="214"/>
      <c r="L355" s="35"/>
      <c r="M355" s="215" t="s">
        <v>1</v>
      </c>
      <c r="N355" s="216" t="s">
        <v>39</v>
      </c>
      <c r="O355" s="69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219" t="s">
        <v>177</v>
      </c>
      <c r="AT355" s="219" t="s">
        <v>169</v>
      </c>
      <c r="AU355" s="219" t="s">
        <v>83</v>
      </c>
      <c r="AY355" s="14" t="s">
        <v>166</v>
      </c>
      <c r="BE355" s="112">
        <f>IF(N355="základní",J355,0)</f>
        <v>0</v>
      </c>
      <c r="BF355" s="112">
        <f>IF(N355="snížená",J355,0)</f>
        <v>0</v>
      </c>
      <c r="BG355" s="112">
        <f>IF(N355="zákl. přenesená",J355,0)</f>
        <v>0</v>
      </c>
      <c r="BH355" s="112">
        <f>IF(N355="sníž. přenesená",J355,0)</f>
        <v>0</v>
      </c>
      <c r="BI355" s="112">
        <f>IF(N355="nulová",J355,0)</f>
        <v>0</v>
      </c>
      <c r="BJ355" s="14" t="s">
        <v>81</v>
      </c>
      <c r="BK355" s="112">
        <f>ROUND(I355*H355,2)</f>
        <v>0</v>
      </c>
      <c r="BL355" s="14" t="s">
        <v>177</v>
      </c>
      <c r="BM355" s="219" t="s">
        <v>542</v>
      </c>
    </row>
    <row r="356" spans="1:65" s="2" customFormat="1" ht="48.75">
      <c r="A356" s="32"/>
      <c r="B356" s="33"/>
      <c r="C356" s="34"/>
      <c r="D356" s="220" t="s">
        <v>174</v>
      </c>
      <c r="E356" s="34"/>
      <c r="F356" s="221" t="s">
        <v>566</v>
      </c>
      <c r="G356" s="34"/>
      <c r="H356" s="34"/>
      <c r="I356" s="176"/>
      <c r="J356" s="34"/>
      <c r="K356" s="34"/>
      <c r="L356" s="35"/>
      <c r="M356" s="222"/>
      <c r="N356" s="223"/>
      <c r="O356" s="69"/>
      <c r="P356" s="69"/>
      <c r="Q356" s="69"/>
      <c r="R356" s="69"/>
      <c r="S356" s="69"/>
      <c r="T356" s="70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T356" s="14" t="s">
        <v>174</v>
      </c>
      <c r="AU356" s="14" t="s">
        <v>83</v>
      </c>
    </row>
    <row r="357" spans="1:65" s="2" customFormat="1" ht="76.349999999999994" customHeight="1">
      <c r="A357" s="32"/>
      <c r="B357" s="33"/>
      <c r="C357" s="207" t="s">
        <v>368</v>
      </c>
      <c r="D357" s="207" t="s">
        <v>169</v>
      </c>
      <c r="E357" s="208" t="s">
        <v>83</v>
      </c>
      <c r="F357" s="209" t="s">
        <v>569</v>
      </c>
      <c r="G357" s="210" t="s">
        <v>1</v>
      </c>
      <c r="H357" s="211">
        <v>0</v>
      </c>
      <c r="I357" s="212"/>
      <c r="J357" s="213">
        <f>ROUND(I357*H357,2)</f>
        <v>0</v>
      </c>
      <c r="K357" s="214"/>
      <c r="L357" s="35"/>
      <c r="M357" s="215" t="s">
        <v>1</v>
      </c>
      <c r="N357" s="216" t="s">
        <v>39</v>
      </c>
      <c r="O357" s="69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219" t="s">
        <v>177</v>
      </c>
      <c r="AT357" s="219" t="s">
        <v>169</v>
      </c>
      <c r="AU357" s="219" t="s">
        <v>83</v>
      </c>
      <c r="AY357" s="14" t="s">
        <v>166</v>
      </c>
      <c r="BE357" s="112">
        <f>IF(N357="základní",J357,0)</f>
        <v>0</v>
      </c>
      <c r="BF357" s="112">
        <f>IF(N357="snížená",J357,0)</f>
        <v>0</v>
      </c>
      <c r="BG357" s="112">
        <f>IF(N357="zákl. přenesená",J357,0)</f>
        <v>0</v>
      </c>
      <c r="BH357" s="112">
        <f>IF(N357="sníž. přenesená",J357,0)</f>
        <v>0</v>
      </c>
      <c r="BI357" s="112">
        <f>IF(N357="nulová",J357,0)</f>
        <v>0</v>
      </c>
      <c r="BJ357" s="14" t="s">
        <v>81</v>
      </c>
      <c r="BK357" s="112">
        <f>ROUND(I357*H357,2)</f>
        <v>0</v>
      </c>
      <c r="BL357" s="14" t="s">
        <v>177</v>
      </c>
      <c r="BM357" s="219" t="s">
        <v>546</v>
      </c>
    </row>
    <row r="358" spans="1:65" s="2" customFormat="1" ht="39">
      <c r="A358" s="32"/>
      <c r="B358" s="33"/>
      <c r="C358" s="34"/>
      <c r="D358" s="220" t="s">
        <v>174</v>
      </c>
      <c r="E358" s="34"/>
      <c r="F358" s="221" t="s">
        <v>569</v>
      </c>
      <c r="G358" s="34"/>
      <c r="H358" s="34"/>
      <c r="I358" s="176"/>
      <c r="J358" s="34"/>
      <c r="K358" s="34"/>
      <c r="L358" s="35"/>
      <c r="M358" s="222"/>
      <c r="N358" s="223"/>
      <c r="O358" s="69"/>
      <c r="P358" s="69"/>
      <c r="Q358" s="69"/>
      <c r="R358" s="69"/>
      <c r="S358" s="69"/>
      <c r="T358" s="70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T358" s="14" t="s">
        <v>174</v>
      </c>
      <c r="AU358" s="14" t="s">
        <v>83</v>
      </c>
    </row>
    <row r="359" spans="1:65" s="2" customFormat="1" ht="55.5" customHeight="1">
      <c r="A359" s="32"/>
      <c r="B359" s="33"/>
      <c r="C359" s="207" t="s">
        <v>826</v>
      </c>
      <c r="D359" s="207" t="s">
        <v>169</v>
      </c>
      <c r="E359" s="208" t="s">
        <v>178</v>
      </c>
      <c r="F359" s="209" t="s">
        <v>571</v>
      </c>
      <c r="G359" s="210" t="s">
        <v>1</v>
      </c>
      <c r="H359" s="211">
        <v>0</v>
      </c>
      <c r="I359" s="212"/>
      <c r="J359" s="213">
        <f>ROUND(I359*H359,2)</f>
        <v>0</v>
      </c>
      <c r="K359" s="214"/>
      <c r="L359" s="35"/>
      <c r="M359" s="215" t="s">
        <v>1</v>
      </c>
      <c r="N359" s="216" t="s">
        <v>39</v>
      </c>
      <c r="O359" s="69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219" t="s">
        <v>177</v>
      </c>
      <c r="AT359" s="219" t="s">
        <v>169</v>
      </c>
      <c r="AU359" s="219" t="s">
        <v>83</v>
      </c>
      <c r="AY359" s="14" t="s">
        <v>166</v>
      </c>
      <c r="BE359" s="112">
        <f>IF(N359="základní",J359,0)</f>
        <v>0</v>
      </c>
      <c r="BF359" s="112">
        <f>IF(N359="snížená",J359,0)</f>
        <v>0</v>
      </c>
      <c r="BG359" s="112">
        <f>IF(N359="zákl. přenesená",J359,0)</f>
        <v>0</v>
      </c>
      <c r="BH359" s="112">
        <f>IF(N359="sníž. přenesená",J359,0)</f>
        <v>0</v>
      </c>
      <c r="BI359" s="112">
        <f>IF(N359="nulová",J359,0)</f>
        <v>0</v>
      </c>
      <c r="BJ359" s="14" t="s">
        <v>81</v>
      </c>
      <c r="BK359" s="112">
        <f>ROUND(I359*H359,2)</f>
        <v>0</v>
      </c>
      <c r="BL359" s="14" t="s">
        <v>177</v>
      </c>
      <c r="BM359" s="219" t="s">
        <v>549</v>
      </c>
    </row>
    <row r="360" spans="1:65" s="2" customFormat="1" ht="29.25">
      <c r="A360" s="32"/>
      <c r="B360" s="33"/>
      <c r="C360" s="34"/>
      <c r="D360" s="220" t="s">
        <v>174</v>
      </c>
      <c r="E360" s="34"/>
      <c r="F360" s="221" t="s">
        <v>571</v>
      </c>
      <c r="G360" s="34"/>
      <c r="H360" s="34"/>
      <c r="I360" s="176"/>
      <c r="J360" s="34"/>
      <c r="K360" s="34"/>
      <c r="L360" s="35"/>
      <c r="M360" s="222"/>
      <c r="N360" s="223"/>
      <c r="O360" s="69"/>
      <c r="P360" s="69"/>
      <c r="Q360" s="69"/>
      <c r="R360" s="69"/>
      <c r="S360" s="69"/>
      <c r="T360" s="70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T360" s="14" t="s">
        <v>174</v>
      </c>
      <c r="AU360" s="14" t="s">
        <v>83</v>
      </c>
    </row>
    <row r="361" spans="1:65" s="2" customFormat="1" ht="55.5" customHeight="1">
      <c r="A361" s="32"/>
      <c r="B361" s="33"/>
      <c r="C361" s="207" t="s">
        <v>372</v>
      </c>
      <c r="D361" s="207" t="s">
        <v>169</v>
      </c>
      <c r="E361" s="208" t="s">
        <v>177</v>
      </c>
      <c r="F361" s="209" t="s">
        <v>574</v>
      </c>
      <c r="G361" s="210" t="s">
        <v>1</v>
      </c>
      <c r="H361" s="211">
        <v>0</v>
      </c>
      <c r="I361" s="212"/>
      <c r="J361" s="213">
        <f>ROUND(I361*H361,2)</f>
        <v>0</v>
      </c>
      <c r="K361" s="214"/>
      <c r="L361" s="35"/>
      <c r="M361" s="215" t="s">
        <v>1</v>
      </c>
      <c r="N361" s="216" t="s">
        <v>39</v>
      </c>
      <c r="O361" s="69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219" t="s">
        <v>177</v>
      </c>
      <c r="AT361" s="219" t="s">
        <v>169</v>
      </c>
      <c r="AU361" s="219" t="s">
        <v>83</v>
      </c>
      <c r="AY361" s="14" t="s">
        <v>166</v>
      </c>
      <c r="BE361" s="112">
        <f>IF(N361="základní",J361,0)</f>
        <v>0</v>
      </c>
      <c r="BF361" s="112">
        <f>IF(N361="snížená",J361,0)</f>
        <v>0</v>
      </c>
      <c r="BG361" s="112">
        <f>IF(N361="zákl. přenesená",J361,0)</f>
        <v>0</v>
      </c>
      <c r="BH361" s="112">
        <f>IF(N361="sníž. přenesená",J361,0)</f>
        <v>0</v>
      </c>
      <c r="BI361" s="112">
        <f>IF(N361="nulová",J361,0)</f>
        <v>0</v>
      </c>
      <c r="BJ361" s="14" t="s">
        <v>81</v>
      </c>
      <c r="BK361" s="112">
        <f>ROUND(I361*H361,2)</f>
        <v>0</v>
      </c>
      <c r="BL361" s="14" t="s">
        <v>177</v>
      </c>
      <c r="BM361" s="219" t="s">
        <v>553</v>
      </c>
    </row>
    <row r="362" spans="1:65" s="2" customFormat="1" ht="39">
      <c r="A362" s="32"/>
      <c r="B362" s="33"/>
      <c r="C362" s="34"/>
      <c r="D362" s="220" t="s">
        <v>174</v>
      </c>
      <c r="E362" s="34"/>
      <c r="F362" s="221" t="s">
        <v>574</v>
      </c>
      <c r="G362" s="34"/>
      <c r="H362" s="34"/>
      <c r="I362" s="176"/>
      <c r="J362" s="34"/>
      <c r="K362" s="34"/>
      <c r="L362" s="35"/>
      <c r="M362" s="222"/>
      <c r="N362" s="223"/>
      <c r="O362" s="69"/>
      <c r="P362" s="69"/>
      <c r="Q362" s="69"/>
      <c r="R362" s="69"/>
      <c r="S362" s="69"/>
      <c r="T362" s="70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T362" s="14" t="s">
        <v>174</v>
      </c>
      <c r="AU362" s="14" t="s">
        <v>83</v>
      </c>
    </row>
    <row r="363" spans="1:65" s="2" customFormat="1" ht="76.349999999999994" customHeight="1">
      <c r="A363" s="32"/>
      <c r="B363" s="33"/>
      <c r="C363" s="207" t="s">
        <v>827</v>
      </c>
      <c r="D363" s="207" t="s">
        <v>169</v>
      </c>
      <c r="E363" s="208" t="s">
        <v>187</v>
      </c>
      <c r="F363" s="209" t="s">
        <v>576</v>
      </c>
      <c r="G363" s="210" t="s">
        <v>1</v>
      </c>
      <c r="H363" s="211">
        <v>0</v>
      </c>
      <c r="I363" s="212"/>
      <c r="J363" s="213">
        <f>ROUND(I363*H363,2)</f>
        <v>0</v>
      </c>
      <c r="K363" s="214"/>
      <c r="L363" s="35"/>
      <c r="M363" s="215" t="s">
        <v>1</v>
      </c>
      <c r="N363" s="216" t="s">
        <v>39</v>
      </c>
      <c r="O363" s="69"/>
      <c r="P363" s="217">
        <f>O363*H363</f>
        <v>0</v>
      </c>
      <c r="Q363" s="217">
        <v>0</v>
      </c>
      <c r="R363" s="217">
        <f>Q363*H363</f>
        <v>0</v>
      </c>
      <c r="S363" s="217">
        <v>0</v>
      </c>
      <c r="T363" s="218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219" t="s">
        <v>177</v>
      </c>
      <c r="AT363" s="219" t="s">
        <v>169</v>
      </c>
      <c r="AU363" s="219" t="s">
        <v>83</v>
      </c>
      <c r="AY363" s="14" t="s">
        <v>166</v>
      </c>
      <c r="BE363" s="112">
        <f>IF(N363="základní",J363,0)</f>
        <v>0</v>
      </c>
      <c r="BF363" s="112">
        <f>IF(N363="snížená",J363,0)</f>
        <v>0</v>
      </c>
      <c r="BG363" s="112">
        <f>IF(N363="zákl. přenesená",J363,0)</f>
        <v>0</v>
      </c>
      <c r="BH363" s="112">
        <f>IF(N363="sníž. přenesená",J363,0)</f>
        <v>0</v>
      </c>
      <c r="BI363" s="112">
        <f>IF(N363="nulová",J363,0)</f>
        <v>0</v>
      </c>
      <c r="BJ363" s="14" t="s">
        <v>81</v>
      </c>
      <c r="BK363" s="112">
        <f>ROUND(I363*H363,2)</f>
        <v>0</v>
      </c>
      <c r="BL363" s="14" t="s">
        <v>177</v>
      </c>
      <c r="BM363" s="219" t="s">
        <v>556</v>
      </c>
    </row>
    <row r="364" spans="1:65" s="2" customFormat="1" ht="39">
      <c r="A364" s="32"/>
      <c r="B364" s="33"/>
      <c r="C364" s="34"/>
      <c r="D364" s="220" t="s">
        <v>174</v>
      </c>
      <c r="E364" s="34"/>
      <c r="F364" s="221" t="s">
        <v>576</v>
      </c>
      <c r="G364" s="34"/>
      <c r="H364" s="34"/>
      <c r="I364" s="176"/>
      <c r="J364" s="34"/>
      <c r="K364" s="34"/>
      <c r="L364" s="35"/>
      <c r="M364" s="222"/>
      <c r="N364" s="223"/>
      <c r="O364" s="69"/>
      <c r="P364" s="69"/>
      <c r="Q364" s="69"/>
      <c r="R364" s="69"/>
      <c r="S364" s="69"/>
      <c r="T364" s="70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T364" s="14" t="s">
        <v>174</v>
      </c>
      <c r="AU364" s="14" t="s">
        <v>83</v>
      </c>
    </row>
    <row r="365" spans="1:65" s="2" customFormat="1" ht="24.2" customHeight="1">
      <c r="A365" s="32"/>
      <c r="B365" s="33"/>
      <c r="C365" s="207" t="s">
        <v>375</v>
      </c>
      <c r="D365" s="207" t="s">
        <v>169</v>
      </c>
      <c r="E365" s="208" t="s">
        <v>183</v>
      </c>
      <c r="F365" s="209" t="s">
        <v>579</v>
      </c>
      <c r="G365" s="210" t="s">
        <v>1</v>
      </c>
      <c r="H365" s="211">
        <v>0</v>
      </c>
      <c r="I365" s="212"/>
      <c r="J365" s="213">
        <f>ROUND(I365*H365,2)</f>
        <v>0</v>
      </c>
      <c r="K365" s="214"/>
      <c r="L365" s="35"/>
      <c r="M365" s="215" t="s">
        <v>1</v>
      </c>
      <c r="N365" s="216" t="s">
        <v>39</v>
      </c>
      <c r="O365" s="69"/>
      <c r="P365" s="217">
        <f>O365*H365</f>
        <v>0</v>
      </c>
      <c r="Q365" s="217">
        <v>0</v>
      </c>
      <c r="R365" s="217">
        <f>Q365*H365</f>
        <v>0</v>
      </c>
      <c r="S365" s="217">
        <v>0</v>
      </c>
      <c r="T365" s="218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219" t="s">
        <v>177</v>
      </c>
      <c r="AT365" s="219" t="s">
        <v>169</v>
      </c>
      <c r="AU365" s="219" t="s">
        <v>83</v>
      </c>
      <c r="AY365" s="14" t="s">
        <v>166</v>
      </c>
      <c r="BE365" s="112">
        <f>IF(N365="základní",J365,0)</f>
        <v>0</v>
      </c>
      <c r="BF365" s="112">
        <f>IF(N365="snížená",J365,0)</f>
        <v>0</v>
      </c>
      <c r="BG365" s="112">
        <f>IF(N365="zákl. přenesená",J365,0)</f>
        <v>0</v>
      </c>
      <c r="BH365" s="112">
        <f>IF(N365="sníž. přenesená",J365,0)</f>
        <v>0</v>
      </c>
      <c r="BI365" s="112">
        <f>IF(N365="nulová",J365,0)</f>
        <v>0</v>
      </c>
      <c r="BJ365" s="14" t="s">
        <v>81</v>
      </c>
      <c r="BK365" s="112">
        <f>ROUND(I365*H365,2)</f>
        <v>0</v>
      </c>
      <c r="BL365" s="14" t="s">
        <v>177</v>
      </c>
      <c r="BM365" s="219" t="s">
        <v>560</v>
      </c>
    </row>
    <row r="366" spans="1:65" s="2" customFormat="1" ht="11.25">
      <c r="A366" s="32"/>
      <c r="B366" s="33"/>
      <c r="C366" s="34"/>
      <c r="D366" s="220" t="s">
        <v>174</v>
      </c>
      <c r="E366" s="34"/>
      <c r="F366" s="221" t="s">
        <v>579</v>
      </c>
      <c r="G366" s="34"/>
      <c r="H366" s="34"/>
      <c r="I366" s="176"/>
      <c r="J366" s="34"/>
      <c r="K366" s="34"/>
      <c r="L366" s="35"/>
      <c r="M366" s="235"/>
      <c r="N366" s="236"/>
      <c r="O366" s="237"/>
      <c r="P366" s="237"/>
      <c r="Q366" s="237"/>
      <c r="R366" s="237"/>
      <c r="S366" s="237"/>
      <c r="T366" s="238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T366" s="14" t="s">
        <v>174</v>
      </c>
      <c r="AU366" s="14" t="s">
        <v>83</v>
      </c>
    </row>
    <row r="367" spans="1:65" s="2" customFormat="1" ht="6.95" customHeight="1">
      <c r="A367" s="32"/>
      <c r="B367" s="52"/>
      <c r="C367" s="53"/>
      <c r="D367" s="53"/>
      <c r="E367" s="53"/>
      <c r="F367" s="53"/>
      <c r="G367" s="53"/>
      <c r="H367" s="53"/>
      <c r="I367" s="53"/>
      <c r="J367" s="53"/>
      <c r="K367" s="53"/>
      <c r="L367" s="35"/>
      <c r="M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</row>
  </sheetData>
  <sheetProtection algorithmName="SHA-512" hashValue="5Q5vtnkZPPWCdMdkdn2O5GaRM/EJ1O2+V5R9SHzO6wO7B85kkF9y8i9DhkZrbvvBj4ezcVJiuyIVpgK8/V7+EA==" saltValue="08XavDMp5bYSGmULJH5jJNLzX8NXrgak1EvqdWPRxlChES/mk3kv4ak5d9RJ7jUC0rlCkjMmXtz7zmWfXVMo6w==" spinCount="100000" sheet="1" objects="1" scenarios="1" formatColumns="0" formatRows="0" autoFilter="0"/>
  <autoFilter ref="C138:K366" xr:uid="{00000000-0009-0000-0000-000005000000}"/>
  <mergeCells count="14">
    <mergeCell ref="D117:F117"/>
    <mergeCell ref="E129:H129"/>
    <mergeCell ref="E131:H131"/>
    <mergeCell ref="L2:V2"/>
    <mergeCell ref="E87:H87"/>
    <mergeCell ref="D113:F113"/>
    <mergeCell ref="D114:F114"/>
    <mergeCell ref="D115:F115"/>
    <mergeCell ref="D116:F11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4" t="s">
        <v>94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120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Rozpočet - Snížení energetické náročnosti budov v areálu Slezské nemocnice Opava využitím OZE u vedlejších budov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121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9" t="s">
        <v>828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123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114</v>
      </c>
      <c r="E31" s="32"/>
      <c r="F31" s="32"/>
      <c r="G31" s="32"/>
      <c r="H31" s="32"/>
      <c r="I31" s="32"/>
      <c r="J31" s="130">
        <f>J107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ROUND((SUM(BE107:BE114) + SUM(BE134:BE294)),  2)</f>
        <v>0</v>
      </c>
      <c r="G35" s="32"/>
      <c r="H35" s="32"/>
      <c r="I35" s="137">
        <v>0.21</v>
      </c>
      <c r="J35" s="136">
        <f>ROUND(((SUM(BE107:BE114) + SUM(BE134:BE294))*I35),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ROUND((SUM(BF107:BF114) + SUM(BF134:BF294)),  2)</f>
        <v>0</v>
      </c>
      <c r="G36" s="32"/>
      <c r="H36" s="32"/>
      <c r="I36" s="137">
        <v>0.12</v>
      </c>
      <c r="J36" s="136">
        <f>ROUND(((SUM(BF107:BF114) + SUM(BF134:BF294))*I36),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ROUND((SUM(BG107:BG114) + SUM(BG134:BG294)),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ROUND((SUM(BH107:BH114) + SUM(BH134:BH294)),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ROUND((SUM(BI107:BI114) + SUM(BI134:BI294)),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124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Rozpočet - Snížení energetické náročnosti budov v areálu Slezské nemocnice Opava využitím OZE u vedlejších budov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121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4" t="str">
        <f>E9</f>
        <v>SO 03 D.1.4.2 - Elektroinstalace a MaR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125</v>
      </c>
      <c r="D94" s="117"/>
      <c r="E94" s="117"/>
      <c r="F94" s="117"/>
      <c r="G94" s="117"/>
      <c r="H94" s="117"/>
      <c r="I94" s="117"/>
      <c r="J94" s="157" t="s">
        <v>126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127</v>
      </c>
      <c r="D96" s="34"/>
      <c r="E96" s="34"/>
      <c r="F96" s="34"/>
      <c r="G96" s="34"/>
      <c r="H96" s="34"/>
      <c r="I96" s="34"/>
      <c r="J96" s="82">
        <f>J134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128</v>
      </c>
    </row>
    <row r="97" spans="1:65" s="9" customFormat="1" ht="24.95" customHeight="1">
      <c r="B97" s="159"/>
      <c r="C97" s="160"/>
      <c r="D97" s="161" t="s">
        <v>829</v>
      </c>
      <c r="E97" s="162"/>
      <c r="F97" s="162"/>
      <c r="G97" s="162"/>
      <c r="H97" s="162"/>
      <c r="I97" s="162"/>
      <c r="J97" s="163">
        <f>J135</f>
        <v>0</v>
      </c>
      <c r="K97" s="160"/>
      <c r="L97" s="164"/>
    </row>
    <row r="98" spans="1:65" s="9" customFormat="1" ht="24.95" customHeight="1">
      <c r="B98" s="159"/>
      <c r="C98" s="160"/>
      <c r="D98" s="161" t="s">
        <v>583</v>
      </c>
      <c r="E98" s="162"/>
      <c r="F98" s="162"/>
      <c r="G98" s="162"/>
      <c r="H98" s="162"/>
      <c r="I98" s="162"/>
      <c r="J98" s="163">
        <f>J170</f>
        <v>0</v>
      </c>
      <c r="K98" s="160"/>
      <c r="L98" s="164"/>
    </row>
    <row r="99" spans="1:65" s="9" customFormat="1" ht="24.95" customHeight="1">
      <c r="B99" s="159"/>
      <c r="C99" s="160"/>
      <c r="D99" s="161" t="s">
        <v>830</v>
      </c>
      <c r="E99" s="162"/>
      <c r="F99" s="162"/>
      <c r="G99" s="162"/>
      <c r="H99" s="162"/>
      <c r="I99" s="162"/>
      <c r="J99" s="163">
        <f>J174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585</v>
      </c>
      <c r="E100" s="162"/>
      <c r="F100" s="162"/>
      <c r="G100" s="162"/>
      <c r="H100" s="162"/>
      <c r="I100" s="162"/>
      <c r="J100" s="163">
        <f>J183</f>
        <v>0</v>
      </c>
      <c r="K100" s="160"/>
      <c r="L100" s="164"/>
    </row>
    <row r="101" spans="1:65" s="9" customFormat="1" ht="24.95" customHeight="1">
      <c r="B101" s="159"/>
      <c r="C101" s="160"/>
      <c r="D101" s="161" t="s">
        <v>586</v>
      </c>
      <c r="E101" s="162"/>
      <c r="F101" s="162"/>
      <c r="G101" s="162"/>
      <c r="H101" s="162"/>
      <c r="I101" s="162"/>
      <c r="J101" s="163">
        <f>J208</f>
        <v>0</v>
      </c>
      <c r="K101" s="160"/>
      <c r="L101" s="164"/>
    </row>
    <row r="102" spans="1:65" s="9" customFormat="1" ht="24.95" customHeight="1">
      <c r="B102" s="159"/>
      <c r="C102" s="160"/>
      <c r="D102" s="161" t="s">
        <v>587</v>
      </c>
      <c r="E102" s="162"/>
      <c r="F102" s="162"/>
      <c r="G102" s="162"/>
      <c r="H102" s="162"/>
      <c r="I102" s="162"/>
      <c r="J102" s="163">
        <f>J232</f>
        <v>0</v>
      </c>
      <c r="K102" s="160"/>
      <c r="L102" s="164"/>
    </row>
    <row r="103" spans="1:65" s="9" customFormat="1" ht="24.95" customHeight="1">
      <c r="B103" s="159"/>
      <c r="C103" s="160"/>
      <c r="D103" s="161" t="s">
        <v>588</v>
      </c>
      <c r="E103" s="162"/>
      <c r="F103" s="162"/>
      <c r="G103" s="162"/>
      <c r="H103" s="162"/>
      <c r="I103" s="162"/>
      <c r="J103" s="163">
        <f>J265</f>
        <v>0</v>
      </c>
      <c r="K103" s="160"/>
      <c r="L103" s="164"/>
    </row>
    <row r="104" spans="1:65" s="9" customFormat="1" ht="24.95" customHeight="1">
      <c r="B104" s="159"/>
      <c r="C104" s="160"/>
      <c r="D104" s="161" t="s">
        <v>589</v>
      </c>
      <c r="E104" s="162"/>
      <c r="F104" s="162"/>
      <c r="G104" s="162"/>
      <c r="H104" s="162"/>
      <c r="I104" s="162"/>
      <c r="J104" s="163">
        <f>J278</f>
        <v>0</v>
      </c>
      <c r="K104" s="160"/>
      <c r="L104" s="164"/>
    </row>
    <row r="105" spans="1:65" s="2" customFormat="1" ht="21.75" customHeight="1">
      <c r="A105" s="32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65" s="2" customFormat="1" ht="6.95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65" s="2" customFormat="1" ht="29.25" customHeight="1">
      <c r="A107" s="32"/>
      <c r="B107" s="33"/>
      <c r="C107" s="158" t="s">
        <v>142</v>
      </c>
      <c r="D107" s="34"/>
      <c r="E107" s="34"/>
      <c r="F107" s="34"/>
      <c r="G107" s="34"/>
      <c r="H107" s="34"/>
      <c r="I107" s="34"/>
      <c r="J107" s="171">
        <f>ROUND(J108 + J109 + J110 + J111 + J112 + J113,2)</f>
        <v>0</v>
      </c>
      <c r="K107" s="34"/>
      <c r="L107" s="49"/>
      <c r="N107" s="172" t="s">
        <v>38</v>
      </c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18" customHeight="1">
      <c r="A108" s="32"/>
      <c r="B108" s="33"/>
      <c r="C108" s="34"/>
      <c r="D108" s="247" t="s">
        <v>143</v>
      </c>
      <c r="E108" s="246"/>
      <c r="F108" s="246"/>
      <c r="G108" s="34"/>
      <c r="H108" s="34"/>
      <c r="I108" s="34"/>
      <c r="J108" s="108">
        <v>0</v>
      </c>
      <c r="K108" s="34"/>
      <c r="L108" s="173"/>
      <c r="M108" s="174"/>
      <c r="N108" s="175" t="s">
        <v>39</v>
      </c>
      <c r="O108" s="174"/>
      <c r="P108" s="174"/>
      <c r="Q108" s="174"/>
      <c r="R108" s="174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7" t="s">
        <v>144</v>
      </c>
      <c r="AZ108" s="174"/>
      <c r="BA108" s="174"/>
      <c r="BB108" s="174"/>
      <c r="BC108" s="174"/>
      <c r="BD108" s="174"/>
      <c r="BE108" s="178">
        <f t="shared" ref="BE108:BE113" si="0">IF(N108="základní",J108,0)</f>
        <v>0</v>
      </c>
      <c r="BF108" s="178">
        <f t="shared" ref="BF108:BF113" si="1">IF(N108="snížená",J108,0)</f>
        <v>0</v>
      </c>
      <c r="BG108" s="178">
        <f t="shared" ref="BG108:BG113" si="2">IF(N108="zákl. přenesená",J108,0)</f>
        <v>0</v>
      </c>
      <c r="BH108" s="178">
        <f t="shared" ref="BH108:BH113" si="3">IF(N108="sníž. přenesená",J108,0)</f>
        <v>0</v>
      </c>
      <c r="BI108" s="178">
        <f t="shared" ref="BI108:BI113" si="4">IF(N108="nulová",J108,0)</f>
        <v>0</v>
      </c>
      <c r="BJ108" s="177" t="s">
        <v>81</v>
      </c>
      <c r="BK108" s="174"/>
      <c r="BL108" s="174"/>
      <c r="BM108" s="174"/>
    </row>
    <row r="109" spans="1:65" s="2" customFormat="1" ht="18" customHeight="1">
      <c r="A109" s="32"/>
      <c r="B109" s="33"/>
      <c r="C109" s="34"/>
      <c r="D109" s="247" t="s">
        <v>145</v>
      </c>
      <c r="E109" s="246"/>
      <c r="F109" s="246"/>
      <c r="G109" s="34"/>
      <c r="H109" s="34"/>
      <c r="I109" s="34"/>
      <c r="J109" s="108">
        <v>0</v>
      </c>
      <c r="K109" s="34"/>
      <c r="L109" s="173"/>
      <c r="M109" s="174"/>
      <c r="N109" s="175" t="s">
        <v>39</v>
      </c>
      <c r="O109" s="174"/>
      <c r="P109" s="174"/>
      <c r="Q109" s="174"/>
      <c r="R109" s="174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7" t="s">
        <v>144</v>
      </c>
      <c r="AZ109" s="174"/>
      <c r="BA109" s="174"/>
      <c r="BB109" s="174"/>
      <c r="BC109" s="174"/>
      <c r="BD109" s="174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81</v>
      </c>
      <c r="BK109" s="174"/>
      <c r="BL109" s="174"/>
      <c r="BM109" s="174"/>
    </row>
    <row r="110" spans="1:65" s="2" customFormat="1" ht="18" customHeight="1">
      <c r="A110" s="32"/>
      <c r="B110" s="33"/>
      <c r="C110" s="34"/>
      <c r="D110" s="247" t="s">
        <v>146</v>
      </c>
      <c r="E110" s="246"/>
      <c r="F110" s="246"/>
      <c r="G110" s="34"/>
      <c r="H110" s="34"/>
      <c r="I110" s="34"/>
      <c r="J110" s="108">
        <v>0</v>
      </c>
      <c r="K110" s="34"/>
      <c r="L110" s="173"/>
      <c r="M110" s="174"/>
      <c r="N110" s="175" t="s">
        <v>39</v>
      </c>
      <c r="O110" s="174"/>
      <c r="P110" s="174"/>
      <c r="Q110" s="174"/>
      <c r="R110" s="174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7" t="s">
        <v>144</v>
      </c>
      <c r="AZ110" s="174"/>
      <c r="BA110" s="174"/>
      <c r="BB110" s="174"/>
      <c r="BC110" s="174"/>
      <c r="BD110" s="174"/>
      <c r="BE110" s="178">
        <f t="shared" si="0"/>
        <v>0</v>
      </c>
      <c r="BF110" s="178">
        <f t="shared" si="1"/>
        <v>0</v>
      </c>
      <c r="BG110" s="178">
        <f t="shared" si="2"/>
        <v>0</v>
      </c>
      <c r="BH110" s="178">
        <f t="shared" si="3"/>
        <v>0</v>
      </c>
      <c r="BI110" s="178">
        <f t="shared" si="4"/>
        <v>0</v>
      </c>
      <c r="BJ110" s="177" t="s">
        <v>81</v>
      </c>
      <c r="BK110" s="174"/>
      <c r="BL110" s="174"/>
      <c r="BM110" s="174"/>
    </row>
    <row r="111" spans="1:65" s="2" customFormat="1" ht="18" customHeight="1">
      <c r="A111" s="32"/>
      <c r="B111" s="33"/>
      <c r="C111" s="34"/>
      <c r="D111" s="247" t="s">
        <v>147</v>
      </c>
      <c r="E111" s="246"/>
      <c r="F111" s="246"/>
      <c r="G111" s="34"/>
      <c r="H111" s="34"/>
      <c r="I111" s="34"/>
      <c r="J111" s="108">
        <v>0</v>
      </c>
      <c r="K111" s="34"/>
      <c r="L111" s="173"/>
      <c r="M111" s="174"/>
      <c r="N111" s="175" t="s">
        <v>39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144</v>
      </c>
      <c r="AZ111" s="174"/>
      <c r="BA111" s="174"/>
      <c r="BB111" s="174"/>
      <c r="BC111" s="174"/>
      <c r="BD111" s="174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81</v>
      </c>
      <c r="BK111" s="174"/>
      <c r="BL111" s="174"/>
      <c r="BM111" s="174"/>
    </row>
    <row r="112" spans="1:65" s="2" customFormat="1" ht="18" customHeight="1">
      <c r="A112" s="32"/>
      <c r="B112" s="33"/>
      <c r="C112" s="34"/>
      <c r="D112" s="247" t="s">
        <v>148</v>
      </c>
      <c r="E112" s="246"/>
      <c r="F112" s="246"/>
      <c r="G112" s="34"/>
      <c r="H112" s="34"/>
      <c r="I112" s="34"/>
      <c r="J112" s="108">
        <v>0</v>
      </c>
      <c r="K112" s="34"/>
      <c r="L112" s="173"/>
      <c r="M112" s="174"/>
      <c r="N112" s="175" t="s">
        <v>39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144</v>
      </c>
      <c r="AZ112" s="174"/>
      <c r="BA112" s="174"/>
      <c r="BB112" s="174"/>
      <c r="BC112" s="174"/>
      <c r="BD112" s="174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81</v>
      </c>
      <c r="BK112" s="174"/>
      <c r="BL112" s="174"/>
      <c r="BM112" s="174"/>
    </row>
    <row r="113" spans="1:65" s="2" customFormat="1" ht="18" customHeight="1">
      <c r="A113" s="32"/>
      <c r="B113" s="33"/>
      <c r="C113" s="34"/>
      <c r="D113" s="107" t="s">
        <v>149</v>
      </c>
      <c r="E113" s="34"/>
      <c r="F113" s="34"/>
      <c r="G113" s="34"/>
      <c r="H113" s="34"/>
      <c r="I113" s="34"/>
      <c r="J113" s="108">
        <f>ROUND(J30*T113,2)</f>
        <v>0</v>
      </c>
      <c r="K113" s="34"/>
      <c r="L113" s="173"/>
      <c r="M113" s="174"/>
      <c r="N113" s="175" t="s">
        <v>39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150</v>
      </c>
      <c r="AZ113" s="174"/>
      <c r="BA113" s="174"/>
      <c r="BB113" s="174"/>
      <c r="BC113" s="174"/>
      <c r="BD113" s="174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81</v>
      </c>
      <c r="BK113" s="174"/>
      <c r="BL113" s="174"/>
      <c r="BM113" s="174"/>
    </row>
    <row r="114" spans="1:65" s="2" customFormat="1" ht="11.25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29.25" customHeight="1">
      <c r="A115" s="32"/>
      <c r="B115" s="33"/>
      <c r="C115" s="116" t="s">
        <v>119</v>
      </c>
      <c r="D115" s="117"/>
      <c r="E115" s="117"/>
      <c r="F115" s="117"/>
      <c r="G115" s="117"/>
      <c r="H115" s="117"/>
      <c r="I115" s="117"/>
      <c r="J115" s="118">
        <f>ROUND(J96+J107,2)</f>
        <v>0</v>
      </c>
      <c r="K115" s="117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20" spans="1:65" s="2" customFormat="1" ht="6.95" customHeight="1">
      <c r="A120" s="32"/>
      <c r="B120" s="54"/>
      <c r="C120" s="55"/>
      <c r="D120" s="55"/>
      <c r="E120" s="55"/>
      <c r="F120" s="55"/>
      <c r="G120" s="55"/>
      <c r="H120" s="55"/>
      <c r="I120" s="55"/>
      <c r="J120" s="55"/>
      <c r="K120" s="55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4.95" customHeight="1">
      <c r="A121" s="32"/>
      <c r="B121" s="33"/>
      <c r="C121" s="20" t="s">
        <v>151</v>
      </c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2" customHeight="1">
      <c r="A123" s="32"/>
      <c r="B123" s="33"/>
      <c r="C123" s="26" t="s">
        <v>16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26.25" customHeight="1">
      <c r="A124" s="32"/>
      <c r="B124" s="33"/>
      <c r="C124" s="34"/>
      <c r="D124" s="34"/>
      <c r="E124" s="294" t="str">
        <f>E7</f>
        <v>Rozpočet - Snížení energetické náročnosti budov v areálu Slezské nemocnice Opava využitím OZE u vedlejších budov</v>
      </c>
      <c r="F124" s="295"/>
      <c r="G124" s="295"/>
      <c r="H124" s="295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12" customHeight="1">
      <c r="A125" s="32"/>
      <c r="B125" s="33"/>
      <c r="C125" s="26" t="s">
        <v>121</v>
      </c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16.5" customHeight="1">
      <c r="A126" s="32"/>
      <c r="B126" s="33"/>
      <c r="C126" s="34"/>
      <c r="D126" s="34"/>
      <c r="E126" s="244" t="str">
        <f>E9</f>
        <v>SO 03 D.1.4.2 - Elektroinstalace a MaR</v>
      </c>
      <c r="F126" s="296"/>
      <c r="G126" s="296"/>
      <c r="H126" s="296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6.9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2" customHeight="1">
      <c r="A128" s="32"/>
      <c r="B128" s="33"/>
      <c r="C128" s="26" t="s">
        <v>20</v>
      </c>
      <c r="D128" s="34"/>
      <c r="E128" s="34"/>
      <c r="F128" s="24" t="str">
        <f>F12</f>
        <v xml:space="preserve"> </v>
      </c>
      <c r="G128" s="34"/>
      <c r="H128" s="34"/>
      <c r="I128" s="26" t="s">
        <v>22</v>
      </c>
      <c r="J128" s="64">
        <f>IF(J12="","",J12)</f>
        <v>45561</v>
      </c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2" customHeight="1">
      <c r="A130" s="32"/>
      <c r="B130" s="33"/>
      <c r="C130" s="26" t="s">
        <v>23</v>
      </c>
      <c r="D130" s="34"/>
      <c r="E130" s="34"/>
      <c r="F130" s="24" t="str">
        <f>E15</f>
        <v xml:space="preserve"> </v>
      </c>
      <c r="G130" s="34"/>
      <c r="H130" s="34"/>
      <c r="I130" s="26" t="s">
        <v>28</v>
      </c>
      <c r="J130" s="29" t="str">
        <f>E21</f>
        <v xml:space="preserve"> 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6" t="s">
        <v>26</v>
      </c>
      <c r="D131" s="34"/>
      <c r="E131" s="34"/>
      <c r="F131" s="24" t="str">
        <f>IF(E18="","",E18)</f>
        <v>Vyplň údaj</v>
      </c>
      <c r="G131" s="34"/>
      <c r="H131" s="34"/>
      <c r="I131" s="26" t="s">
        <v>30</v>
      </c>
      <c r="J131" s="29" t="str">
        <f>E24</f>
        <v xml:space="preserve"> 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0.35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11" customFormat="1" ht="29.25" customHeight="1">
      <c r="A133" s="179"/>
      <c r="B133" s="180"/>
      <c r="C133" s="181" t="s">
        <v>152</v>
      </c>
      <c r="D133" s="182" t="s">
        <v>59</v>
      </c>
      <c r="E133" s="182" t="s">
        <v>55</v>
      </c>
      <c r="F133" s="182" t="s">
        <v>56</v>
      </c>
      <c r="G133" s="182" t="s">
        <v>153</v>
      </c>
      <c r="H133" s="182" t="s">
        <v>154</v>
      </c>
      <c r="I133" s="182" t="s">
        <v>155</v>
      </c>
      <c r="J133" s="183" t="s">
        <v>126</v>
      </c>
      <c r="K133" s="184" t="s">
        <v>156</v>
      </c>
      <c r="L133" s="185"/>
      <c r="M133" s="73" t="s">
        <v>1</v>
      </c>
      <c r="N133" s="74" t="s">
        <v>38</v>
      </c>
      <c r="O133" s="74" t="s">
        <v>157</v>
      </c>
      <c r="P133" s="74" t="s">
        <v>158</v>
      </c>
      <c r="Q133" s="74" t="s">
        <v>159</v>
      </c>
      <c r="R133" s="74" t="s">
        <v>160</v>
      </c>
      <c r="S133" s="74" t="s">
        <v>161</v>
      </c>
      <c r="T133" s="75" t="s">
        <v>162</v>
      </c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</row>
    <row r="134" spans="1:65" s="2" customFormat="1" ht="22.9" customHeight="1">
      <c r="A134" s="32"/>
      <c r="B134" s="33"/>
      <c r="C134" s="80" t="s">
        <v>163</v>
      </c>
      <c r="D134" s="34"/>
      <c r="E134" s="34"/>
      <c r="F134" s="34"/>
      <c r="G134" s="34"/>
      <c r="H134" s="34"/>
      <c r="I134" s="34"/>
      <c r="J134" s="186">
        <f>BK134</f>
        <v>0</v>
      </c>
      <c r="K134" s="34"/>
      <c r="L134" s="35"/>
      <c r="M134" s="76"/>
      <c r="N134" s="187"/>
      <c r="O134" s="77"/>
      <c r="P134" s="188">
        <f>P135+P170+P174+P183+P208+P232+P265+P278</f>
        <v>0</v>
      </c>
      <c r="Q134" s="77"/>
      <c r="R134" s="188">
        <f>R135+R170+R174+R183+R208+R232+R265+R278</f>
        <v>0</v>
      </c>
      <c r="S134" s="77"/>
      <c r="T134" s="189">
        <f>T135+T170+T174+T183+T208+T232+T265+T278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4" t="s">
        <v>73</v>
      </c>
      <c r="AU134" s="14" t="s">
        <v>128</v>
      </c>
      <c r="BK134" s="190">
        <f>BK135+BK170+BK174+BK183+BK208+BK232+BK265+BK278</f>
        <v>0</v>
      </c>
    </row>
    <row r="135" spans="1:65" s="12" customFormat="1" ht="25.9" customHeight="1">
      <c r="B135" s="191"/>
      <c r="C135" s="192"/>
      <c r="D135" s="193" t="s">
        <v>73</v>
      </c>
      <c r="E135" s="194" t="s">
        <v>590</v>
      </c>
      <c r="F135" s="194" t="s">
        <v>831</v>
      </c>
      <c r="G135" s="192"/>
      <c r="H135" s="192"/>
      <c r="I135" s="195"/>
      <c r="J135" s="196">
        <f>BK135</f>
        <v>0</v>
      </c>
      <c r="K135" s="192"/>
      <c r="L135" s="197"/>
      <c r="M135" s="198"/>
      <c r="N135" s="199"/>
      <c r="O135" s="199"/>
      <c r="P135" s="200">
        <f>SUM(P136:P169)</f>
        <v>0</v>
      </c>
      <c r="Q135" s="199"/>
      <c r="R135" s="200">
        <f>SUM(R136:R169)</f>
        <v>0</v>
      </c>
      <c r="S135" s="199"/>
      <c r="T135" s="201">
        <f>SUM(T136:T169)</f>
        <v>0</v>
      </c>
      <c r="AR135" s="202" t="s">
        <v>81</v>
      </c>
      <c r="AT135" s="203" t="s">
        <v>73</v>
      </c>
      <c r="AU135" s="203" t="s">
        <v>74</v>
      </c>
      <c r="AY135" s="202" t="s">
        <v>166</v>
      </c>
      <c r="BK135" s="204">
        <f>SUM(BK136:BK169)</f>
        <v>0</v>
      </c>
    </row>
    <row r="136" spans="1:65" s="2" customFormat="1" ht="66.75" customHeight="1">
      <c r="A136" s="32"/>
      <c r="B136" s="33"/>
      <c r="C136" s="224" t="s">
        <v>81</v>
      </c>
      <c r="D136" s="224" t="s">
        <v>179</v>
      </c>
      <c r="E136" s="225" t="s">
        <v>592</v>
      </c>
      <c r="F136" s="226" t="s">
        <v>593</v>
      </c>
      <c r="G136" s="227" t="s">
        <v>213</v>
      </c>
      <c r="H136" s="228">
        <v>1</v>
      </c>
      <c r="I136" s="229"/>
      <c r="J136" s="230">
        <f>ROUND(I136*H136,2)</f>
        <v>0</v>
      </c>
      <c r="K136" s="231"/>
      <c r="L136" s="232"/>
      <c r="M136" s="233" t="s">
        <v>1</v>
      </c>
      <c r="N136" s="234" t="s">
        <v>39</v>
      </c>
      <c r="O136" s="69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9" t="s">
        <v>186</v>
      </c>
      <c r="AT136" s="219" t="s">
        <v>179</v>
      </c>
      <c r="AU136" s="219" t="s">
        <v>81</v>
      </c>
      <c r="AY136" s="14" t="s">
        <v>166</v>
      </c>
      <c r="BE136" s="112">
        <f>IF(N136="základní",J136,0)</f>
        <v>0</v>
      </c>
      <c r="BF136" s="112">
        <f>IF(N136="snížená",J136,0)</f>
        <v>0</v>
      </c>
      <c r="BG136" s="112">
        <f>IF(N136="zákl. přenesená",J136,0)</f>
        <v>0</v>
      </c>
      <c r="BH136" s="112">
        <f>IF(N136="sníž. přenesená",J136,0)</f>
        <v>0</v>
      </c>
      <c r="BI136" s="112">
        <f>IF(N136="nulová",J136,0)</f>
        <v>0</v>
      </c>
      <c r="BJ136" s="14" t="s">
        <v>81</v>
      </c>
      <c r="BK136" s="112">
        <f>ROUND(I136*H136,2)</f>
        <v>0</v>
      </c>
      <c r="BL136" s="14" t="s">
        <v>177</v>
      </c>
      <c r="BM136" s="219" t="s">
        <v>83</v>
      </c>
    </row>
    <row r="137" spans="1:65" s="2" customFormat="1" ht="39">
      <c r="A137" s="32"/>
      <c r="B137" s="33"/>
      <c r="C137" s="34"/>
      <c r="D137" s="220" t="s">
        <v>174</v>
      </c>
      <c r="E137" s="34"/>
      <c r="F137" s="221" t="s">
        <v>593</v>
      </c>
      <c r="G137" s="34"/>
      <c r="H137" s="34"/>
      <c r="I137" s="176"/>
      <c r="J137" s="34"/>
      <c r="K137" s="34"/>
      <c r="L137" s="35"/>
      <c r="M137" s="222"/>
      <c r="N137" s="223"/>
      <c r="O137" s="69"/>
      <c r="P137" s="69"/>
      <c r="Q137" s="69"/>
      <c r="R137" s="69"/>
      <c r="S137" s="69"/>
      <c r="T137" s="70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4" t="s">
        <v>174</v>
      </c>
      <c r="AU137" s="14" t="s">
        <v>81</v>
      </c>
    </row>
    <row r="138" spans="1:65" s="2" customFormat="1" ht="21.75" customHeight="1">
      <c r="A138" s="32"/>
      <c r="B138" s="33"/>
      <c r="C138" s="224" t="s">
        <v>83</v>
      </c>
      <c r="D138" s="224" t="s">
        <v>179</v>
      </c>
      <c r="E138" s="225" t="s">
        <v>594</v>
      </c>
      <c r="F138" s="226" t="s">
        <v>595</v>
      </c>
      <c r="G138" s="227" t="s">
        <v>213</v>
      </c>
      <c r="H138" s="228">
        <v>1</v>
      </c>
      <c r="I138" s="229"/>
      <c r="J138" s="230">
        <f>ROUND(I138*H138,2)</f>
        <v>0</v>
      </c>
      <c r="K138" s="231"/>
      <c r="L138" s="232"/>
      <c r="M138" s="233" t="s">
        <v>1</v>
      </c>
      <c r="N138" s="234" t="s">
        <v>39</v>
      </c>
      <c r="O138" s="69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9" t="s">
        <v>186</v>
      </c>
      <c r="AT138" s="219" t="s">
        <v>179</v>
      </c>
      <c r="AU138" s="219" t="s">
        <v>81</v>
      </c>
      <c r="AY138" s="14" t="s">
        <v>166</v>
      </c>
      <c r="BE138" s="112">
        <f>IF(N138="základní",J138,0)</f>
        <v>0</v>
      </c>
      <c r="BF138" s="112">
        <f>IF(N138="snížená",J138,0)</f>
        <v>0</v>
      </c>
      <c r="BG138" s="112">
        <f>IF(N138="zákl. přenesená",J138,0)</f>
        <v>0</v>
      </c>
      <c r="BH138" s="112">
        <f>IF(N138="sníž. přenesená",J138,0)</f>
        <v>0</v>
      </c>
      <c r="BI138" s="112">
        <f>IF(N138="nulová",J138,0)</f>
        <v>0</v>
      </c>
      <c r="BJ138" s="14" t="s">
        <v>81</v>
      </c>
      <c r="BK138" s="112">
        <f>ROUND(I138*H138,2)</f>
        <v>0</v>
      </c>
      <c r="BL138" s="14" t="s">
        <v>177</v>
      </c>
      <c r="BM138" s="219" t="s">
        <v>177</v>
      </c>
    </row>
    <row r="139" spans="1:65" s="2" customFormat="1" ht="11.25">
      <c r="A139" s="32"/>
      <c r="B139" s="33"/>
      <c r="C139" s="34"/>
      <c r="D139" s="220" t="s">
        <v>174</v>
      </c>
      <c r="E139" s="34"/>
      <c r="F139" s="221" t="s">
        <v>595</v>
      </c>
      <c r="G139" s="34"/>
      <c r="H139" s="34"/>
      <c r="I139" s="176"/>
      <c r="J139" s="34"/>
      <c r="K139" s="34"/>
      <c r="L139" s="35"/>
      <c r="M139" s="222"/>
      <c r="N139" s="223"/>
      <c r="O139" s="69"/>
      <c r="P139" s="69"/>
      <c r="Q139" s="69"/>
      <c r="R139" s="69"/>
      <c r="S139" s="69"/>
      <c r="T139" s="70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4" t="s">
        <v>174</v>
      </c>
      <c r="AU139" s="14" t="s">
        <v>81</v>
      </c>
    </row>
    <row r="140" spans="1:65" s="2" customFormat="1" ht="24.2" customHeight="1">
      <c r="A140" s="32"/>
      <c r="B140" s="33"/>
      <c r="C140" s="224" t="s">
        <v>178</v>
      </c>
      <c r="D140" s="224" t="s">
        <v>179</v>
      </c>
      <c r="E140" s="225" t="s">
        <v>596</v>
      </c>
      <c r="F140" s="226" t="s">
        <v>597</v>
      </c>
      <c r="G140" s="227" t="s">
        <v>213</v>
      </c>
      <c r="H140" s="228">
        <v>1</v>
      </c>
      <c r="I140" s="229"/>
      <c r="J140" s="230">
        <f>ROUND(I140*H140,2)</f>
        <v>0</v>
      </c>
      <c r="K140" s="231"/>
      <c r="L140" s="232"/>
      <c r="M140" s="233" t="s">
        <v>1</v>
      </c>
      <c r="N140" s="234" t="s">
        <v>39</v>
      </c>
      <c r="O140" s="69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9" t="s">
        <v>186</v>
      </c>
      <c r="AT140" s="219" t="s">
        <v>179</v>
      </c>
      <c r="AU140" s="219" t="s">
        <v>81</v>
      </c>
      <c r="AY140" s="14" t="s">
        <v>166</v>
      </c>
      <c r="BE140" s="112">
        <f>IF(N140="základní",J140,0)</f>
        <v>0</v>
      </c>
      <c r="BF140" s="112">
        <f>IF(N140="snížená",J140,0)</f>
        <v>0</v>
      </c>
      <c r="BG140" s="112">
        <f>IF(N140="zákl. přenesená",J140,0)</f>
        <v>0</v>
      </c>
      <c r="BH140" s="112">
        <f>IF(N140="sníž. přenesená",J140,0)</f>
        <v>0</v>
      </c>
      <c r="BI140" s="112">
        <f>IF(N140="nulová",J140,0)</f>
        <v>0</v>
      </c>
      <c r="BJ140" s="14" t="s">
        <v>81</v>
      </c>
      <c r="BK140" s="112">
        <f>ROUND(I140*H140,2)</f>
        <v>0</v>
      </c>
      <c r="BL140" s="14" t="s">
        <v>177</v>
      </c>
      <c r="BM140" s="219" t="s">
        <v>183</v>
      </c>
    </row>
    <row r="141" spans="1:65" s="2" customFormat="1" ht="11.25">
      <c r="A141" s="32"/>
      <c r="B141" s="33"/>
      <c r="C141" s="34"/>
      <c r="D141" s="220" t="s">
        <v>174</v>
      </c>
      <c r="E141" s="34"/>
      <c r="F141" s="221" t="s">
        <v>597</v>
      </c>
      <c r="G141" s="34"/>
      <c r="H141" s="34"/>
      <c r="I141" s="176"/>
      <c r="J141" s="34"/>
      <c r="K141" s="34"/>
      <c r="L141" s="35"/>
      <c r="M141" s="222"/>
      <c r="N141" s="223"/>
      <c r="O141" s="69"/>
      <c r="P141" s="69"/>
      <c r="Q141" s="69"/>
      <c r="R141" s="69"/>
      <c r="S141" s="69"/>
      <c r="T141" s="70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4" t="s">
        <v>174</v>
      </c>
      <c r="AU141" s="14" t="s">
        <v>81</v>
      </c>
    </row>
    <row r="142" spans="1:65" s="2" customFormat="1" ht="24.2" customHeight="1">
      <c r="A142" s="32"/>
      <c r="B142" s="33"/>
      <c r="C142" s="224" t="s">
        <v>177</v>
      </c>
      <c r="D142" s="224" t="s">
        <v>179</v>
      </c>
      <c r="E142" s="225" t="s">
        <v>598</v>
      </c>
      <c r="F142" s="226" t="s">
        <v>599</v>
      </c>
      <c r="G142" s="227" t="s">
        <v>213</v>
      </c>
      <c r="H142" s="228">
        <v>1</v>
      </c>
      <c r="I142" s="229"/>
      <c r="J142" s="230">
        <f>ROUND(I142*H142,2)</f>
        <v>0</v>
      </c>
      <c r="K142" s="231"/>
      <c r="L142" s="232"/>
      <c r="M142" s="233" t="s">
        <v>1</v>
      </c>
      <c r="N142" s="234" t="s">
        <v>39</v>
      </c>
      <c r="O142" s="69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9" t="s">
        <v>186</v>
      </c>
      <c r="AT142" s="219" t="s">
        <v>179</v>
      </c>
      <c r="AU142" s="219" t="s">
        <v>81</v>
      </c>
      <c r="AY142" s="14" t="s">
        <v>166</v>
      </c>
      <c r="BE142" s="112">
        <f>IF(N142="základní",J142,0)</f>
        <v>0</v>
      </c>
      <c r="BF142" s="112">
        <f>IF(N142="snížená",J142,0)</f>
        <v>0</v>
      </c>
      <c r="BG142" s="112">
        <f>IF(N142="zákl. přenesená",J142,0)</f>
        <v>0</v>
      </c>
      <c r="BH142" s="112">
        <f>IF(N142="sníž. přenesená",J142,0)</f>
        <v>0</v>
      </c>
      <c r="BI142" s="112">
        <f>IF(N142="nulová",J142,0)</f>
        <v>0</v>
      </c>
      <c r="BJ142" s="14" t="s">
        <v>81</v>
      </c>
      <c r="BK142" s="112">
        <f>ROUND(I142*H142,2)</f>
        <v>0</v>
      </c>
      <c r="BL142" s="14" t="s">
        <v>177</v>
      </c>
      <c r="BM142" s="219" t="s">
        <v>186</v>
      </c>
    </row>
    <row r="143" spans="1:65" s="2" customFormat="1" ht="19.5">
      <c r="A143" s="32"/>
      <c r="B143" s="33"/>
      <c r="C143" s="34"/>
      <c r="D143" s="220" t="s">
        <v>174</v>
      </c>
      <c r="E143" s="34"/>
      <c r="F143" s="221" t="s">
        <v>599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174</v>
      </c>
      <c r="AU143" s="14" t="s">
        <v>81</v>
      </c>
    </row>
    <row r="144" spans="1:65" s="2" customFormat="1" ht="16.5" customHeight="1">
      <c r="A144" s="32"/>
      <c r="B144" s="33"/>
      <c r="C144" s="224" t="s">
        <v>187</v>
      </c>
      <c r="D144" s="224" t="s">
        <v>179</v>
      </c>
      <c r="E144" s="225" t="s">
        <v>600</v>
      </c>
      <c r="F144" s="226" t="s">
        <v>601</v>
      </c>
      <c r="G144" s="227" t="s">
        <v>213</v>
      </c>
      <c r="H144" s="228">
        <v>1</v>
      </c>
      <c r="I144" s="229"/>
      <c r="J144" s="230">
        <f>ROUND(I144*H144,2)</f>
        <v>0</v>
      </c>
      <c r="K144" s="231"/>
      <c r="L144" s="232"/>
      <c r="M144" s="233" t="s">
        <v>1</v>
      </c>
      <c r="N144" s="234" t="s">
        <v>39</v>
      </c>
      <c r="O144" s="69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9" t="s">
        <v>186</v>
      </c>
      <c r="AT144" s="219" t="s">
        <v>179</v>
      </c>
      <c r="AU144" s="219" t="s">
        <v>81</v>
      </c>
      <c r="AY144" s="14" t="s">
        <v>166</v>
      </c>
      <c r="BE144" s="112">
        <f>IF(N144="základní",J144,0)</f>
        <v>0</v>
      </c>
      <c r="BF144" s="112">
        <f>IF(N144="snížená",J144,0)</f>
        <v>0</v>
      </c>
      <c r="BG144" s="112">
        <f>IF(N144="zákl. přenesená",J144,0)</f>
        <v>0</v>
      </c>
      <c r="BH144" s="112">
        <f>IF(N144="sníž. přenesená",J144,0)</f>
        <v>0</v>
      </c>
      <c r="BI144" s="112">
        <f>IF(N144="nulová",J144,0)</f>
        <v>0</v>
      </c>
      <c r="BJ144" s="14" t="s">
        <v>81</v>
      </c>
      <c r="BK144" s="112">
        <f>ROUND(I144*H144,2)</f>
        <v>0</v>
      </c>
      <c r="BL144" s="14" t="s">
        <v>177</v>
      </c>
      <c r="BM144" s="219" t="s">
        <v>190</v>
      </c>
    </row>
    <row r="145" spans="1:65" s="2" customFormat="1" ht="11.25">
      <c r="A145" s="32"/>
      <c r="B145" s="33"/>
      <c r="C145" s="34"/>
      <c r="D145" s="220" t="s">
        <v>174</v>
      </c>
      <c r="E145" s="34"/>
      <c r="F145" s="221" t="s">
        <v>601</v>
      </c>
      <c r="G145" s="34"/>
      <c r="H145" s="34"/>
      <c r="I145" s="176"/>
      <c r="J145" s="34"/>
      <c r="K145" s="34"/>
      <c r="L145" s="35"/>
      <c r="M145" s="222"/>
      <c r="N145" s="223"/>
      <c r="O145" s="69"/>
      <c r="P145" s="69"/>
      <c r="Q145" s="69"/>
      <c r="R145" s="69"/>
      <c r="S145" s="69"/>
      <c r="T145" s="70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4" t="s">
        <v>174</v>
      </c>
      <c r="AU145" s="14" t="s">
        <v>81</v>
      </c>
    </row>
    <row r="146" spans="1:65" s="2" customFormat="1" ht="21.75" customHeight="1">
      <c r="A146" s="32"/>
      <c r="B146" s="33"/>
      <c r="C146" s="224" t="s">
        <v>183</v>
      </c>
      <c r="D146" s="224" t="s">
        <v>179</v>
      </c>
      <c r="E146" s="225" t="s">
        <v>602</v>
      </c>
      <c r="F146" s="226" t="s">
        <v>603</v>
      </c>
      <c r="G146" s="227" t="s">
        <v>213</v>
      </c>
      <c r="H146" s="228">
        <v>1</v>
      </c>
      <c r="I146" s="229"/>
      <c r="J146" s="230">
        <f>ROUND(I146*H146,2)</f>
        <v>0</v>
      </c>
      <c r="K146" s="231"/>
      <c r="L146" s="232"/>
      <c r="M146" s="233" t="s">
        <v>1</v>
      </c>
      <c r="N146" s="234" t="s">
        <v>39</v>
      </c>
      <c r="O146" s="69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9" t="s">
        <v>186</v>
      </c>
      <c r="AT146" s="219" t="s">
        <v>179</v>
      </c>
      <c r="AU146" s="219" t="s">
        <v>81</v>
      </c>
      <c r="AY146" s="14" t="s">
        <v>166</v>
      </c>
      <c r="BE146" s="112">
        <f>IF(N146="základní",J146,0)</f>
        <v>0</v>
      </c>
      <c r="BF146" s="112">
        <f>IF(N146="snížená",J146,0)</f>
        <v>0</v>
      </c>
      <c r="BG146" s="112">
        <f>IF(N146="zákl. přenesená",J146,0)</f>
        <v>0</v>
      </c>
      <c r="BH146" s="112">
        <f>IF(N146="sníž. přenesená",J146,0)</f>
        <v>0</v>
      </c>
      <c r="BI146" s="112">
        <f>IF(N146="nulová",J146,0)</f>
        <v>0</v>
      </c>
      <c r="BJ146" s="14" t="s">
        <v>81</v>
      </c>
      <c r="BK146" s="112">
        <f>ROUND(I146*H146,2)</f>
        <v>0</v>
      </c>
      <c r="BL146" s="14" t="s">
        <v>177</v>
      </c>
      <c r="BM146" s="219" t="s">
        <v>8</v>
      </c>
    </row>
    <row r="147" spans="1:65" s="2" customFormat="1" ht="11.25">
      <c r="A147" s="32"/>
      <c r="B147" s="33"/>
      <c r="C147" s="34"/>
      <c r="D147" s="220" t="s">
        <v>174</v>
      </c>
      <c r="E147" s="34"/>
      <c r="F147" s="221" t="s">
        <v>603</v>
      </c>
      <c r="G147" s="34"/>
      <c r="H147" s="34"/>
      <c r="I147" s="176"/>
      <c r="J147" s="34"/>
      <c r="K147" s="34"/>
      <c r="L147" s="35"/>
      <c r="M147" s="222"/>
      <c r="N147" s="22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4" t="s">
        <v>174</v>
      </c>
      <c r="AU147" s="14" t="s">
        <v>81</v>
      </c>
    </row>
    <row r="148" spans="1:65" s="2" customFormat="1" ht="24.2" customHeight="1">
      <c r="A148" s="32"/>
      <c r="B148" s="33"/>
      <c r="C148" s="224" t="s">
        <v>193</v>
      </c>
      <c r="D148" s="224" t="s">
        <v>179</v>
      </c>
      <c r="E148" s="225" t="s">
        <v>604</v>
      </c>
      <c r="F148" s="226" t="s">
        <v>605</v>
      </c>
      <c r="G148" s="227" t="s">
        <v>213</v>
      </c>
      <c r="H148" s="228">
        <v>1</v>
      </c>
      <c r="I148" s="229"/>
      <c r="J148" s="230">
        <f>ROUND(I148*H148,2)</f>
        <v>0</v>
      </c>
      <c r="K148" s="231"/>
      <c r="L148" s="232"/>
      <c r="M148" s="233" t="s">
        <v>1</v>
      </c>
      <c r="N148" s="234" t="s">
        <v>39</v>
      </c>
      <c r="O148" s="69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9" t="s">
        <v>186</v>
      </c>
      <c r="AT148" s="219" t="s">
        <v>179</v>
      </c>
      <c r="AU148" s="219" t="s">
        <v>81</v>
      </c>
      <c r="AY148" s="14" t="s">
        <v>166</v>
      </c>
      <c r="BE148" s="112">
        <f>IF(N148="základní",J148,0)</f>
        <v>0</v>
      </c>
      <c r="BF148" s="112">
        <f>IF(N148="snížená",J148,0)</f>
        <v>0</v>
      </c>
      <c r="BG148" s="112">
        <f>IF(N148="zákl. přenesená",J148,0)</f>
        <v>0</v>
      </c>
      <c r="BH148" s="112">
        <f>IF(N148="sníž. přenesená",J148,0)</f>
        <v>0</v>
      </c>
      <c r="BI148" s="112">
        <f>IF(N148="nulová",J148,0)</f>
        <v>0</v>
      </c>
      <c r="BJ148" s="14" t="s">
        <v>81</v>
      </c>
      <c r="BK148" s="112">
        <f>ROUND(I148*H148,2)</f>
        <v>0</v>
      </c>
      <c r="BL148" s="14" t="s">
        <v>177</v>
      </c>
      <c r="BM148" s="219" t="s">
        <v>197</v>
      </c>
    </row>
    <row r="149" spans="1:65" s="2" customFormat="1" ht="19.5">
      <c r="A149" s="32"/>
      <c r="B149" s="33"/>
      <c r="C149" s="34"/>
      <c r="D149" s="220" t="s">
        <v>174</v>
      </c>
      <c r="E149" s="34"/>
      <c r="F149" s="221" t="s">
        <v>605</v>
      </c>
      <c r="G149" s="34"/>
      <c r="H149" s="34"/>
      <c r="I149" s="176"/>
      <c r="J149" s="34"/>
      <c r="K149" s="34"/>
      <c r="L149" s="35"/>
      <c r="M149" s="222"/>
      <c r="N149" s="223"/>
      <c r="O149" s="69"/>
      <c r="P149" s="69"/>
      <c r="Q149" s="69"/>
      <c r="R149" s="69"/>
      <c r="S149" s="69"/>
      <c r="T149" s="7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4" t="s">
        <v>174</v>
      </c>
      <c r="AU149" s="14" t="s">
        <v>81</v>
      </c>
    </row>
    <row r="150" spans="1:65" s="2" customFormat="1" ht="24.2" customHeight="1">
      <c r="A150" s="32"/>
      <c r="B150" s="33"/>
      <c r="C150" s="224" t="s">
        <v>186</v>
      </c>
      <c r="D150" s="224" t="s">
        <v>179</v>
      </c>
      <c r="E150" s="225" t="s">
        <v>606</v>
      </c>
      <c r="F150" s="226" t="s">
        <v>607</v>
      </c>
      <c r="G150" s="227" t="s">
        <v>213</v>
      </c>
      <c r="H150" s="228">
        <v>1</v>
      </c>
      <c r="I150" s="229"/>
      <c r="J150" s="230">
        <f>ROUND(I150*H150,2)</f>
        <v>0</v>
      </c>
      <c r="K150" s="231"/>
      <c r="L150" s="232"/>
      <c r="M150" s="233" t="s">
        <v>1</v>
      </c>
      <c r="N150" s="234" t="s">
        <v>39</v>
      </c>
      <c r="O150" s="69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9" t="s">
        <v>186</v>
      </c>
      <c r="AT150" s="219" t="s">
        <v>179</v>
      </c>
      <c r="AU150" s="219" t="s">
        <v>81</v>
      </c>
      <c r="AY150" s="14" t="s">
        <v>166</v>
      </c>
      <c r="BE150" s="112">
        <f>IF(N150="základní",J150,0)</f>
        <v>0</v>
      </c>
      <c r="BF150" s="112">
        <f>IF(N150="snížená",J150,0)</f>
        <v>0</v>
      </c>
      <c r="BG150" s="112">
        <f>IF(N150="zákl. přenesená",J150,0)</f>
        <v>0</v>
      </c>
      <c r="BH150" s="112">
        <f>IF(N150="sníž. přenesená",J150,0)</f>
        <v>0</v>
      </c>
      <c r="BI150" s="112">
        <f>IF(N150="nulová",J150,0)</f>
        <v>0</v>
      </c>
      <c r="BJ150" s="14" t="s">
        <v>81</v>
      </c>
      <c r="BK150" s="112">
        <f>ROUND(I150*H150,2)</f>
        <v>0</v>
      </c>
      <c r="BL150" s="14" t="s">
        <v>177</v>
      </c>
      <c r="BM150" s="219" t="s">
        <v>173</v>
      </c>
    </row>
    <row r="151" spans="1:65" s="2" customFormat="1" ht="19.5">
      <c r="A151" s="32"/>
      <c r="B151" s="33"/>
      <c r="C151" s="34"/>
      <c r="D151" s="220" t="s">
        <v>174</v>
      </c>
      <c r="E151" s="34"/>
      <c r="F151" s="221" t="s">
        <v>607</v>
      </c>
      <c r="G151" s="34"/>
      <c r="H151" s="34"/>
      <c r="I151" s="176"/>
      <c r="J151" s="34"/>
      <c r="K151" s="34"/>
      <c r="L151" s="35"/>
      <c r="M151" s="222"/>
      <c r="N151" s="223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4" t="s">
        <v>174</v>
      </c>
      <c r="AU151" s="14" t="s">
        <v>81</v>
      </c>
    </row>
    <row r="152" spans="1:65" s="2" customFormat="1" ht="16.5" customHeight="1">
      <c r="A152" s="32"/>
      <c r="B152" s="33"/>
      <c r="C152" s="224" t="s">
        <v>200</v>
      </c>
      <c r="D152" s="224" t="s">
        <v>179</v>
      </c>
      <c r="E152" s="225" t="s">
        <v>608</v>
      </c>
      <c r="F152" s="226" t="s">
        <v>609</v>
      </c>
      <c r="G152" s="227" t="s">
        <v>213</v>
      </c>
      <c r="H152" s="228">
        <v>1</v>
      </c>
      <c r="I152" s="229"/>
      <c r="J152" s="230">
        <f>ROUND(I152*H152,2)</f>
        <v>0</v>
      </c>
      <c r="K152" s="231"/>
      <c r="L152" s="232"/>
      <c r="M152" s="233" t="s">
        <v>1</v>
      </c>
      <c r="N152" s="234" t="s">
        <v>39</v>
      </c>
      <c r="O152" s="6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9" t="s">
        <v>186</v>
      </c>
      <c r="AT152" s="219" t="s">
        <v>179</v>
      </c>
      <c r="AU152" s="219" t="s">
        <v>81</v>
      </c>
      <c r="AY152" s="14" t="s">
        <v>166</v>
      </c>
      <c r="BE152" s="112">
        <f>IF(N152="základní",J152,0)</f>
        <v>0</v>
      </c>
      <c r="BF152" s="112">
        <f>IF(N152="snížená",J152,0)</f>
        <v>0</v>
      </c>
      <c r="BG152" s="112">
        <f>IF(N152="zákl. přenesená",J152,0)</f>
        <v>0</v>
      </c>
      <c r="BH152" s="112">
        <f>IF(N152="sníž. přenesená",J152,0)</f>
        <v>0</v>
      </c>
      <c r="BI152" s="112">
        <f>IF(N152="nulová",J152,0)</f>
        <v>0</v>
      </c>
      <c r="BJ152" s="14" t="s">
        <v>81</v>
      </c>
      <c r="BK152" s="112">
        <f>ROUND(I152*H152,2)</f>
        <v>0</v>
      </c>
      <c r="BL152" s="14" t="s">
        <v>177</v>
      </c>
      <c r="BM152" s="219" t="s">
        <v>203</v>
      </c>
    </row>
    <row r="153" spans="1:65" s="2" customFormat="1" ht="11.25">
      <c r="A153" s="32"/>
      <c r="B153" s="33"/>
      <c r="C153" s="34"/>
      <c r="D153" s="220" t="s">
        <v>174</v>
      </c>
      <c r="E153" s="34"/>
      <c r="F153" s="221" t="s">
        <v>609</v>
      </c>
      <c r="G153" s="34"/>
      <c r="H153" s="34"/>
      <c r="I153" s="176"/>
      <c r="J153" s="34"/>
      <c r="K153" s="34"/>
      <c r="L153" s="35"/>
      <c r="M153" s="222"/>
      <c r="N153" s="22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4" t="s">
        <v>174</v>
      </c>
      <c r="AU153" s="14" t="s">
        <v>81</v>
      </c>
    </row>
    <row r="154" spans="1:65" s="2" customFormat="1" ht="33" customHeight="1">
      <c r="A154" s="32"/>
      <c r="B154" s="33"/>
      <c r="C154" s="224" t="s">
        <v>190</v>
      </c>
      <c r="D154" s="224" t="s">
        <v>179</v>
      </c>
      <c r="E154" s="225" t="s">
        <v>610</v>
      </c>
      <c r="F154" s="226" t="s">
        <v>611</v>
      </c>
      <c r="G154" s="227" t="s">
        <v>213</v>
      </c>
      <c r="H154" s="228">
        <v>1</v>
      </c>
      <c r="I154" s="229"/>
      <c r="J154" s="230">
        <f>ROUND(I154*H154,2)</f>
        <v>0</v>
      </c>
      <c r="K154" s="231"/>
      <c r="L154" s="232"/>
      <c r="M154" s="233" t="s">
        <v>1</v>
      </c>
      <c r="N154" s="234" t="s">
        <v>39</v>
      </c>
      <c r="O154" s="6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9" t="s">
        <v>186</v>
      </c>
      <c r="AT154" s="219" t="s">
        <v>179</v>
      </c>
      <c r="AU154" s="219" t="s">
        <v>81</v>
      </c>
      <c r="AY154" s="14" t="s">
        <v>166</v>
      </c>
      <c r="BE154" s="112">
        <f>IF(N154="základní",J154,0)</f>
        <v>0</v>
      </c>
      <c r="BF154" s="112">
        <f>IF(N154="snížená",J154,0)</f>
        <v>0</v>
      </c>
      <c r="BG154" s="112">
        <f>IF(N154="zákl. přenesená",J154,0)</f>
        <v>0</v>
      </c>
      <c r="BH154" s="112">
        <f>IF(N154="sníž. přenesená",J154,0)</f>
        <v>0</v>
      </c>
      <c r="BI154" s="112">
        <f>IF(N154="nulová",J154,0)</f>
        <v>0</v>
      </c>
      <c r="BJ154" s="14" t="s">
        <v>81</v>
      </c>
      <c r="BK154" s="112">
        <f>ROUND(I154*H154,2)</f>
        <v>0</v>
      </c>
      <c r="BL154" s="14" t="s">
        <v>177</v>
      </c>
      <c r="BM154" s="219" t="s">
        <v>206</v>
      </c>
    </row>
    <row r="155" spans="1:65" s="2" customFormat="1" ht="19.5">
      <c r="A155" s="32"/>
      <c r="B155" s="33"/>
      <c r="C155" s="34"/>
      <c r="D155" s="220" t="s">
        <v>174</v>
      </c>
      <c r="E155" s="34"/>
      <c r="F155" s="221" t="s">
        <v>611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174</v>
      </c>
      <c r="AU155" s="14" t="s">
        <v>81</v>
      </c>
    </row>
    <row r="156" spans="1:65" s="2" customFormat="1" ht="16.5" customHeight="1">
      <c r="A156" s="32"/>
      <c r="B156" s="33"/>
      <c r="C156" s="224" t="s">
        <v>207</v>
      </c>
      <c r="D156" s="224" t="s">
        <v>179</v>
      </c>
      <c r="E156" s="225" t="s">
        <v>612</v>
      </c>
      <c r="F156" s="226" t="s">
        <v>613</v>
      </c>
      <c r="G156" s="227" t="s">
        <v>213</v>
      </c>
      <c r="H156" s="228">
        <v>16</v>
      </c>
      <c r="I156" s="229"/>
      <c r="J156" s="230">
        <f>ROUND(I156*H156,2)</f>
        <v>0</v>
      </c>
      <c r="K156" s="231"/>
      <c r="L156" s="232"/>
      <c r="M156" s="233" t="s">
        <v>1</v>
      </c>
      <c r="N156" s="234" t="s">
        <v>39</v>
      </c>
      <c r="O156" s="6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9" t="s">
        <v>186</v>
      </c>
      <c r="AT156" s="219" t="s">
        <v>179</v>
      </c>
      <c r="AU156" s="219" t="s">
        <v>81</v>
      </c>
      <c r="AY156" s="14" t="s">
        <v>166</v>
      </c>
      <c r="BE156" s="112">
        <f>IF(N156="základní",J156,0)</f>
        <v>0</v>
      </c>
      <c r="BF156" s="112">
        <f>IF(N156="snížená",J156,0)</f>
        <v>0</v>
      </c>
      <c r="BG156" s="112">
        <f>IF(N156="zákl. přenesená",J156,0)</f>
        <v>0</v>
      </c>
      <c r="BH156" s="112">
        <f>IF(N156="sníž. přenesená",J156,0)</f>
        <v>0</v>
      </c>
      <c r="BI156" s="112">
        <f>IF(N156="nulová",J156,0)</f>
        <v>0</v>
      </c>
      <c r="BJ156" s="14" t="s">
        <v>81</v>
      </c>
      <c r="BK156" s="112">
        <f>ROUND(I156*H156,2)</f>
        <v>0</v>
      </c>
      <c r="BL156" s="14" t="s">
        <v>177</v>
      </c>
      <c r="BM156" s="219" t="s">
        <v>210</v>
      </c>
    </row>
    <row r="157" spans="1:65" s="2" customFormat="1" ht="11.25">
      <c r="A157" s="32"/>
      <c r="B157" s="33"/>
      <c r="C157" s="34"/>
      <c r="D157" s="220" t="s">
        <v>174</v>
      </c>
      <c r="E157" s="34"/>
      <c r="F157" s="221" t="s">
        <v>613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174</v>
      </c>
      <c r="AU157" s="14" t="s">
        <v>81</v>
      </c>
    </row>
    <row r="158" spans="1:65" s="2" customFormat="1" ht="16.5" customHeight="1">
      <c r="A158" s="32"/>
      <c r="B158" s="33"/>
      <c r="C158" s="224" t="s">
        <v>8</v>
      </c>
      <c r="D158" s="224" t="s">
        <v>179</v>
      </c>
      <c r="E158" s="225" t="s">
        <v>614</v>
      </c>
      <c r="F158" s="226" t="s">
        <v>615</v>
      </c>
      <c r="G158" s="227" t="s">
        <v>213</v>
      </c>
      <c r="H158" s="228">
        <v>16</v>
      </c>
      <c r="I158" s="229"/>
      <c r="J158" s="230">
        <f>ROUND(I158*H158,2)</f>
        <v>0</v>
      </c>
      <c r="K158" s="231"/>
      <c r="L158" s="232"/>
      <c r="M158" s="233" t="s">
        <v>1</v>
      </c>
      <c r="N158" s="234" t="s">
        <v>39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186</v>
      </c>
      <c r="AT158" s="219" t="s">
        <v>179</v>
      </c>
      <c r="AU158" s="219" t="s">
        <v>81</v>
      </c>
      <c r="AY158" s="14" t="s">
        <v>166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81</v>
      </c>
      <c r="BK158" s="112">
        <f>ROUND(I158*H158,2)</f>
        <v>0</v>
      </c>
      <c r="BL158" s="14" t="s">
        <v>177</v>
      </c>
      <c r="BM158" s="219" t="s">
        <v>214</v>
      </c>
    </row>
    <row r="159" spans="1:65" s="2" customFormat="1" ht="11.25">
      <c r="A159" s="32"/>
      <c r="B159" s="33"/>
      <c r="C159" s="34"/>
      <c r="D159" s="220" t="s">
        <v>174</v>
      </c>
      <c r="E159" s="34"/>
      <c r="F159" s="221" t="s">
        <v>615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174</v>
      </c>
      <c r="AU159" s="14" t="s">
        <v>81</v>
      </c>
    </row>
    <row r="160" spans="1:65" s="2" customFormat="1" ht="16.5" customHeight="1">
      <c r="A160" s="32"/>
      <c r="B160" s="33"/>
      <c r="C160" s="224" t="s">
        <v>215</v>
      </c>
      <c r="D160" s="224" t="s">
        <v>179</v>
      </c>
      <c r="E160" s="225" t="s">
        <v>616</v>
      </c>
      <c r="F160" s="226" t="s">
        <v>617</v>
      </c>
      <c r="G160" s="227" t="s">
        <v>213</v>
      </c>
      <c r="H160" s="228">
        <v>16</v>
      </c>
      <c r="I160" s="229"/>
      <c r="J160" s="230">
        <f>ROUND(I160*H160,2)</f>
        <v>0</v>
      </c>
      <c r="K160" s="231"/>
      <c r="L160" s="232"/>
      <c r="M160" s="233" t="s">
        <v>1</v>
      </c>
      <c r="N160" s="234" t="s">
        <v>39</v>
      </c>
      <c r="O160" s="69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9" t="s">
        <v>186</v>
      </c>
      <c r="AT160" s="219" t="s">
        <v>179</v>
      </c>
      <c r="AU160" s="219" t="s">
        <v>81</v>
      </c>
      <c r="AY160" s="14" t="s">
        <v>166</v>
      </c>
      <c r="BE160" s="112">
        <f>IF(N160="základní",J160,0)</f>
        <v>0</v>
      </c>
      <c r="BF160" s="112">
        <f>IF(N160="snížená",J160,0)</f>
        <v>0</v>
      </c>
      <c r="BG160" s="112">
        <f>IF(N160="zákl. přenesená",J160,0)</f>
        <v>0</v>
      </c>
      <c r="BH160" s="112">
        <f>IF(N160="sníž. přenesená",J160,0)</f>
        <v>0</v>
      </c>
      <c r="BI160" s="112">
        <f>IF(N160="nulová",J160,0)</f>
        <v>0</v>
      </c>
      <c r="BJ160" s="14" t="s">
        <v>81</v>
      </c>
      <c r="BK160" s="112">
        <f>ROUND(I160*H160,2)</f>
        <v>0</v>
      </c>
      <c r="BL160" s="14" t="s">
        <v>177</v>
      </c>
      <c r="BM160" s="219" t="s">
        <v>219</v>
      </c>
    </row>
    <row r="161" spans="1:65" s="2" customFormat="1" ht="11.25">
      <c r="A161" s="32"/>
      <c r="B161" s="33"/>
      <c r="C161" s="34"/>
      <c r="D161" s="220" t="s">
        <v>174</v>
      </c>
      <c r="E161" s="34"/>
      <c r="F161" s="221" t="s">
        <v>617</v>
      </c>
      <c r="G161" s="34"/>
      <c r="H161" s="34"/>
      <c r="I161" s="176"/>
      <c r="J161" s="34"/>
      <c r="K161" s="34"/>
      <c r="L161" s="35"/>
      <c r="M161" s="222"/>
      <c r="N161" s="22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4" t="s">
        <v>174</v>
      </c>
      <c r="AU161" s="14" t="s">
        <v>81</v>
      </c>
    </row>
    <row r="162" spans="1:65" s="2" customFormat="1" ht="16.5" customHeight="1">
      <c r="A162" s="32"/>
      <c r="B162" s="33"/>
      <c r="C162" s="224" t="s">
        <v>197</v>
      </c>
      <c r="D162" s="224" t="s">
        <v>179</v>
      </c>
      <c r="E162" s="225" t="s">
        <v>618</v>
      </c>
      <c r="F162" s="226" t="s">
        <v>619</v>
      </c>
      <c r="G162" s="227" t="s">
        <v>213</v>
      </c>
      <c r="H162" s="228">
        <v>16</v>
      </c>
      <c r="I162" s="229"/>
      <c r="J162" s="230">
        <f>ROUND(I162*H162,2)</f>
        <v>0</v>
      </c>
      <c r="K162" s="231"/>
      <c r="L162" s="232"/>
      <c r="M162" s="233" t="s">
        <v>1</v>
      </c>
      <c r="N162" s="234" t="s">
        <v>39</v>
      </c>
      <c r="O162" s="69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9" t="s">
        <v>186</v>
      </c>
      <c r="AT162" s="219" t="s">
        <v>179</v>
      </c>
      <c r="AU162" s="219" t="s">
        <v>81</v>
      </c>
      <c r="AY162" s="14" t="s">
        <v>166</v>
      </c>
      <c r="BE162" s="112">
        <f>IF(N162="základní",J162,0)</f>
        <v>0</v>
      </c>
      <c r="BF162" s="112">
        <f>IF(N162="snížená",J162,0)</f>
        <v>0</v>
      </c>
      <c r="BG162" s="112">
        <f>IF(N162="zákl. přenesená",J162,0)</f>
        <v>0</v>
      </c>
      <c r="BH162" s="112">
        <f>IF(N162="sníž. přenesená",J162,0)</f>
        <v>0</v>
      </c>
      <c r="BI162" s="112">
        <f>IF(N162="nulová",J162,0)</f>
        <v>0</v>
      </c>
      <c r="BJ162" s="14" t="s">
        <v>81</v>
      </c>
      <c r="BK162" s="112">
        <f>ROUND(I162*H162,2)</f>
        <v>0</v>
      </c>
      <c r="BL162" s="14" t="s">
        <v>177</v>
      </c>
      <c r="BM162" s="219" t="s">
        <v>222</v>
      </c>
    </row>
    <row r="163" spans="1:65" s="2" customFormat="1" ht="11.25">
      <c r="A163" s="32"/>
      <c r="B163" s="33"/>
      <c r="C163" s="34"/>
      <c r="D163" s="220" t="s">
        <v>174</v>
      </c>
      <c r="E163" s="34"/>
      <c r="F163" s="221" t="s">
        <v>619</v>
      </c>
      <c r="G163" s="34"/>
      <c r="H163" s="34"/>
      <c r="I163" s="176"/>
      <c r="J163" s="34"/>
      <c r="K163" s="34"/>
      <c r="L163" s="35"/>
      <c r="M163" s="222"/>
      <c r="N163" s="223"/>
      <c r="O163" s="69"/>
      <c r="P163" s="69"/>
      <c r="Q163" s="69"/>
      <c r="R163" s="69"/>
      <c r="S163" s="69"/>
      <c r="T163" s="70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4" t="s">
        <v>174</v>
      </c>
      <c r="AU163" s="14" t="s">
        <v>81</v>
      </c>
    </row>
    <row r="164" spans="1:65" s="2" customFormat="1" ht="16.5" customHeight="1">
      <c r="A164" s="32"/>
      <c r="B164" s="33"/>
      <c r="C164" s="224" t="s">
        <v>223</v>
      </c>
      <c r="D164" s="224" t="s">
        <v>179</v>
      </c>
      <c r="E164" s="225" t="s">
        <v>620</v>
      </c>
      <c r="F164" s="226" t="s">
        <v>621</v>
      </c>
      <c r="G164" s="227" t="s">
        <v>213</v>
      </c>
      <c r="H164" s="228">
        <v>32</v>
      </c>
      <c r="I164" s="229"/>
      <c r="J164" s="230">
        <f>ROUND(I164*H164,2)</f>
        <v>0</v>
      </c>
      <c r="K164" s="231"/>
      <c r="L164" s="232"/>
      <c r="M164" s="233" t="s">
        <v>1</v>
      </c>
      <c r="N164" s="234" t="s">
        <v>39</v>
      </c>
      <c r="O164" s="69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9" t="s">
        <v>186</v>
      </c>
      <c r="AT164" s="219" t="s">
        <v>179</v>
      </c>
      <c r="AU164" s="219" t="s">
        <v>81</v>
      </c>
      <c r="AY164" s="14" t="s">
        <v>166</v>
      </c>
      <c r="BE164" s="112">
        <f>IF(N164="základní",J164,0)</f>
        <v>0</v>
      </c>
      <c r="BF164" s="112">
        <f>IF(N164="snížená",J164,0)</f>
        <v>0</v>
      </c>
      <c r="BG164" s="112">
        <f>IF(N164="zákl. přenesená",J164,0)</f>
        <v>0</v>
      </c>
      <c r="BH164" s="112">
        <f>IF(N164="sníž. přenesená",J164,0)</f>
        <v>0</v>
      </c>
      <c r="BI164" s="112">
        <f>IF(N164="nulová",J164,0)</f>
        <v>0</v>
      </c>
      <c r="BJ164" s="14" t="s">
        <v>81</v>
      </c>
      <c r="BK164" s="112">
        <f>ROUND(I164*H164,2)</f>
        <v>0</v>
      </c>
      <c r="BL164" s="14" t="s">
        <v>177</v>
      </c>
      <c r="BM164" s="219" t="s">
        <v>226</v>
      </c>
    </row>
    <row r="165" spans="1:65" s="2" customFormat="1" ht="11.25">
      <c r="A165" s="32"/>
      <c r="B165" s="33"/>
      <c r="C165" s="34"/>
      <c r="D165" s="220" t="s">
        <v>174</v>
      </c>
      <c r="E165" s="34"/>
      <c r="F165" s="221" t="s">
        <v>621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174</v>
      </c>
      <c r="AU165" s="14" t="s">
        <v>81</v>
      </c>
    </row>
    <row r="166" spans="1:65" s="2" customFormat="1" ht="16.5" customHeight="1">
      <c r="A166" s="32"/>
      <c r="B166" s="33"/>
      <c r="C166" s="224" t="s">
        <v>173</v>
      </c>
      <c r="D166" s="224" t="s">
        <v>179</v>
      </c>
      <c r="E166" s="225" t="s">
        <v>622</v>
      </c>
      <c r="F166" s="226" t="s">
        <v>623</v>
      </c>
      <c r="G166" s="227" t="s">
        <v>213</v>
      </c>
      <c r="H166" s="228">
        <v>16</v>
      </c>
      <c r="I166" s="229"/>
      <c r="J166" s="230">
        <f>ROUND(I166*H166,2)</f>
        <v>0</v>
      </c>
      <c r="K166" s="231"/>
      <c r="L166" s="232"/>
      <c r="M166" s="233" t="s">
        <v>1</v>
      </c>
      <c r="N166" s="234" t="s">
        <v>39</v>
      </c>
      <c r="O166" s="69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9" t="s">
        <v>186</v>
      </c>
      <c r="AT166" s="219" t="s">
        <v>179</v>
      </c>
      <c r="AU166" s="219" t="s">
        <v>81</v>
      </c>
      <c r="AY166" s="14" t="s">
        <v>166</v>
      </c>
      <c r="BE166" s="112">
        <f>IF(N166="základní",J166,0)</f>
        <v>0</v>
      </c>
      <c r="BF166" s="112">
        <f>IF(N166="snížená",J166,0)</f>
        <v>0</v>
      </c>
      <c r="BG166" s="112">
        <f>IF(N166="zákl. přenesená",J166,0)</f>
        <v>0</v>
      </c>
      <c r="BH166" s="112">
        <f>IF(N166="sníž. přenesená",J166,0)</f>
        <v>0</v>
      </c>
      <c r="BI166" s="112">
        <f>IF(N166="nulová",J166,0)</f>
        <v>0</v>
      </c>
      <c r="BJ166" s="14" t="s">
        <v>81</v>
      </c>
      <c r="BK166" s="112">
        <f>ROUND(I166*H166,2)</f>
        <v>0</v>
      </c>
      <c r="BL166" s="14" t="s">
        <v>177</v>
      </c>
      <c r="BM166" s="219" t="s">
        <v>182</v>
      </c>
    </row>
    <row r="167" spans="1:65" s="2" customFormat="1" ht="11.25">
      <c r="A167" s="32"/>
      <c r="B167" s="33"/>
      <c r="C167" s="34"/>
      <c r="D167" s="220" t="s">
        <v>174</v>
      </c>
      <c r="E167" s="34"/>
      <c r="F167" s="221" t="s">
        <v>623</v>
      </c>
      <c r="G167" s="34"/>
      <c r="H167" s="34"/>
      <c r="I167" s="176"/>
      <c r="J167" s="34"/>
      <c r="K167" s="34"/>
      <c r="L167" s="35"/>
      <c r="M167" s="222"/>
      <c r="N167" s="223"/>
      <c r="O167" s="69"/>
      <c r="P167" s="69"/>
      <c r="Q167" s="69"/>
      <c r="R167" s="69"/>
      <c r="S167" s="69"/>
      <c r="T167" s="70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4" t="s">
        <v>174</v>
      </c>
      <c r="AU167" s="14" t="s">
        <v>81</v>
      </c>
    </row>
    <row r="168" spans="1:65" s="2" customFormat="1" ht="33" customHeight="1">
      <c r="A168" s="32"/>
      <c r="B168" s="33"/>
      <c r="C168" s="224" t="s">
        <v>231</v>
      </c>
      <c r="D168" s="224" t="s">
        <v>179</v>
      </c>
      <c r="E168" s="225" t="s">
        <v>624</v>
      </c>
      <c r="F168" s="226" t="s">
        <v>784</v>
      </c>
      <c r="G168" s="227" t="s">
        <v>213</v>
      </c>
      <c r="H168" s="228">
        <v>1</v>
      </c>
      <c r="I168" s="229"/>
      <c r="J168" s="230">
        <f>ROUND(I168*H168,2)</f>
        <v>0</v>
      </c>
      <c r="K168" s="231"/>
      <c r="L168" s="232"/>
      <c r="M168" s="233" t="s">
        <v>1</v>
      </c>
      <c r="N168" s="234" t="s">
        <v>39</v>
      </c>
      <c r="O168" s="69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9" t="s">
        <v>186</v>
      </c>
      <c r="AT168" s="219" t="s">
        <v>179</v>
      </c>
      <c r="AU168" s="219" t="s">
        <v>81</v>
      </c>
      <c r="AY168" s="14" t="s">
        <v>166</v>
      </c>
      <c r="BE168" s="112">
        <f>IF(N168="základní",J168,0)</f>
        <v>0</v>
      </c>
      <c r="BF168" s="112">
        <f>IF(N168="snížená",J168,0)</f>
        <v>0</v>
      </c>
      <c r="BG168" s="112">
        <f>IF(N168="zákl. přenesená",J168,0)</f>
        <v>0</v>
      </c>
      <c r="BH168" s="112">
        <f>IF(N168="sníž. přenesená",J168,0)</f>
        <v>0</v>
      </c>
      <c r="BI168" s="112">
        <f>IF(N168="nulová",J168,0)</f>
        <v>0</v>
      </c>
      <c r="BJ168" s="14" t="s">
        <v>81</v>
      </c>
      <c r="BK168" s="112">
        <f>ROUND(I168*H168,2)</f>
        <v>0</v>
      </c>
      <c r="BL168" s="14" t="s">
        <v>177</v>
      </c>
      <c r="BM168" s="219" t="s">
        <v>234</v>
      </c>
    </row>
    <row r="169" spans="1:65" s="2" customFormat="1" ht="19.5">
      <c r="A169" s="32"/>
      <c r="B169" s="33"/>
      <c r="C169" s="34"/>
      <c r="D169" s="220" t="s">
        <v>174</v>
      </c>
      <c r="E169" s="34"/>
      <c r="F169" s="221" t="s">
        <v>784</v>
      </c>
      <c r="G169" s="34"/>
      <c r="H169" s="34"/>
      <c r="I169" s="176"/>
      <c r="J169" s="34"/>
      <c r="K169" s="34"/>
      <c r="L169" s="35"/>
      <c r="M169" s="222"/>
      <c r="N169" s="223"/>
      <c r="O169" s="69"/>
      <c r="P169" s="69"/>
      <c r="Q169" s="69"/>
      <c r="R169" s="69"/>
      <c r="S169" s="69"/>
      <c r="T169" s="70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4" t="s">
        <v>174</v>
      </c>
      <c r="AU169" s="14" t="s">
        <v>81</v>
      </c>
    </row>
    <row r="170" spans="1:65" s="12" customFormat="1" ht="25.9" customHeight="1">
      <c r="B170" s="191"/>
      <c r="C170" s="192"/>
      <c r="D170" s="193" t="s">
        <v>73</v>
      </c>
      <c r="E170" s="194" t="s">
        <v>626</v>
      </c>
      <c r="F170" s="194" t="s">
        <v>627</v>
      </c>
      <c r="G170" s="192"/>
      <c r="H170" s="192"/>
      <c r="I170" s="195"/>
      <c r="J170" s="196">
        <f>BK170</f>
        <v>0</v>
      </c>
      <c r="K170" s="192"/>
      <c r="L170" s="197"/>
      <c r="M170" s="198"/>
      <c r="N170" s="199"/>
      <c r="O170" s="199"/>
      <c r="P170" s="200">
        <f>SUM(P171:P173)</f>
        <v>0</v>
      </c>
      <c r="Q170" s="199"/>
      <c r="R170" s="200">
        <f>SUM(R171:R173)</f>
        <v>0</v>
      </c>
      <c r="S170" s="199"/>
      <c r="T170" s="201">
        <f>SUM(T171:T173)</f>
        <v>0</v>
      </c>
      <c r="AR170" s="202" t="s">
        <v>81</v>
      </c>
      <c r="AT170" s="203" t="s">
        <v>73</v>
      </c>
      <c r="AU170" s="203" t="s">
        <v>74</v>
      </c>
      <c r="AY170" s="202" t="s">
        <v>166</v>
      </c>
      <c r="BK170" s="204">
        <f>SUM(BK171:BK173)</f>
        <v>0</v>
      </c>
    </row>
    <row r="171" spans="1:65" s="2" customFormat="1" ht="16.5" customHeight="1">
      <c r="A171" s="32"/>
      <c r="B171" s="33"/>
      <c r="C171" s="207" t="s">
        <v>203</v>
      </c>
      <c r="D171" s="207" t="s">
        <v>169</v>
      </c>
      <c r="E171" s="208" t="s">
        <v>628</v>
      </c>
      <c r="F171" s="209" t="s">
        <v>832</v>
      </c>
      <c r="G171" s="210" t="s">
        <v>213</v>
      </c>
      <c r="H171" s="211">
        <v>1</v>
      </c>
      <c r="I171" s="212"/>
      <c r="J171" s="213">
        <f>ROUND(I171*H171,2)</f>
        <v>0</v>
      </c>
      <c r="K171" s="214"/>
      <c r="L171" s="35"/>
      <c r="M171" s="215" t="s">
        <v>1</v>
      </c>
      <c r="N171" s="216" t="s">
        <v>39</v>
      </c>
      <c r="O171" s="69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9" t="s">
        <v>177</v>
      </c>
      <c r="AT171" s="219" t="s">
        <v>169</v>
      </c>
      <c r="AU171" s="219" t="s">
        <v>81</v>
      </c>
      <c r="AY171" s="14" t="s">
        <v>166</v>
      </c>
      <c r="BE171" s="112">
        <f>IF(N171="základní",J171,0)</f>
        <v>0</v>
      </c>
      <c r="BF171" s="112">
        <f>IF(N171="snížená",J171,0)</f>
        <v>0</v>
      </c>
      <c r="BG171" s="112">
        <f>IF(N171="zákl. přenesená",J171,0)</f>
        <v>0</v>
      </c>
      <c r="BH171" s="112">
        <f>IF(N171="sníž. přenesená",J171,0)</f>
        <v>0</v>
      </c>
      <c r="BI171" s="112">
        <f>IF(N171="nulová",J171,0)</f>
        <v>0</v>
      </c>
      <c r="BJ171" s="14" t="s">
        <v>81</v>
      </c>
      <c r="BK171" s="112">
        <f>ROUND(I171*H171,2)</f>
        <v>0</v>
      </c>
      <c r="BL171" s="14" t="s">
        <v>177</v>
      </c>
      <c r="BM171" s="219" t="s">
        <v>237</v>
      </c>
    </row>
    <row r="172" spans="1:65" s="2" customFormat="1" ht="11.25">
      <c r="A172" s="32"/>
      <c r="B172" s="33"/>
      <c r="C172" s="34"/>
      <c r="D172" s="220" t="s">
        <v>174</v>
      </c>
      <c r="E172" s="34"/>
      <c r="F172" s="221" t="s">
        <v>832</v>
      </c>
      <c r="G172" s="34"/>
      <c r="H172" s="34"/>
      <c r="I172" s="176"/>
      <c r="J172" s="34"/>
      <c r="K172" s="34"/>
      <c r="L172" s="35"/>
      <c r="M172" s="222"/>
      <c r="N172" s="223"/>
      <c r="O172" s="69"/>
      <c r="P172" s="69"/>
      <c r="Q172" s="69"/>
      <c r="R172" s="69"/>
      <c r="S172" s="69"/>
      <c r="T172" s="70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4" t="s">
        <v>174</v>
      </c>
      <c r="AU172" s="14" t="s">
        <v>81</v>
      </c>
    </row>
    <row r="173" spans="1:65" s="2" customFormat="1" ht="165.75">
      <c r="A173" s="32"/>
      <c r="B173" s="33"/>
      <c r="C173" s="34"/>
      <c r="D173" s="220" t="s">
        <v>786</v>
      </c>
      <c r="E173" s="34"/>
      <c r="F173" s="239" t="s">
        <v>833</v>
      </c>
      <c r="G173" s="34"/>
      <c r="H173" s="34"/>
      <c r="I173" s="176"/>
      <c r="J173" s="34"/>
      <c r="K173" s="34"/>
      <c r="L173" s="35"/>
      <c r="M173" s="222"/>
      <c r="N173" s="223"/>
      <c r="O173" s="69"/>
      <c r="P173" s="69"/>
      <c r="Q173" s="69"/>
      <c r="R173" s="69"/>
      <c r="S173" s="69"/>
      <c r="T173" s="70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4" t="s">
        <v>786</v>
      </c>
      <c r="AU173" s="14" t="s">
        <v>81</v>
      </c>
    </row>
    <row r="174" spans="1:65" s="12" customFormat="1" ht="25.9" customHeight="1">
      <c r="B174" s="191"/>
      <c r="C174" s="192"/>
      <c r="D174" s="193" t="s">
        <v>73</v>
      </c>
      <c r="E174" s="194" t="s">
        <v>630</v>
      </c>
      <c r="F174" s="194" t="s">
        <v>834</v>
      </c>
      <c r="G174" s="192"/>
      <c r="H174" s="192"/>
      <c r="I174" s="195"/>
      <c r="J174" s="196">
        <f>BK174</f>
        <v>0</v>
      </c>
      <c r="K174" s="192"/>
      <c r="L174" s="197"/>
      <c r="M174" s="198"/>
      <c r="N174" s="199"/>
      <c r="O174" s="199"/>
      <c r="P174" s="200">
        <f>SUM(P175:P182)</f>
        <v>0</v>
      </c>
      <c r="Q174" s="199"/>
      <c r="R174" s="200">
        <f>SUM(R175:R182)</f>
        <v>0</v>
      </c>
      <c r="S174" s="199"/>
      <c r="T174" s="201">
        <f>SUM(T175:T182)</f>
        <v>0</v>
      </c>
      <c r="AR174" s="202" t="s">
        <v>81</v>
      </c>
      <c r="AT174" s="203" t="s">
        <v>73</v>
      </c>
      <c r="AU174" s="203" t="s">
        <v>74</v>
      </c>
      <c r="AY174" s="202" t="s">
        <v>166</v>
      </c>
      <c r="BK174" s="204">
        <f>SUM(BK175:BK182)</f>
        <v>0</v>
      </c>
    </row>
    <row r="175" spans="1:65" s="2" customFormat="1" ht="24.2" customHeight="1">
      <c r="A175" s="32"/>
      <c r="B175" s="33"/>
      <c r="C175" s="224" t="s">
        <v>238</v>
      </c>
      <c r="D175" s="224" t="s">
        <v>179</v>
      </c>
      <c r="E175" s="225" t="s">
        <v>632</v>
      </c>
      <c r="F175" s="226" t="s">
        <v>835</v>
      </c>
      <c r="G175" s="227" t="s">
        <v>213</v>
      </c>
      <c r="H175" s="228">
        <v>1</v>
      </c>
      <c r="I175" s="229"/>
      <c r="J175" s="230">
        <f>ROUND(I175*H175,2)</f>
        <v>0</v>
      </c>
      <c r="K175" s="231"/>
      <c r="L175" s="232"/>
      <c r="M175" s="233" t="s">
        <v>1</v>
      </c>
      <c r="N175" s="234" t="s">
        <v>39</v>
      </c>
      <c r="O175" s="69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9" t="s">
        <v>186</v>
      </c>
      <c r="AT175" s="219" t="s">
        <v>179</v>
      </c>
      <c r="AU175" s="219" t="s">
        <v>81</v>
      </c>
      <c r="AY175" s="14" t="s">
        <v>166</v>
      </c>
      <c r="BE175" s="112">
        <f>IF(N175="základní",J175,0)</f>
        <v>0</v>
      </c>
      <c r="BF175" s="112">
        <f>IF(N175="snížená",J175,0)</f>
        <v>0</v>
      </c>
      <c r="BG175" s="112">
        <f>IF(N175="zákl. přenesená",J175,0)</f>
        <v>0</v>
      </c>
      <c r="BH175" s="112">
        <f>IF(N175="sníž. přenesená",J175,0)</f>
        <v>0</v>
      </c>
      <c r="BI175" s="112">
        <f>IF(N175="nulová",J175,0)</f>
        <v>0</v>
      </c>
      <c r="BJ175" s="14" t="s">
        <v>81</v>
      </c>
      <c r="BK175" s="112">
        <f>ROUND(I175*H175,2)</f>
        <v>0</v>
      </c>
      <c r="BL175" s="14" t="s">
        <v>177</v>
      </c>
      <c r="BM175" s="219" t="s">
        <v>241</v>
      </c>
    </row>
    <row r="176" spans="1:65" s="2" customFormat="1" ht="19.5">
      <c r="A176" s="32"/>
      <c r="B176" s="33"/>
      <c r="C176" s="34"/>
      <c r="D176" s="220" t="s">
        <v>174</v>
      </c>
      <c r="E176" s="34"/>
      <c r="F176" s="221" t="s">
        <v>835</v>
      </c>
      <c r="G176" s="34"/>
      <c r="H176" s="34"/>
      <c r="I176" s="176"/>
      <c r="J176" s="34"/>
      <c r="K176" s="34"/>
      <c r="L176" s="35"/>
      <c r="M176" s="222"/>
      <c r="N176" s="223"/>
      <c r="O176" s="69"/>
      <c r="P176" s="69"/>
      <c r="Q176" s="69"/>
      <c r="R176" s="69"/>
      <c r="S176" s="69"/>
      <c r="T176" s="70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4" t="s">
        <v>174</v>
      </c>
      <c r="AU176" s="14" t="s">
        <v>81</v>
      </c>
    </row>
    <row r="177" spans="1:65" s="2" customFormat="1" ht="33" customHeight="1">
      <c r="A177" s="32"/>
      <c r="B177" s="33"/>
      <c r="C177" s="224" t="s">
        <v>206</v>
      </c>
      <c r="D177" s="224" t="s">
        <v>179</v>
      </c>
      <c r="E177" s="225" t="s">
        <v>634</v>
      </c>
      <c r="F177" s="226" t="s">
        <v>836</v>
      </c>
      <c r="G177" s="227" t="s">
        <v>213</v>
      </c>
      <c r="H177" s="228">
        <v>1</v>
      </c>
      <c r="I177" s="229"/>
      <c r="J177" s="230">
        <f>ROUND(I177*H177,2)</f>
        <v>0</v>
      </c>
      <c r="K177" s="231"/>
      <c r="L177" s="232"/>
      <c r="M177" s="233" t="s">
        <v>1</v>
      </c>
      <c r="N177" s="234" t="s">
        <v>39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186</v>
      </c>
      <c r="AT177" s="219" t="s">
        <v>179</v>
      </c>
      <c r="AU177" s="219" t="s">
        <v>81</v>
      </c>
      <c r="AY177" s="14" t="s">
        <v>166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81</v>
      </c>
      <c r="BK177" s="112">
        <f>ROUND(I177*H177,2)</f>
        <v>0</v>
      </c>
      <c r="BL177" s="14" t="s">
        <v>177</v>
      </c>
      <c r="BM177" s="219" t="s">
        <v>242</v>
      </c>
    </row>
    <row r="178" spans="1:65" s="2" customFormat="1" ht="19.5">
      <c r="A178" s="32"/>
      <c r="B178" s="33"/>
      <c r="C178" s="34"/>
      <c r="D178" s="220" t="s">
        <v>174</v>
      </c>
      <c r="E178" s="34"/>
      <c r="F178" s="221" t="s">
        <v>836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174</v>
      </c>
      <c r="AU178" s="14" t="s">
        <v>81</v>
      </c>
    </row>
    <row r="179" spans="1:65" s="2" customFormat="1" ht="24.2" customHeight="1">
      <c r="A179" s="32"/>
      <c r="B179" s="33"/>
      <c r="C179" s="224" t="s">
        <v>7</v>
      </c>
      <c r="D179" s="224" t="s">
        <v>179</v>
      </c>
      <c r="E179" s="225" t="s">
        <v>638</v>
      </c>
      <c r="F179" s="226" t="s">
        <v>837</v>
      </c>
      <c r="G179" s="227" t="s">
        <v>213</v>
      </c>
      <c r="H179" s="228">
        <v>1</v>
      </c>
      <c r="I179" s="229"/>
      <c r="J179" s="230">
        <f>ROUND(I179*H179,2)</f>
        <v>0</v>
      </c>
      <c r="K179" s="231"/>
      <c r="L179" s="232"/>
      <c r="M179" s="233" t="s">
        <v>1</v>
      </c>
      <c r="N179" s="234" t="s">
        <v>39</v>
      </c>
      <c r="O179" s="69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9" t="s">
        <v>186</v>
      </c>
      <c r="AT179" s="219" t="s">
        <v>179</v>
      </c>
      <c r="AU179" s="219" t="s">
        <v>81</v>
      </c>
      <c r="AY179" s="14" t="s">
        <v>166</v>
      </c>
      <c r="BE179" s="112">
        <f>IF(N179="základní",J179,0)</f>
        <v>0</v>
      </c>
      <c r="BF179" s="112">
        <f>IF(N179="snížená",J179,0)</f>
        <v>0</v>
      </c>
      <c r="BG179" s="112">
        <f>IF(N179="zákl. přenesená",J179,0)</f>
        <v>0</v>
      </c>
      <c r="BH179" s="112">
        <f>IF(N179="sníž. přenesená",J179,0)</f>
        <v>0</v>
      </c>
      <c r="BI179" s="112">
        <f>IF(N179="nulová",J179,0)</f>
        <v>0</v>
      </c>
      <c r="BJ179" s="14" t="s">
        <v>81</v>
      </c>
      <c r="BK179" s="112">
        <f>ROUND(I179*H179,2)</f>
        <v>0</v>
      </c>
      <c r="BL179" s="14" t="s">
        <v>177</v>
      </c>
      <c r="BM179" s="219" t="s">
        <v>243</v>
      </c>
    </row>
    <row r="180" spans="1:65" s="2" customFormat="1" ht="19.5">
      <c r="A180" s="32"/>
      <c r="B180" s="33"/>
      <c r="C180" s="34"/>
      <c r="D180" s="220" t="s">
        <v>174</v>
      </c>
      <c r="E180" s="34"/>
      <c r="F180" s="221" t="s">
        <v>837</v>
      </c>
      <c r="G180" s="34"/>
      <c r="H180" s="34"/>
      <c r="I180" s="176"/>
      <c r="J180" s="34"/>
      <c r="K180" s="34"/>
      <c r="L180" s="35"/>
      <c r="M180" s="222"/>
      <c r="N180" s="223"/>
      <c r="O180" s="69"/>
      <c r="P180" s="69"/>
      <c r="Q180" s="69"/>
      <c r="R180" s="69"/>
      <c r="S180" s="69"/>
      <c r="T180" s="70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4" t="s">
        <v>174</v>
      </c>
      <c r="AU180" s="14" t="s">
        <v>81</v>
      </c>
    </row>
    <row r="181" spans="1:65" s="2" customFormat="1" ht="33" customHeight="1">
      <c r="A181" s="32"/>
      <c r="B181" s="33"/>
      <c r="C181" s="224" t="s">
        <v>210</v>
      </c>
      <c r="D181" s="224" t="s">
        <v>179</v>
      </c>
      <c r="E181" s="225" t="s">
        <v>640</v>
      </c>
      <c r="F181" s="226" t="s">
        <v>635</v>
      </c>
      <c r="G181" s="227" t="s">
        <v>213</v>
      </c>
      <c r="H181" s="228">
        <v>1</v>
      </c>
      <c r="I181" s="229"/>
      <c r="J181" s="230">
        <f>ROUND(I181*H181,2)</f>
        <v>0</v>
      </c>
      <c r="K181" s="231"/>
      <c r="L181" s="232"/>
      <c r="M181" s="233" t="s">
        <v>1</v>
      </c>
      <c r="N181" s="234" t="s">
        <v>39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186</v>
      </c>
      <c r="AT181" s="219" t="s">
        <v>179</v>
      </c>
      <c r="AU181" s="219" t="s">
        <v>81</v>
      </c>
      <c r="AY181" s="14" t="s">
        <v>166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81</v>
      </c>
      <c r="BK181" s="112">
        <f>ROUND(I181*H181,2)</f>
        <v>0</v>
      </c>
      <c r="BL181" s="14" t="s">
        <v>177</v>
      </c>
      <c r="BM181" s="219" t="s">
        <v>246</v>
      </c>
    </row>
    <row r="182" spans="1:65" s="2" customFormat="1" ht="19.5">
      <c r="A182" s="32"/>
      <c r="B182" s="33"/>
      <c r="C182" s="34"/>
      <c r="D182" s="220" t="s">
        <v>174</v>
      </c>
      <c r="E182" s="34"/>
      <c r="F182" s="221" t="s">
        <v>635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174</v>
      </c>
      <c r="AU182" s="14" t="s">
        <v>81</v>
      </c>
    </row>
    <row r="183" spans="1:65" s="12" customFormat="1" ht="25.9" customHeight="1">
      <c r="B183" s="191"/>
      <c r="C183" s="192"/>
      <c r="D183" s="193" t="s">
        <v>73</v>
      </c>
      <c r="E183" s="194" t="s">
        <v>636</v>
      </c>
      <c r="F183" s="194" t="s">
        <v>637</v>
      </c>
      <c r="G183" s="192"/>
      <c r="H183" s="192"/>
      <c r="I183" s="195"/>
      <c r="J183" s="196">
        <f>BK183</f>
        <v>0</v>
      </c>
      <c r="K183" s="192"/>
      <c r="L183" s="197"/>
      <c r="M183" s="198"/>
      <c r="N183" s="199"/>
      <c r="O183" s="199"/>
      <c r="P183" s="200">
        <f>SUM(P184:P207)</f>
        <v>0</v>
      </c>
      <c r="Q183" s="199"/>
      <c r="R183" s="200">
        <f>SUM(R184:R207)</f>
        <v>0</v>
      </c>
      <c r="S183" s="199"/>
      <c r="T183" s="201">
        <f>SUM(T184:T207)</f>
        <v>0</v>
      </c>
      <c r="AR183" s="202" t="s">
        <v>81</v>
      </c>
      <c r="AT183" s="203" t="s">
        <v>73</v>
      </c>
      <c r="AU183" s="203" t="s">
        <v>74</v>
      </c>
      <c r="AY183" s="202" t="s">
        <v>166</v>
      </c>
      <c r="BK183" s="204">
        <f>SUM(BK184:BK207)</f>
        <v>0</v>
      </c>
    </row>
    <row r="184" spans="1:65" s="2" customFormat="1" ht="16.5" customHeight="1">
      <c r="A184" s="32"/>
      <c r="B184" s="33"/>
      <c r="C184" s="224" t="s">
        <v>247</v>
      </c>
      <c r="D184" s="224" t="s">
        <v>179</v>
      </c>
      <c r="E184" s="225" t="s">
        <v>642</v>
      </c>
      <c r="F184" s="226" t="s">
        <v>639</v>
      </c>
      <c r="G184" s="227" t="s">
        <v>172</v>
      </c>
      <c r="H184" s="228">
        <v>182</v>
      </c>
      <c r="I184" s="229"/>
      <c r="J184" s="230">
        <f>ROUND(I184*H184,2)</f>
        <v>0</v>
      </c>
      <c r="K184" s="231"/>
      <c r="L184" s="232"/>
      <c r="M184" s="233" t="s">
        <v>1</v>
      </c>
      <c r="N184" s="234" t="s">
        <v>39</v>
      </c>
      <c r="O184" s="69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9" t="s">
        <v>186</v>
      </c>
      <c r="AT184" s="219" t="s">
        <v>179</v>
      </c>
      <c r="AU184" s="219" t="s">
        <v>81</v>
      </c>
      <c r="AY184" s="14" t="s">
        <v>166</v>
      </c>
      <c r="BE184" s="112">
        <f>IF(N184="základní",J184,0)</f>
        <v>0</v>
      </c>
      <c r="BF184" s="112">
        <f>IF(N184="snížená",J184,0)</f>
        <v>0</v>
      </c>
      <c r="BG184" s="112">
        <f>IF(N184="zákl. přenesená",J184,0)</f>
        <v>0</v>
      </c>
      <c r="BH184" s="112">
        <f>IF(N184="sníž. přenesená",J184,0)</f>
        <v>0</v>
      </c>
      <c r="BI184" s="112">
        <f>IF(N184="nulová",J184,0)</f>
        <v>0</v>
      </c>
      <c r="BJ184" s="14" t="s">
        <v>81</v>
      </c>
      <c r="BK184" s="112">
        <f>ROUND(I184*H184,2)</f>
        <v>0</v>
      </c>
      <c r="BL184" s="14" t="s">
        <v>177</v>
      </c>
      <c r="BM184" s="219" t="s">
        <v>250</v>
      </c>
    </row>
    <row r="185" spans="1:65" s="2" customFormat="1" ht="11.25">
      <c r="A185" s="32"/>
      <c r="B185" s="33"/>
      <c r="C185" s="34"/>
      <c r="D185" s="220" t="s">
        <v>174</v>
      </c>
      <c r="E185" s="34"/>
      <c r="F185" s="221" t="s">
        <v>639</v>
      </c>
      <c r="G185" s="34"/>
      <c r="H185" s="34"/>
      <c r="I185" s="176"/>
      <c r="J185" s="34"/>
      <c r="K185" s="34"/>
      <c r="L185" s="35"/>
      <c r="M185" s="222"/>
      <c r="N185" s="223"/>
      <c r="O185" s="69"/>
      <c r="P185" s="69"/>
      <c r="Q185" s="69"/>
      <c r="R185" s="69"/>
      <c r="S185" s="69"/>
      <c r="T185" s="70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4" t="s">
        <v>174</v>
      </c>
      <c r="AU185" s="14" t="s">
        <v>81</v>
      </c>
    </row>
    <row r="186" spans="1:65" s="2" customFormat="1" ht="16.5" customHeight="1">
      <c r="A186" s="32"/>
      <c r="B186" s="33"/>
      <c r="C186" s="224" t="s">
        <v>214</v>
      </c>
      <c r="D186" s="224" t="s">
        <v>179</v>
      </c>
      <c r="E186" s="225" t="s">
        <v>644</v>
      </c>
      <c r="F186" s="226" t="s">
        <v>645</v>
      </c>
      <c r="G186" s="227" t="s">
        <v>172</v>
      </c>
      <c r="H186" s="228">
        <v>120</v>
      </c>
      <c r="I186" s="229"/>
      <c r="J186" s="230">
        <f>ROUND(I186*H186,2)</f>
        <v>0</v>
      </c>
      <c r="K186" s="231"/>
      <c r="L186" s="232"/>
      <c r="M186" s="233" t="s">
        <v>1</v>
      </c>
      <c r="N186" s="234" t="s">
        <v>39</v>
      </c>
      <c r="O186" s="69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9" t="s">
        <v>186</v>
      </c>
      <c r="AT186" s="219" t="s">
        <v>179</v>
      </c>
      <c r="AU186" s="219" t="s">
        <v>81</v>
      </c>
      <c r="AY186" s="14" t="s">
        <v>166</v>
      </c>
      <c r="BE186" s="112">
        <f>IF(N186="základní",J186,0)</f>
        <v>0</v>
      </c>
      <c r="BF186" s="112">
        <f>IF(N186="snížená",J186,0)</f>
        <v>0</v>
      </c>
      <c r="BG186" s="112">
        <f>IF(N186="zákl. přenesená",J186,0)</f>
        <v>0</v>
      </c>
      <c r="BH186" s="112">
        <f>IF(N186="sníž. přenesená",J186,0)</f>
        <v>0</v>
      </c>
      <c r="BI186" s="112">
        <f>IF(N186="nulová",J186,0)</f>
        <v>0</v>
      </c>
      <c r="BJ186" s="14" t="s">
        <v>81</v>
      </c>
      <c r="BK186" s="112">
        <f>ROUND(I186*H186,2)</f>
        <v>0</v>
      </c>
      <c r="BL186" s="14" t="s">
        <v>177</v>
      </c>
      <c r="BM186" s="219" t="s">
        <v>253</v>
      </c>
    </row>
    <row r="187" spans="1:65" s="2" customFormat="1" ht="11.25">
      <c r="A187" s="32"/>
      <c r="B187" s="33"/>
      <c r="C187" s="34"/>
      <c r="D187" s="220" t="s">
        <v>174</v>
      </c>
      <c r="E187" s="34"/>
      <c r="F187" s="221" t="s">
        <v>645</v>
      </c>
      <c r="G187" s="34"/>
      <c r="H187" s="34"/>
      <c r="I187" s="176"/>
      <c r="J187" s="34"/>
      <c r="K187" s="34"/>
      <c r="L187" s="35"/>
      <c r="M187" s="222"/>
      <c r="N187" s="223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4" t="s">
        <v>174</v>
      </c>
      <c r="AU187" s="14" t="s">
        <v>81</v>
      </c>
    </row>
    <row r="188" spans="1:65" s="2" customFormat="1" ht="16.5" customHeight="1">
      <c r="A188" s="32"/>
      <c r="B188" s="33"/>
      <c r="C188" s="224" t="s">
        <v>254</v>
      </c>
      <c r="D188" s="224" t="s">
        <v>179</v>
      </c>
      <c r="E188" s="225" t="s">
        <v>646</v>
      </c>
      <c r="F188" s="226" t="s">
        <v>647</v>
      </c>
      <c r="G188" s="227" t="s">
        <v>172</v>
      </c>
      <c r="H188" s="228">
        <v>278</v>
      </c>
      <c r="I188" s="229"/>
      <c r="J188" s="230">
        <f>ROUND(I188*H188,2)</f>
        <v>0</v>
      </c>
      <c r="K188" s="231"/>
      <c r="L188" s="232"/>
      <c r="M188" s="233" t="s">
        <v>1</v>
      </c>
      <c r="N188" s="234" t="s">
        <v>39</v>
      </c>
      <c r="O188" s="69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9" t="s">
        <v>186</v>
      </c>
      <c r="AT188" s="219" t="s">
        <v>179</v>
      </c>
      <c r="AU188" s="219" t="s">
        <v>81</v>
      </c>
      <c r="AY188" s="14" t="s">
        <v>166</v>
      </c>
      <c r="BE188" s="112">
        <f>IF(N188="základní",J188,0)</f>
        <v>0</v>
      </c>
      <c r="BF188" s="112">
        <f>IF(N188="snížená",J188,0)</f>
        <v>0</v>
      </c>
      <c r="BG188" s="112">
        <f>IF(N188="zákl. přenesená",J188,0)</f>
        <v>0</v>
      </c>
      <c r="BH188" s="112">
        <f>IF(N188="sníž. přenesená",J188,0)</f>
        <v>0</v>
      </c>
      <c r="BI188" s="112">
        <f>IF(N188="nulová",J188,0)</f>
        <v>0</v>
      </c>
      <c r="BJ188" s="14" t="s">
        <v>81</v>
      </c>
      <c r="BK188" s="112">
        <f>ROUND(I188*H188,2)</f>
        <v>0</v>
      </c>
      <c r="BL188" s="14" t="s">
        <v>177</v>
      </c>
      <c r="BM188" s="219" t="s">
        <v>257</v>
      </c>
    </row>
    <row r="189" spans="1:65" s="2" customFormat="1" ht="11.25">
      <c r="A189" s="32"/>
      <c r="B189" s="33"/>
      <c r="C189" s="34"/>
      <c r="D189" s="220" t="s">
        <v>174</v>
      </c>
      <c r="E189" s="34"/>
      <c r="F189" s="221" t="s">
        <v>647</v>
      </c>
      <c r="G189" s="34"/>
      <c r="H189" s="34"/>
      <c r="I189" s="176"/>
      <c r="J189" s="34"/>
      <c r="K189" s="34"/>
      <c r="L189" s="35"/>
      <c r="M189" s="222"/>
      <c r="N189" s="223"/>
      <c r="O189" s="69"/>
      <c r="P189" s="69"/>
      <c r="Q189" s="69"/>
      <c r="R189" s="69"/>
      <c r="S189" s="69"/>
      <c r="T189" s="70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4" t="s">
        <v>174</v>
      </c>
      <c r="AU189" s="14" t="s">
        <v>81</v>
      </c>
    </row>
    <row r="190" spans="1:65" s="2" customFormat="1" ht="16.5" customHeight="1">
      <c r="A190" s="32"/>
      <c r="B190" s="33"/>
      <c r="C190" s="224" t="s">
        <v>219</v>
      </c>
      <c r="D190" s="224" t="s">
        <v>179</v>
      </c>
      <c r="E190" s="225" t="s">
        <v>648</v>
      </c>
      <c r="F190" s="226" t="s">
        <v>649</v>
      </c>
      <c r="G190" s="227" t="s">
        <v>172</v>
      </c>
      <c r="H190" s="228">
        <v>98</v>
      </c>
      <c r="I190" s="229"/>
      <c r="J190" s="230">
        <f>ROUND(I190*H190,2)</f>
        <v>0</v>
      </c>
      <c r="K190" s="231"/>
      <c r="L190" s="232"/>
      <c r="M190" s="233" t="s">
        <v>1</v>
      </c>
      <c r="N190" s="234" t="s">
        <v>39</v>
      </c>
      <c r="O190" s="69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9" t="s">
        <v>186</v>
      </c>
      <c r="AT190" s="219" t="s">
        <v>179</v>
      </c>
      <c r="AU190" s="219" t="s">
        <v>81</v>
      </c>
      <c r="AY190" s="14" t="s">
        <v>166</v>
      </c>
      <c r="BE190" s="112">
        <f>IF(N190="základní",J190,0)</f>
        <v>0</v>
      </c>
      <c r="BF190" s="112">
        <f>IF(N190="snížená",J190,0)</f>
        <v>0</v>
      </c>
      <c r="BG190" s="112">
        <f>IF(N190="zákl. přenesená",J190,0)</f>
        <v>0</v>
      </c>
      <c r="BH190" s="112">
        <f>IF(N190="sníž. přenesená",J190,0)</f>
        <v>0</v>
      </c>
      <c r="BI190" s="112">
        <f>IF(N190="nulová",J190,0)</f>
        <v>0</v>
      </c>
      <c r="BJ190" s="14" t="s">
        <v>81</v>
      </c>
      <c r="BK190" s="112">
        <f>ROUND(I190*H190,2)</f>
        <v>0</v>
      </c>
      <c r="BL190" s="14" t="s">
        <v>177</v>
      </c>
      <c r="BM190" s="219" t="s">
        <v>260</v>
      </c>
    </row>
    <row r="191" spans="1:65" s="2" customFormat="1" ht="11.25">
      <c r="A191" s="32"/>
      <c r="B191" s="33"/>
      <c r="C191" s="34"/>
      <c r="D191" s="220" t="s">
        <v>174</v>
      </c>
      <c r="E191" s="34"/>
      <c r="F191" s="221" t="s">
        <v>649</v>
      </c>
      <c r="G191" s="34"/>
      <c r="H191" s="34"/>
      <c r="I191" s="176"/>
      <c r="J191" s="34"/>
      <c r="K191" s="34"/>
      <c r="L191" s="35"/>
      <c r="M191" s="222"/>
      <c r="N191" s="223"/>
      <c r="O191" s="69"/>
      <c r="P191" s="69"/>
      <c r="Q191" s="69"/>
      <c r="R191" s="69"/>
      <c r="S191" s="69"/>
      <c r="T191" s="70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4" t="s">
        <v>174</v>
      </c>
      <c r="AU191" s="14" t="s">
        <v>81</v>
      </c>
    </row>
    <row r="192" spans="1:65" s="2" customFormat="1" ht="16.5" customHeight="1">
      <c r="A192" s="32"/>
      <c r="B192" s="33"/>
      <c r="C192" s="224" t="s">
        <v>261</v>
      </c>
      <c r="D192" s="224" t="s">
        <v>179</v>
      </c>
      <c r="E192" s="225" t="s">
        <v>650</v>
      </c>
      <c r="F192" s="226" t="s">
        <v>651</v>
      </c>
      <c r="G192" s="227" t="s">
        <v>172</v>
      </c>
      <c r="H192" s="228">
        <v>118</v>
      </c>
      <c r="I192" s="229"/>
      <c r="J192" s="230">
        <f>ROUND(I192*H192,2)</f>
        <v>0</v>
      </c>
      <c r="K192" s="231"/>
      <c r="L192" s="232"/>
      <c r="M192" s="233" t="s">
        <v>1</v>
      </c>
      <c r="N192" s="234" t="s">
        <v>39</v>
      </c>
      <c r="O192" s="69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9" t="s">
        <v>186</v>
      </c>
      <c r="AT192" s="219" t="s">
        <v>179</v>
      </c>
      <c r="AU192" s="219" t="s">
        <v>81</v>
      </c>
      <c r="AY192" s="14" t="s">
        <v>166</v>
      </c>
      <c r="BE192" s="112">
        <f>IF(N192="základní",J192,0)</f>
        <v>0</v>
      </c>
      <c r="BF192" s="112">
        <f>IF(N192="snížená",J192,0)</f>
        <v>0</v>
      </c>
      <c r="BG192" s="112">
        <f>IF(N192="zákl. přenesená",J192,0)</f>
        <v>0</v>
      </c>
      <c r="BH192" s="112">
        <f>IF(N192="sníž. přenesená",J192,0)</f>
        <v>0</v>
      </c>
      <c r="BI192" s="112">
        <f>IF(N192="nulová",J192,0)</f>
        <v>0</v>
      </c>
      <c r="BJ192" s="14" t="s">
        <v>81</v>
      </c>
      <c r="BK192" s="112">
        <f>ROUND(I192*H192,2)</f>
        <v>0</v>
      </c>
      <c r="BL192" s="14" t="s">
        <v>177</v>
      </c>
      <c r="BM192" s="219" t="s">
        <v>264</v>
      </c>
    </row>
    <row r="193" spans="1:65" s="2" customFormat="1" ht="11.25">
      <c r="A193" s="32"/>
      <c r="B193" s="33"/>
      <c r="C193" s="34"/>
      <c r="D193" s="220" t="s">
        <v>174</v>
      </c>
      <c r="E193" s="34"/>
      <c r="F193" s="221" t="s">
        <v>651</v>
      </c>
      <c r="G193" s="34"/>
      <c r="H193" s="34"/>
      <c r="I193" s="176"/>
      <c r="J193" s="34"/>
      <c r="K193" s="34"/>
      <c r="L193" s="35"/>
      <c r="M193" s="222"/>
      <c r="N193" s="223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4" t="s">
        <v>174</v>
      </c>
      <c r="AU193" s="14" t="s">
        <v>81</v>
      </c>
    </row>
    <row r="194" spans="1:65" s="2" customFormat="1" ht="16.5" customHeight="1">
      <c r="A194" s="32"/>
      <c r="B194" s="33"/>
      <c r="C194" s="224" t="s">
        <v>222</v>
      </c>
      <c r="D194" s="224" t="s">
        <v>179</v>
      </c>
      <c r="E194" s="225" t="s">
        <v>652</v>
      </c>
      <c r="F194" s="226" t="s">
        <v>653</v>
      </c>
      <c r="G194" s="227" t="s">
        <v>172</v>
      </c>
      <c r="H194" s="228">
        <v>529</v>
      </c>
      <c r="I194" s="229"/>
      <c r="J194" s="230">
        <f>ROUND(I194*H194,2)</f>
        <v>0</v>
      </c>
      <c r="K194" s="231"/>
      <c r="L194" s="232"/>
      <c r="M194" s="233" t="s">
        <v>1</v>
      </c>
      <c r="N194" s="234" t="s">
        <v>39</v>
      </c>
      <c r="O194" s="69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9" t="s">
        <v>186</v>
      </c>
      <c r="AT194" s="219" t="s">
        <v>179</v>
      </c>
      <c r="AU194" s="219" t="s">
        <v>81</v>
      </c>
      <c r="AY194" s="14" t="s">
        <v>166</v>
      </c>
      <c r="BE194" s="112">
        <f>IF(N194="základní",J194,0)</f>
        <v>0</v>
      </c>
      <c r="BF194" s="112">
        <f>IF(N194="snížená",J194,0)</f>
        <v>0</v>
      </c>
      <c r="BG194" s="112">
        <f>IF(N194="zákl. přenesená",J194,0)</f>
        <v>0</v>
      </c>
      <c r="BH194" s="112">
        <f>IF(N194="sníž. přenesená",J194,0)</f>
        <v>0</v>
      </c>
      <c r="BI194" s="112">
        <f>IF(N194="nulová",J194,0)</f>
        <v>0</v>
      </c>
      <c r="BJ194" s="14" t="s">
        <v>81</v>
      </c>
      <c r="BK194" s="112">
        <f>ROUND(I194*H194,2)</f>
        <v>0</v>
      </c>
      <c r="BL194" s="14" t="s">
        <v>177</v>
      </c>
      <c r="BM194" s="219" t="s">
        <v>268</v>
      </c>
    </row>
    <row r="195" spans="1:65" s="2" customFormat="1" ht="11.25">
      <c r="A195" s="32"/>
      <c r="B195" s="33"/>
      <c r="C195" s="34"/>
      <c r="D195" s="220" t="s">
        <v>174</v>
      </c>
      <c r="E195" s="34"/>
      <c r="F195" s="221" t="s">
        <v>653</v>
      </c>
      <c r="G195" s="34"/>
      <c r="H195" s="34"/>
      <c r="I195" s="176"/>
      <c r="J195" s="34"/>
      <c r="K195" s="34"/>
      <c r="L195" s="35"/>
      <c r="M195" s="222"/>
      <c r="N195" s="223"/>
      <c r="O195" s="69"/>
      <c r="P195" s="69"/>
      <c r="Q195" s="69"/>
      <c r="R195" s="69"/>
      <c r="S195" s="69"/>
      <c r="T195" s="70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4" t="s">
        <v>174</v>
      </c>
      <c r="AU195" s="14" t="s">
        <v>81</v>
      </c>
    </row>
    <row r="196" spans="1:65" s="2" customFormat="1" ht="21.75" customHeight="1">
      <c r="A196" s="32"/>
      <c r="B196" s="33"/>
      <c r="C196" s="224" t="s">
        <v>269</v>
      </c>
      <c r="D196" s="224" t="s">
        <v>179</v>
      </c>
      <c r="E196" s="225" t="s">
        <v>654</v>
      </c>
      <c r="F196" s="226" t="s">
        <v>655</v>
      </c>
      <c r="G196" s="227" t="s">
        <v>172</v>
      </c>
      <c r="H196" s="228">
        <v>16</v>
      </c>
      <c r="I196" s="229"/>
      <c r="J196" s="230">
        <f>ROUND(I196*H196,2)</f>
        <v>0</v>
      </c>
      <c r="K196" s="231"/>
      <c r="L196" s="232"/>
      <c r="M196" s="233" t="s">
        <v>1</v>
      </c>
      <c r="N196" s="234" t="s">
        <v>39</v>
      </c>
      <c r="O196" s="69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9" t="s">
        <v>186</v>
      </c>
      <c r="AT196" s="219" t="s">
        <v>179</v>
      </c>
      <c r="AU196" s="219" t="s">
        <v>81</v>
      </c>
      <c r="AY196" s="14" t="s">
        <v>166</v>
      </c>
      <c r="BE196" s="112">
        <f>IF(N196="základní",J196,0)</f>
        <v>0</v>
      </c>
      <c r="BF196" s="112">
        <f>IF(N196="snížená",J196,0)</f>
        <v>0</v>
      </c>
      <c r="BG196" s="112">
        <f>IF(N196="zákl. přenesená",J196,0)</f>
        <v>0</v>
      </c>
      <c r="BH196" s="112">
        <f>IF(N196="sníž. přenesená",J196,0)</f>
        <v>0</v>
      </c>
      <c r="BI196" s="112">
        <f>IF(N196="nulová",J196,0)</f>
        <v>0</v>
      </c>
      <c r="BJ196" s="14" t="s">
        <v>81</v>
      </c>
      <c r="BK196" s="112">
        <f>ROUND(I196*H196,2)</f>
        <v>0</v>
      </c>
      <c r="BL196" s="14" t="s">
        <v>177</v>
      </c>
      <c r="BM196" s="219" t="s">
        <v>272</v>
      </c>
    </row>
    <row r="197" spans="1:65" s="2" customFormat="1" ht="11.25">
      <c r="A197" s="32"/>
      <c r="B197" s="33"/>
      <c r="C197" s="34"/>
      <c r="D197" s="220" t="s">
        <v>174</v>
      </c>
      <c r="E197" s="34"/>
      <c r="F197" s="221" t="s">
        <v>655</v>
      </c>
      <c r="G197" s="34"/>
      <c r="H197" s="34"/>
      <c r="I197" s="176"/>
      <c r="J197" s="34"/>
      <c r="K197" s="34"/>
      <c r="L197" s="35"/>
      <c r="M197" s="222"/>
      <c r="N197" s="223"/>
      <c r="O197" s="69"/>
      <c r="P197" s="69"/>
      <c r="Q197" s="69"/>
      <c r="R197" s="69"/>
      <c r="S197" s="69"/>
      <c r="T197" s="70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4" t="s">
        <v>174</v>
      </c>
      <c r="AU197" s="14" t="s">
        <v>81</v>
      </c>
    </row>
    <row r="198" spans="1:65" s="2" customFormat="1" ht="16.5" customHeight="1">
      <c r="A198" s="32"/>
      <c r="B198" s="33"/>
      <c r="C198" s="224" t="s">
        <v>226</v>
      </c>
      <c r="D198" s="224" t="s">
        <v>179</v>
      </c>
      <c r="E198" s="225" t="s">
        <v>656</v>
      </c>
      <c r="F198" s="226" t="s">
        <v>838</v>
      </c>
      <c r="G198" s="227" t="s">
        <v>172</v>
      </c>
      <c r="H198" s="228">
        <v>300</v>
      </c>
      <c r="I198" s="229"/>
      <c r="J198" s="230">
        <f>ROUND(I198*H198,2)</f>
        <v>0</v>
      </c>
      <c r="K198" s="231"/>
      <c r="L198" s="232"/>
      <c r="M198" s="233" t="s">
        <v>1</v>
      </c>
      <c r="N198" s="234" t="s">
        <v>39</v>
      </c>
      <c r="O198" s="69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9" t="s">
        <v>186</v>
      </c>
      <c r="AT198" s="219" t="s">
        <v>179</v>
      </c>
      <c r="AU198" s="219" t="s">
        <v>81</v>
      </c>
      <c r="AY198" s="14" t="s">
        <v>166</v>
      </c>
      <c r="BE198" s="112">
        <f>IF(N198="základní",J198,0)</f>
        <v>0</v>
      </c>
      <c r="BF198" s="112">
        <f>IF(N198="snížená",J198,0)</f>
        <v>0</v>
      </c>
      <c r="BG198" s="112">
        <f>IF(N198="zákl. přenesená",J198,0)</f>
        <v>0</v>
      </c>
      <c r="BH198" s="112">
        <f>IF(N198="sníž. přenesená",J198,0)</f>
        <v>0</v>
      </c>
      <c r="BI198" s="112">
        <f>IF(N198="nulová",J198,0)</f>
        <v>0</v>
      </c>
      <c r="BJ198" s="14" t="s">
        <v>81</v>
      </c>
      <c r="BK198" s="112">
        <f>ROUND(I198*H198,2)</f>
        <v>0</v>
      </c>
      <c r="BL198" s="14" t="s">
        <v>177</v>
      </c>
      <c r="BM198" s="219" t="s">
        <v>275</v>
      </c>
    </row>
    <row r="199" spans="1:65" s="2" customFormat="1" ht="11.25">
      <c r="A199" s="32"/>
      <c r="B199" s="33"/>
      <c r="C199" s="34"/>
      <c r="D199" s="220" t="s">
        <v>174</v>
      </c>
      <c r="E199" s="34"/>
      <c r="F199" s="221" t="s">
        <v>838</v>
      </c>
      <c r="G199" s="34"/>
      <c r="H199" s="34"/>
      <c r="I199" s="176"/>
      <c r="J199" s="34"/>
      <c r="K199" s="34"/>
      <c r="L199" s="35"/>
      <c r="M199" s="222"/>
      <c r="N199" s="223"/>
      <c r="O199" s="69"/>
      <c r="P199" s="69"/>
      <c r="Q199" s="69"/>
      <c r="R199" s="69"/>
      <c r="S199" s="69"/>
      <c r="T199" s="70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4" t="s">
        <v>174</v>
      </c>
      <c r="AU199" s="14" t="s">
        <v>81</v>
      </c>
    </row>
    <row r="200" spans="1:65" s="2" customFormat="1" ht="16.5" customHeight="1">
      <c r="A200" s="32"/>
      <c r="B200" s="33"/>
      <c r="C200" s="224" t="s">
        <v>276</v>
      </c>
      <c r="D200" s="224" t="s">
        <v>179</v>
      </c>
      <c r="E200" s="225" t="s">
        <v>658</v>
      </c>
      <c r="F200" s="226" t="s">
        <v>657</v>
      </c>
      <c r="G200" s="227" t="s">
        <v>172</v>
      </c>
      <c r="H200" s="228">
        <v>150</v>
      </c>
      <c r="I200" s="229"/>
      <c r="J200" s="230">
        <f>ROUND(I200*H200,2)</f>
        <v>0</v>
      </c>
      <c r="K200" s="231"/>
      <c r="L200" s="232"/>
      <c r="M200" s="233" t="s">
        <v>1</v>
      </c>
      <c r="N200" s="234" t="s">
        <v>39</v>
      </c>
      <c r="O200" s="69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9" t="s">
        <v>186</v>
      </c>
      <c r="AT200" s="219" t="s">
        <v>179</v>
      </c>
      <c r="AU200" s="219" t="s">
        <v>81</v>
      </c>
      <c r="AY200" s="14" t="s">
        <v>166</v>
      </c>
      <c r="BE200" s="112">
        <f>IF(N200="základní",J200,0)</f>
        <v>0</v>
      </c>
      <c r="BF200" s="112">
        <f>IF(N200="snížená",J200,0)</f>
        <v>0</v>
      </c>
      <c r="BG200" s="112">
        <f>IF(N200="zákl. přenesená",J200,0)</f>
        <v>0</v>
      </c>
      <c r="BH200" s="112">
        <f>IF(N200="sníž. přenesená",J200,0)</f>
        <v>0</v>
      </c>
      <c r="BI200" s="112">
        <f>IF(N200="nulová",J200,0)</f>
        <v>0</v>
      </c>
      <c r="BJ200" s="14" t="s">
        <v>81</v>
      </c>
      <c r="BK200" s="112">
        <f>ROUND(I200*H200,2)</f>
        <v>0</v>
      </c>
      <c r="BL200" s="14" t="s">
        <v>177</v>
      </c>
      <c r="BM200" s="219" t="s">
        <v>279</v>
      </c>
    </row>
    <row r="201" spans="1:65" s="2" customFormat="1" ht="11.25">
      <c r="A201" s="32"/>
      <c r="B201" s="33"/>
      <c r="C201" s="34"/>
      <c r="D201" s="220" t="s">
        <v>174</v>
      </c>
      <c r="E201" s="34"/>
      <c r="F201" s="221" t="s">
        <v>657</v>
      </c>
      <c r="G201" s="34"/>
      <c r="H201" s="34"/>
      <c r="I201" s="176"/>
      <c r="J201" s="34"/>
      <c r="K201" s="34"/>
      <c r="L201" s="35"/>
      <c r="M201" s="222"/>
      <c r="N201" s="223"/>
      <c r="O201" s="69"/>
      <c r="P201" s="69"/>
      <c r="Q201" s="69"/>
      <c r="R201" s="69"/>
      <c r="S201" s="69"/>
      <c r="T201" s="70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4" t="s">
        <v>174</v>
      </c>
      <c r="AU201" s="14" t="s">
        <v>81</v>
      </c>
    </row>
    <row r="202" spans="1:65" s="2" customFormat="1" ht="16.5" customHeight="1">
      <c r="A202" s="32"/>
      <c r="B202" s="33"/>
      <c r="C202" s="224" t="s">
        <v>182</v>
      </c>
      <c r="D202" s="224" t="s">
        <v>179</v>
      </c>
      <c r="E202" s="225" t="s">
        <v>660</v>
      </c>
      <c r="F202" s="226" t="s">
        <v>659</v>
      </c>
      <c r="G202" s="227" t="s">
        <v>172</v>
      </c>
      <c r="H202" s="228">
        <v>100</v>
      </c>
      <c r="I202" s="229"/>
      <c r="J202" s="230">
        <f>ROUND(I202*H202,2)</f>
        <v>0</v>
      </c>
      <c r="K202" s="231"/>
      <c r="L202" s="232"/>
      <c r="M202" s="233" t="s">
        <v>1</v>
      </c>
      <c r="N202" s="234" t="s">
        <v>39</v>
      </c>
      <c r="O202" s="69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9" t="s">
        <v>186</v>
      </c>
      <c r="AT202" s="219" t="s">
        <v>179</v>
      </c>
      <c r="AU202" s="219" t="s">
        <v>81</v>
      </c>
      <c r="AY202" s="14" t="s">
        <v>166</v>
      </c>
      <c r="BE202" s="112">
        <f>IF(N202="základní",J202,0)</f>
        <v>0</v>
      </c>
      <c r="BF202" s="112">
        <f>IF(N202="snížená",J202,0)</f>
        <v>0</v>
      </c>
      <c r="BG202" s="112">
        <f>IF(N202="zákl. přenesená",J202,0)</f>
        <v>0</v>
      </c>
      <c r="BH202" s="112">
        <f>IF(N202="sníž. přenesená",J202,0)</f>
        <v>0</v>
      </c>
      <c r="BI202" s="112">
        <f>IF(N202="nulová",J202,0)</f>
        <v>0</v>
      </c>
      <c r="BJ202" s="14" t="s">
        <v>81</v>
      </c>
      <c r="BK202" s="112">
        <f>ROUND(I202*H202,2)</f>
        <v>0</v>
      </c>
      <c r="BL202" s="14" t="s">
        <v>177</v>
      </c>
      <c r="BM202" s="219" t="s">
        <v>282</v>
      </c>
    </row>
    <row r="203" spans="1:65" s="2" customFormat="1" ht="11.25">
      <c r="A203" s="32"/>
      <c r="B203" s="33"/>
      <c r="C203" s="34"/>
      <c r="D203" s="220" t="s">
        <v>174</v>
      </c>
      <c r="E203" s="34"/>
      <c r="F203" s="221" t="s">
        <v>659</v>
      </c>
      <c r="G203" s="34"/>
      <c r="H203" s="34"/>
      <c r="I203" s="176"/>
      <c r="J203" s="34"/>
      <c r="K203" s="34"/>
      <c r="L203" s="35"/>
      <c r="M203" s="222"/>
      <c r="N203" s="223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4" t="s">
        <v>174</v>
      </c>
      <c r="AU203" s="14" t="s">
        <v>81</v>
      </c>
    </row>
    <row r="204" spans="1:65" s="2" customFormat="1" ht="24.2" customHeight="1">
      <c r="A204" s="32"/>
      <c r="B204" s="33"/>
      <c r="C204" s="224" t="s">
        <v>285</v>
      </c>
      <c r="D204" s="224" t="s">
        <v>179</v>
      </c>
      <c r="E204" s="225" t="s">
        <v>662</v>
      </c>
      <c r="F204" s="226" t="s">
        <v>661</v>
      </c>
      <c r="G204" s="227" t="s">
        <v>213</v>
      </c>
      <c r="H204" s="228">
        <v>394</v>
      </c>
      <c r="I204" s="229"/>
      <c r="J204" s="230">
        <f>ROUND(I204*H204,2)</f>
        <v>0</v>
      </c>
      <c r="K204" s="231"/>
      <c r="L204" s="232"/>
      <c r="M204" s="233" t="s">
        <v>1</v>
      </c>
      <c r="N204" s="234" t="s">
        <v>39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186</v>
      </c>
      <c r="AT204" s="219" t="s">
        <v>179</v>
      </c>
      <c r="AU204" s="219" t="s">
        <v>81</v>
      </c>
      <c r="AY204" s="14" t="s">
        <v>166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81</v>
      </c>
      <c r="BK204" s="112">
        <f>ROUND(I204*H204,2)</f>
        <v>0</v>
      </c>
      <c r="BL204" s="14" t="s">
        <v>177</v>
      </c>
      <c r="BM204" s="219" t="s">
        <v>288</v>
      </c>
    </row>
    <row r="205" spans="1:65" s="2" customFormat="1" ht="11.25">
      <c r="A205" s="32"/>
      <c r="B205" s="33"/>
      <c r="C205" s="34"/>
      <c r="D205" s="220" t="s">
        <v>174</v>
      </c>
      <c r="E205" s="34"/>
      <c r="F205" s="221" t="s">
        <v>661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174</v>
      </c>
      <c r="AU205" s="14" t="s">
        <v>81</v>
      </c>
    </row>
    <row r="206" spans="1:65" s="2" customFormat="1" ht="24.2" customHeight="1">
      <c r="A206" s="32"/>
      <c r="B206" s="33"/>
      <c r="C206" s="224" t="s">
        <v>234</v>
      </c>
      <c r="D206" s="224" t="s">
        <v>179</v>
      </c>
      <c r="E206" s="225" t="s">
        <v>666</v>
      </c>
      <c r="F206" s="226" t="s">
        <v>663</v>
      </c>
      <c r="G206" s="227" t="s">
        <v>213</v>
      </c>
      <c r="H206" s="228">
        <v>5</v>
      </c>
      <c r="I206" s="229"/>
      <c r="J206" s="230">
        <f>ROUND(I206*H206,2)</f>
        <v>0</v>
      </c>
      <c r="K206" s="231"/>
      <c r="L206" s="232"/>
      <c r="M206" s="233" t="s">
        <v>1</v>
      </c>
      <c r="N206" s="234" t="s">
        <v>39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186</v>
      </c>
      <c r="AT206" s="219" t="s">
        <v>179</v>
      </c>
      <c r="AU206" s="219" t="s">
        <v>81</v>
      </c>
      <c r="AY206" s="14" t="s">
        <v>166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81</v>
      </c>
      <c r="BK206" s="112">
        <f>ROUND(I206*H206,2)</f>
        <v>0</v>
      </c>
      <c r="BL206" s="14" t="s">
        <v>177</v>
      </c>
      <c r="BM206" s="219" t="s">
        <v>291</v>
      </c>
    </row>
    <row r="207" spans="1:65" s="2" customFormat="1" ht="11.25">
      <c r="A207" s="32"/>
      <c r="B207" s="33"/>
      <c r="C207" s="34"/>
      <c r="D207" s="220" t="s">
        <v>174</v>
      </c>
      <c r="E207" s="34"/>
      <c r="F207" s="221" t="s">
        <v>663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174</v>
      </c>
      <c r="AU207" s="14" t="s">
        <v>81</v>
      </c>
    </row>
    <row r="208" spans="1:65" s="12" customFormat="1" ht="25.9" customHeight="1">
      <c r="B208" s="191"/>
      <c r="C208" s="192"/>
      <c r="D208" s="193" t="s">
        <v>73</v>
      </c>
      <c r="E208" s="194" t="s">
        <v>664</v>
      </c>
      <c r="F208" s="194" t="s">
        <v>665</v>
      </c>
      <c r="G208" s="192"/>
      <c r="H208" s="192"/>
      <c r="I208" s="195"/>
      <c r="J208" s="196">
        <f>BK208</f>
        <v>0</v>
      </c>
      <c r="K208" s="192"/>
      <c r="L208" s="197"/>
      <c r="M208" s="198"/>
      <c r="N208" s="199"/>
      <c r="O208" s="199"/>
      <c r="P208" s="200">
        <f>SUM(P209:P231)</f>
        <v>0</v>
      </c>
      <c r="Q208" s="199"/>
      <c r="R208" s="200">
        <f>SUM(R209:R231)</f>
        <v>0</v>
      </c>
      <c r="S208" s="199"/>
      <c r="T208" s="201">
        <f>SUM(T209:T231)</f>
        <v>0</v>
      </c>
      <c r="AR208" s="202" t="s">
        <v>81</v>
      </c>
      <c r="AT208" s="203" t="s">
        <v>73</v>
      </c>
      <c r="AU208" s="203" t="s">
        <v>74</v>
      </c>
      <c r="AY208" s="202" t="s">
        <v>166</v>
      </c>
      <c r="BK208" s="204">
        <f>SUM(BK209:BK231)</f>
        <v>0</v>
      </c>
    </row>
    <row r="209" spans="1:65" s="2" customFormat="1" ht="37.9" customHeight="1">
      <c r="A209" s="32"/>
      <c r="B209" s="33"/>
      <c r="C209" s="224" t="s">
        <v>292</v>
      </c>
      <c r="D209" s="224" t="s">
        <v>179</v>
      </c>
      <c r="E209" s="225" t="s">
        <v>668</v>
      </c>
      <c r="F209" s="226" t="s">
        <v>669</v>
      </c>
      <c r="G209" s="227" t="s">
        <v>172</v>
      </c>
      <c r="H209" s="228">
        <v>10</v>
      </c>
      <c r="I209" s="229"/>
      <c r="J209" s="230">
        <f>ROUND(I209*H209,2)</f>
        <v>0</v>
      </c>
      <c r="K209" s="231"/>
      <c r="L209" s="232"/>
      <c r="M209" s="233" t="s">
        <v>1</v>
      </c>
      <c r="N209" s="234" t="s">
        <v>39</v>
      </c>
      <c r="O209" s="69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9" t="s">
        <v>186</v>
      </c>
      <c r="AT209" s="219" t="s">
        <v>179</v>
      </c>
      <c r="AU209" s="219" t="s">
        <v>81</v>
      </c>
      <c r="AY209" s="14" t="s">
        <v>166</v>
      </c>
      <c r="BE209" s="112">
        <f>IF(N209="základní",J209,0)</f>
        <v>0</v>
      </c>
      <c r="BF209" s="112">
        <f>IF(N209="snížená",J209,0)</f>
        <v>0</v>
      </c>
      <c r="BG209" s="112">
        <f>IF(N209="zákl. přenesená",J209,0)</f>
        <v>0</v>
      </c>
      <c r="BH209" s="112">
        <f>IF(N209="sníž. přenesená",J209,0)</f>
        <v>0</v>
      </c>
      <c r="BI209" s="112">
        <f>IF(N209="nulová",J209,0)</f>
        <v>0</v>
      </c>
      <c r="BJ209" s="14" t="s">
        <v>81</v>
      </c>
      <c r="BK209" s="112">
        <f>ROUND(I209*H209,2)</f>
        <v>0</v>
      </c>
      <c r="BL209" s="14" t="s">
        <v>177</v>
      </c>
      <c r="BM209" s="219" t="s">
        <v>295</v>
      </c>
    </row>
    <row r="210" spans="1:65" s="2" customFormat="1" ht="19.5">
      <c r="A210" s="32"/>
      <c r="B210" s="33"/>
      <c r="C210" s="34"/>
      <c r="D210" s="220" t="s">
        <v>174</v>
      </c>
      <c r="E210" s="34"/>
      <c r="F210" s="221" t="s">
        <v>669</v>
      </c>
      <c r="G210" s="34"/>
      <c r="H210" s="34"/>
      <c r="I210" s="176"/>
      <c r="J210" s="34"/>
      <c r="K210" s="34"/>
      <c r="L210" s="35"/>
      <c r="M210" s="222"/>
      <c r="N210" s="223"/>
      <c r="O210" s="69"/>
      <c r="P210" s="69"/>
      <c r="Q210" s="69"/>
      <c r="R210" s="69"/>
      <c r="S210" s="69"/>
      <c r="T210" s="70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4" t="s">
        <v>174</v>
      </c>
      <c r="AU210" s="14" t="s">
        <v>81</v>
      </c>
    </row>
    <row r="211" spans="1:65" s="2" customFormat="1" ht="37.9" customHeight="1">
      <c r="A211" s="32"/>
      <c r="B211" s="33"/>
      <c r="C211" s="224" t="s">
        <v>237</v>
      </c>
      <c r="D211" s="224" t="s">
        <v>179</v>
      </c>
      <c r="E211" s="225" t="s">
        <v>670</v>
      </c>
      <c r="F211" s="226" t="s">
        <v>671</v>
      </c>
      <c r="G211" s="227" t="s">
        <v>172</v>
      </c>
      <c r="H211" s="228">
        <v>70</v>
      </c>
      <c r="I211" s="229"/>
      <c r="J211" s="230">
        <f>ROUND(I211*H211,2)</f>
        <v>0</v>
      </c>
      <c r="K211" s="231"/>
      <c r="L211" s="232"/>
      <c r="M211" s="233" t="s">
        <v>1</v>
      </c>
      <c r="N211" s="234" t="s">
        <v>39</v>
      </c>
      <c r="O211" s="69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9" t="s">
        <v>186</v>
      </c>
      <c r="AT211" s="219" t="s">
        <v>179</v>
      </c>
      <c r="AU211" s="219" t="s">
        <v>81</v>
      </c>
      <c r="AY211" s="14" t="s">
        <v>166</v>
      </c>
      <c r="BE211" s="112">
        <f>IF(N211="základní",J211,0)</f>
        <v>0</v>
      </c>
      <c r="BF211" s="112">
        <f>IF(N211="snížená",J211,0)</f>
        <v>0</v>
      </c>
      <c r="BG211" s="112">
        <f>IF(N211="zákl. přenesená",J211,0)</f>
        <v>0</v>
      </c>
      <c r="BH211" s="112">
        <f>IF(N211="sníž. přenesená",J211,0)</f>
        <v>0</v>
      </c>
      <c r="BI211" s="112">
        <f>IF(N211="nulová",J211,0)</f>
        <v>0</v>
      </c>
      <c r="BJ211" s="14" t="s">
        <v>81</v>
      </c>
      <c r="BK211" s="112">
        <f>ROUND(I211*H211,2)</f>
        <v>0</v>
      </c>
      <c r="BL211" s="14" t="s">
        <v>177</v>
      </c>
      <c r="BM211" s="219" t="s">
        <v>298</v>
      </c>
    </row>
    <row r="212" spans="1:65" s="2" customFormat="1" ht="19.5">
      <c r="A212" s="32"/>
      <c r="B212" s="33"/>
      <c r="C212" s="34"/>
      <c r="D212" s="220" t="s">
        <v>174</v>
      </c>
      <c r="E212" s="34"/>
      <c r="F212" s="221" t="s">
        <v>671</v>
      </c>
      <c r="G212" s="34"/>
      <c r="H212" s="34"/>
      <c r="I212" s="176"/>
      <c r="J212" s="34"/>
      <c r="K212" s="34"/>
      <c r="L212" s="35"/>
      <c r="M212" s="222"/>
      <c r="N212" s="223"/>
      <c r="O212" s="69"/>
      <c r="P212" s="69"/>
      <c r="Q212" s="69"/>
      <c r="R212" s="69"/>
      <c r="S212" s="69"/>
      <c r="T212" s="70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4" t="s">
        <v>174</v>
      </c>
      <c r="AU212" s="14" t="s">
        <v>81</v>
      </c>
    </row>
    <row r="213" spans="1:65" s="2" customFormat="1" ht="37.9" customHeight="1">
      <c r="A213" s="32"/>
      <c r="B213" s="33"/>
      <c r="C213" s="224" t="s">
        <v>299</v>
      </c>
      <c r="D213" s="224" t="s">
        <v>179</v>
      </c>
      <c r="E213" s="225" t="s">
        <v>672</v>
      </c>
      <c r="F213" s="226" t="s">
        <v>839</v>
      </c>
      <c r="G213" s="227" t="s">
        <v>172</v>
      </c>
      <c r="H213" s="228">
        <v>150</v>
      </c>
      <c r="I213" s="229"/>
      <c r="J213" s="230">
        <f>ROUND(I213*H213,2)</f>
        <v>0</v>
      </c>
      <c r="K213" s="231"/>
      <c r="L213" s="232"/>
      <c r="M213" s="233" t="s">
        <v>1</v>
      </c>
      <c r="N213" s="234" t="s">
        <v>39</v>
      </c>
      <c r="O213" s="69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9" t="s">
        <v>186</v>
      </c>
      <c r="AT213" s="219" t="s">
        <v>179</v>
      </c>
      <c r="AU213" s="219" t="s">
        <v>81</v>
      </c>
      <c r="AY213" s="14" t="s">
        <v>166</v>
      </c>
      <c r="BE213" s="112">
        <f>IF(N213="základní",J213,0)</f>
        <v>0</v>
      </c>
      <c r="BF213" s="112">
        <f>IF(N213="snížená",J213,0)</f>
        <v>0</v>
      </c>
      <c r="BG213" s="112">
        <f>IF(N213="zákl. přenesená",J213,0)</f>
        <v>0</v>
      </c>
      <c r="BH213" s="112">
        <f>IF(N213="sníž. přenesená",J213,0)</f>
        <v>0</v>
      </c>
      <c r="BI213" s="112">
        <f>IF(N213="nulová",J213,0)</f>
        <v>0</v>
      </c>
      <c r="BJ213" s="14" t="s">
        <v>81</v>
      </c>
      <c r="BK213" s="112">
        <f>ROUND(I213*H213,2)</f>
        <v>0</v>
      </c>
      <c r="BL213" s="14" t="s">
        <v>177</v>
      </c>
      <c r="BM213" s="219" t="s">
        <v>302</v>
      </c>
    </row>
    <row r="214" spans="1:65" s="2" customFormat="1" ht="19.5">
      <c r="A214" s="32"/>
      <c r="B214" s="33"/>
      <c r="C214" s="34"/>
      <c r="D214" s="220" t="s">
        <v>174</v>
      </c>
      <c r="E214" s="34"/>
      <c r="F214" s="221" t="s">
        <v>839</v>
      </c>
      <c r="G214" s="34"/>
      <c r="H214" s="34"/>
      <c r="I214" s="176"/>
      <c r="J214" s="34"/>
      <c r="K214" s="34"/>
      <c r="L214" s="35"/>
      <c r="M214" s="222"/>
      <c r="N214" s="223"/>
      <c r="O214" s="69"/>
      <c r="P214" s="69"/>
      <c r="Q214" s="69"/>
      <c r="R214" s="69"/>
      <c r="S214" s="69"/>
      <c r="T214" s="70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4" t="s">
        <v>174</v>
      </c>
      <c r="AU214" s="14" t="s">
        <v>81</v>
      </c>
    </row>
    <row r="215" spans="1:65" s="2" customFormat="1" ht="76.349999999999994" customHeight="1">
      <c r="A215" s="32"/>
      <c r="B215" s="33"/>
      <c r="C215" s="224" t="s">
        <v>241</v>
      </c>
      <c r="D215" s="224" t="s">
        <v>179</v>
      </c>
      <c r="E215" s="225" t="s">
        <v>674</v>
      </c>
      <c r="F215" s="226" t="s">
        <v>840</v>
      </c>
      <c r="G215" s="227" t="s">
        <v>724</v>
      </c>
      <c r="H215" s="228">
        <v>2</v>
      </c>
      <c r="I215" s="229"/>
      <c r="J215" s="230">
        <f>ROUND(I215*H215,2)</f>
        <v>0</v>
      </c>
      <c r="K215" s="231"/>
      <c r="L215" s="232"/>
      <c r="M215" s="233" t="s">
        <v>1</v>
      </c>
      <c r="N215" s="234" t="s">
        <v>39</v>
      </c>
      <c r="O215" s="69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9" t="s">
        <v>186</v>
      </c>
      <c r="AT215" s="219" t="s">
        <v>179</v>
      </c>
      <c r="AU215" s="219" t="s">
        <v>81</v>
      </c>
      <c r="AY215" s="14" t="s">
        <v>166</v>
      </c>
      <c r="BE215" s="112">
        <f>IF(N215="základní",J215,0)</f>
        <v>0</v>
      </c>
      <c r="BF215" s="112">
        <f>IF(N215="snížená",J215,0)</f>
        <v>0</v>
      </c>
      <c r="BG215" s="112">
        <f>IF(N215="zákl. přenesená",J215,0)</f>
        <v>0</v>
      </c>
      <c r="BH215" s="112">
        <f>IF(N215="sníž. přenesená",J215,0)</f>
        <v>0</v>
      </c>
      <c r="BI215" s="112">
        <f>IF(N215="nulová",J215,0)</f>
        <v>0</v>
      </c>
      <c r="BJ215" s="14" t="s">
        <v>81</v>
      </c>
      <c r="BK215" s="112">
        <f>ROUND(I215*H215,2)</f>
        <v>0</v>
      </c>
      <c r="BL215" s="14" t="s">
        <v>177</v>
      </c>
      <c r="BM215" s="219" t="s">
        <v>305</v>
      </c>
    </row>
    <row r="216" spans="1:65" s="2" customFormat="1" ht="48.75">
      <c r="A216" s="32"/>
      <c r="B216" s="33"/>
      <c r="C216" s="34"/>
      <c r="D216" s="220" t="s">
        <v>174</v>
      </c>
      <c r="E216" s="34"/>
      <c r="F216" s="221" t="s">
        <v>840</v>
      </c>
      <c r="G216" s="34"/>
      <c r="H216" s="34"/>
      <c r="I216" s="176"/>
      <c r="J216" s="34"/>
      <c r="K216" s="34"/>
      <c r="L216" s="35"/>
      <c r="M216" s="222"/>
      <c r="N216" s="223"/>
      <c r="O216" s="69"/>
      <c r="P216" s="69"/>
      <c r="Q216" s="69"/>
      <c r="R216" s="69"/>
      <c r="S216" s="69"/>
      <c r="T216" s="70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4" t="s">
        <v>174</v>
      </c>
      <c r="AU216" s="14" t="s">
        <v>81</v>
      </c>
    </row>
    <row r="217" spans="1:65" s="2" customFormat="1" ht="33" customHeight="1">
      <c r="A217" s="32"/>
      <c r="B217" s="33"/>
      <c r="C217" s="224" t="s">
        <v>308</v>
      </c>
      <c r="D217" s="224" t="s">
        <v>179</v>
      </c>
      <c r="E217" s="225" t="s">
        <v>676</v>
      </c>
      <c r="F217" s="226" t="s">
        <v>841</v>
      </c>
      <c r="G217" s="227" t="s">
        <v>172</v>
      </c>
      <c r="H217" s="228">
        <v>100</v>
      </c>
      <c r="I217" s="229"/>
      <c r="J217" s="230">
        <f>ROUND(I217*H217,2)</f>
        <v>0</v>
      </c>
      <c r="K217" s="231"/>
      <c r="L217" s="232"/>
      <c r="M217" s="233" t="s">
        <v>1</v>
      </c>
      <c r="N217" s="234" t="s">
        <v>39</v>
      </c>
      <c r="O217" s="69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9" t="s">
        <v>186</v>
      </c>
      <c r="AT217" s="219" t="s">
        <v>179</v>
      </c>
      <c r="AU217" s="219" t="s">
        <v>81</v>
      </c>
      <c r="AY217" s="14" t="s">
        <v>166</v>
      </c>
      <c r="BE217" s="112">
        <f>IF(N217="základní",J217,0)</f>
        <v>0</v>
      </c>
      <c r="BF217" s="112">
        <f>IF(N217="snížená",J217,0)</f>
        <v>0</v>
      </c>
      <c r="BG217" s="112">
        <f>IF(N217="zákl. přenesená",J217,0)</f>
        <v>0</v>
      </c>
      <c r="BH217" s="112">
        <f>IF(N217="sníž. přenesená",J217,0)</f>
        <v>0</v>
      </c>
      <c r="BI217" s="112">
        <f>IF(N217="nulová",J217,0)</f>
        <v>0</v>
      </c>
      <c r="BJ217" s="14" t="s">
        <v>81</v>
      </c>
      <c r="BK217" s="112">
        <f>ROUND(I217*H217,2)</f>
        <v>0</v>
      </c>
      <c r="BL217" s="14" t="s">
        <v>177</v>
      </c>
      <c r="BM217" s="219" t="s">
        <v>311</v>
      </c>
    </row>
    <row r="218" spans="1:65" s="2" customFormat="1" ht="19.5">
      <c r="A218" s="32"/>
      <c r="B218" s="33"/>
      <c r="C218" s="34"/>
      <c r="D218" s="220" t="s">
        <v>174</v>
      </c>
      <c r="E218" s="34"/>
      <c r="F218" s="221" t="s">
        <v>841</v>
      </c>
      <c r="G218" s="34"/>
      <c r="H218" s="34"/>
      <c r="I218" s="176"/>
      <c r="J218" s="34"/>
      <c r="K218" s="34"/>
      <c r="L218" s="35"/>
      <c r="M218" s="222"/>
      <c r="N218" s="223"/>
      <c r="O218" s="69"/>
      <c r="P218" s="69"/>
      <c r="Q218" s="69"/>
      <c r="R218" s="69"/>
      <c r="S218" s="69"/>
      <c r="T218" s="70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4" t="s">
        <v>174</v>
      </c>
      <c r="AU218" s="14" t="s">
        <v>81</v>
      </c>
    </row>
    <row r="219" spans="1:65" s="2" customFormat="1" ht="24.2" customHeight="1">
      <c r="A219" s="32"/>
      <c r="B219" s="33"/>
      <c r="C219" s="224" t="s">
        <v>242</v>
      </c>
      <c r="D219" s="224" t="s">
        <v>179</v>
      </c>
      <c r="E219" s="225" t="s">
        <v>678</v>
      </c>
      <c r="F219" s="226" t="s">
        <v>842</v>
      </c>
      <c r="G219" s="227" t="s">
        <v>213</v>
      </c>
      <c r="H219" s="228">
        <v>1</v>
      </c>
      <c r="I219" s="229"/>
      <c r="J219" s="230">
        <f>ROUND(I219*H219,2)</f>
        <v>0</v>
      </c>
      <c r="K219" s="231"/>
      <c r="L219" s="232"/>
      <c r="M219" s="233" t="s">
        <v>1</v>
      </c>
      <c r="N219" s="234" t="s">
        <v>39</v>
      </c>
      <c r="O219" s="69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9" t="s">
        <v>186</v>
      </c>
      <c r="AT219" s="219" t="s">
        <v>179</v>
      </c>
      <c r="AU219" s="219" t="s">
        <v>81</v>
      </c>
      <c r="AY219" s="14" t="s">
        <v>166</v>
      </c>
      <c r="BE219" s="112">
        <f>IF(N219="základní",J219,0)</f>
        <v>0</v>
      </c>
      <c r="BF219" s="112">
        <f>IF(N219="snížená",J219,0)</f>
        <v>0</v>
      </c>
      <c r="BG219" s="112">
        <f>IF(N219="zákl. přenesená",J219,0)</f>
        <v>0</v>
      </c>
      <c r="BH219" s="112">
        <f>IF(N219="sníž. přenesená",J219,0)</f>
        <v>0</v>
      </c>
      <c r="BI219" s="112">
        <f>IF(N219="nulová",J219,0)</f>
        <v>0</v>
      </c>
      <c r="BJ219" s="14" t="s">
        <v>81</v>
      </c>
      <c r="BK219" s="112">
        <f>ROUND(I219*H219,2)</f>
        <v>0</v>
      </c>
      <c r="BL219" s="14" t="s">
        <v>177</v>
      </c>
      <c r="BM219" s="219" t="s">
        <v>314</v>
      </c>
    </row>
    <row r="220" spans="1:65" s="2" customFormat="1" ht="19.5">
      <c r="A220" s="32"/>
      <c r="B220" s="33"/>
      <c r="C220" s="34"/>
      <c r="D220" s="220" t="s">
        <v>174</v>
      </c>
      <c r="E220" s="34"/>
      <c r="F220" s="221" t="s">
        <v>842</v>
      </c>
      <c r="G220" s="34"/>
      <c r="H220" s="34"/>
      <c r="I220" s="176"/>
      <c r="J220" s="34"/>
      <c r="K220" s="34"/>
      <c r="L220" s="35"/>
      <c r="M220" s="222"/>
      <c r="N220" s="223"/>
      <c r="O220" s="69"/>
      <c r="P220" s="69"/>
      <c r="Q220" s="69"/>
      <c r="R220" s="69"/>
      <c r="S220" s="69"/>
      <c r="T220" s="70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4" t="s">
        <v>174</v>
      </c>
      <c r="AU220" s="14" t="s">
        <v>81</v>
      </c>
    </row>
    <row r="221" spans="1:65" s="2" customFormat="1" ht="37.9" customHeight="1">
      <c r="A221" s="32"/>
      <c r="B221" s="33"/>
      <c r="C221" s="224" t="s">
        <v>315</v>
      </c>
      <c r="D221" s="224" t="s">
        <v>179</v>
      </c>
      <c r="E221" s="225" t="s">
        <v>682</v>
      </c>
      <c r="F221" s="226" t="s">
        <v>843</v>
      </c>
      <c r="G221" s="227" t="s">
        <v>172</v>
      </c>
      <c r="H221" s="228">
        <v>70</v>
      </c>
      <c r="I221" s="229"/>
      <c r="J221" s="230">
        <f>ROUND(I221*H221,2)</f>
        <v>0</v>
      </c>
      <c r="K221" s="231"/>
      <c r="L221" s="232"/>
      <c r="M221" s="233" t="s">
        <v>1</v>
      </c>
      <c r="N221" s="234" t="s">
        <v>39</v>
      </c>
      <c r="O221" s="69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9" t="s">
        <v>186</v>
      </c>
      <c r="AT221" s="219" t="s">
        <v>179</v>
      </c>
      <c r="AU221" s="219" t="s">
        <v>81</v>
      </c>
      <c r="AY221" s="14" t="s">
        <v>166</v>
      </c>
      <c r="BE221" s="112">
        <f>IF(N221="základní",J221,0)</f>
        <v>0</v>
      </c>
      <c r="BF221" s="112">
        <f>IF(N221="snížená",J221,0)</f>
        <v>0</v>
      </c>
      <c r="BG221" s="112">
        <f>IF(N221="zákl. přenesená",J221,0)</f>
        <v>0</v>
      </c>
      <c r="BH221" s="112">
        <f>IF(N221="sníž. přenesená",J221,0)</f>
        <v>0</v>
      </c>
      <c r="BI221" s="112">
        <f>IF(N221="nulová",J221,0)</f>
        <v>0</v>
      </c>
      <c r="BJ221" s="14" t="s">
        <v>81</v>
      </c>
      <c r="BK221" s="112">
        <f>ROUND(I221*H221,2)</f>
        <v>0</v>
      </c>
      <c r="BL221" s="14" t="s">
        <v>177</v>
      </c>
      <c r="BM221" s="219" t="s">
        <v>318</v>
      </c>
    </row>
    <row r="222" spans="1:65" s="2" customFormat="1" ht="29.25">
      <c r="A222" s="32"/>
      <c r="B222" s="33"/>
      <c r="C222" s="34"/>
      <c r="D222" s="220" t="s">
        <v>174</v>
      </c>
      <c r="E222" s="34"/>
      <c r="F222" s="221" t="s">
        <v>843</v>
      </c>
      <c r="G222" s="34"/>
      <c r="H222" s="34"/>
      <c r="I222" s="176"/>
      <c r="J222" s="34"/>
      <c r="K222" s="34"/>
      <c r="L222" s="35"/>
      <c r="M222" s="222"/>
      <c r="N222" s="223"/>
      <c r="O222" s="69"/>
      <c r="P222" s="69"/>
      <c r="Q222" s="69"/>
      <c r="R222" s="69"/>
      <c r="S222" s="69"/>
      <c r="T222" s="70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4" t="s">
        <v>174</v>
      </c>
      <c r="AU222" s="14" t="s">
        <v>81</v>
      </c>
    </row>
    <row r="223" spans="1:65" s="2" customFormat="1" ht="117">
      <c r="A223" s="32"/>
      <c r="B223" s="33"/>
      <c r="C223" s="34"/>
      <c r="D223" s="220" t="s">
        <v>786</v>
      </c>
      <c r="E223" s="34"/>
      <c r="F223" s="239" t="s">
        <v>844</v>
      </c>
      <c r="G223" s="34"/>
      <c r="H223" s="34"/>
      <c r="I223" s="176"/>
      <c r="J223" s="34"/>
      <c r="K223" s="34"/>
      <c r="L223" s="35"/>
      <c r="M223" s="222"/>
      <c r="N223" s="223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4" t="s">
        <v>786</v>
      </c>
      <c r="AU223" s="14" t="s">
        <v>81</v>
      </c>
    </row>
    <row r="224" spans="1:65" s="2" customFormat="1" ht="37.9" customHeight="1">
      <c r="A224" s="32"/>
      <c r="B224" s="33"/>
      <c r="C224" s="224" t="s">
        <v>243</v>
      </c>
      <c r="D224" s="224" t="s">
        <v>179</v>
      </c>
      <c r="E224" s="225" t="s">
        <v>684</v>
      </c>
      <c r="F224" s="226" t="s">
        <v>845</v>
      </c>
      <c r="G224" s="227" t="s">
        <v>724</v>
      </c>
      <c r="H224" s="228">
        <v>2</v>
      </c>
      <c r="I224" s="229"/>
      <c r="J224" s="230">
        <f>ROUND(I224*H224,2)</f>
        <v>0</v>
      </c>
      <c r="K224" s="231"/>
      <c r="L224" s="232"/>
      <c r="M224" s="233" t="s">
        <v>1</v>
      </c>
      <c r="N224" s="234" t="s">
        <v>39</v>
      </c>
      <c r="O224" s="69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9" t="s">
        <v>186</v>
      </c>
      <c r="AT224" s="219" t="s">
        <v>179</v>
      </c>
      <c r="AU224" s="219" t="s">
        <v>81</v>
      </c>
      <c r="AY224" s="14" t="s">
        <v>166</v>
      </c>
      <c r="BE224" s="112">
        <f>IF(N224="základní",J224,0)</f>
        <v>0</v>
      </c>
      <c r="BF224" s="112">
        <f>IF(N224="snížená",J224,0)</f>
        <v>0</v>
      </c>
      <c r="BG224" s="112">
        <f>IF(N224="zákl. přenesená",J224,0)</f>
        <v>0</v>
      </c>
      <c r="BH224" s="112">
        <f>IF(N224="sníž. přenesená",J224,0)</f>
        <v>0</v>
      </c>
      <c r="BI224" s="112">
        <f>IF(N224="nulová",J224,0)</f>
        <v>0</v>
      </c>
      <c r="BJ224" s="14" t="s">
        <v>81</v>
      </c>
      <c r="BK224" s="112">
        <f>ROUND(I224*H224,2)</f>
        <v>0</v>
      </c>
      <c r="BL224" s="14" t="s">
        <v>177</v>
      </c>
      <c r="BM224" s="219" t="s">
        <v>321</v>
      </c>
    </row>
    <row r="225" spans="1:65" s="2" customFormat="1" ht="19.5">
      <c r="A225" s="32"/>
      <c r="B225" s="33"/>
      <c r="C225" s="34"/>
      <c r="D225" s="220" t="s">
        <v>174</v>
      </c>
      <c r="E225" s="34"/>
      <c r="F225" s="221" t="s">
        <v>845</v>
      </c>
      <c r="G225" s="34"/>
      <c r="H225" s="34"/>
      <c r="I225" s="176"/>
      <c r="J225" s="34"/>
      <c r="K225" s="34"/>
      <c r="L225" s="35"/>
      <c r="M225" s="222"/>
      <c r="N225" s="223"/>
      <c r="O225" s="69"/>
      <c r="P225" s="69"/>
      <c r="Q225" s="69"/>
      <c r="R225" s="69"/>
      <c r="S225" s="69"/>
      <c r="T225" s="70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4" t="s">
        <v>174</v>
      </c>
      <c r="AU225" s="14" t="s">
        <v>81</v>
      </c>
    </row>
    <row r="226" spans="1:65" s="2" customFormat="1" ht="62.65" customHeight="1">
      <c r="A226" s="32"/>
      <c r="B226" s="33"/>
      <c r="C226" s="224" t="s">
        <v>322</v>
      </c>
      <c r="D226" s="224" t="s">
        <v>179</v>
      </c>
      <c r="E226" s="225" t="s">
        <v>686</v>
      </c>
      <c r="F226" s="226" t="s">
        <v>675</v>
      </c>
      <c r="G226" s="227" t="s">
        <v>213</v>
      </c>
      <c r="H226" s="228">
        <v>20</v>
      </c>
      <c r="I226" s="229"/>
      <c r="J226" s="230">
        <f>ROUND(I226*H226,2)</f>
        <v>0</v>
      </c>
      <c r="K226" s="231"/>
      <c r="L226" s="232"/>
      <c r="M226" s="233" t="s">
        <v>1</v>
      </c>
      <c r="N226" s="234" t="s">
        <v>39</v>
      </c>
      <c r="O226" s="69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9" t="s">
        <v>186</v>
      </c>
      <c r="AT226" s="219" t="s">
        <v>179</v>
      </c>
      <c r="AU226" s="219" t="s">
        <v>81</v>
      </c>
      <c r="AY226" s="14" t="s">
        <v>166</v>
      </c>
      <c r="BE226" s="112">
        <f>IF(N226="základní",J226,0)</f>
        <v>0</v>
      </c>
      <c r="BF226" s="112">
        <f>IF(N226="snížená",J226,0)</f>
        <v>0</v>
      </c>
      <c r="BG226" s="112">
        <f>IF(N226="zákl. přenesená",J226,0)</f>
        <v>0</v>
      </c>
      <c r="BH226" s="112">
        <f>IF(N226="sníž. přenesená",J226,0)</f>
        <v>0</v>
      </c>
      <c r="BI226" s="112">
        <f>IF(N226="nulová",J226,0)</f>
        <v>0</v>
      </c>
      <c r="BJ226" s="14" t="s">
        <v>81</v>
      </c>
      <c r="BK226" s="112">
        <f>ROUND(I226*H226,2)</f>
        <v>0</v>
      </c>
      <c r="BL226" s="14" t="s">
        <v>177</v>
      </c>
      <c r="BM226" s="219" t="s">
        <v>325</v>
      </c>
    </row>
    <row r="227" spans="1:65" s="2" customFormat="1" ht="39">
      <c r="A227" s="32"/>
      <c r="B227" s="33"/>
      <c r="C227" s="34"/>
      <c r="D227" s="220" t="s">
        <v>174</v>
      </c>
      <c r="E227" s="34"/>
      <c r="F227" s="221" t="s">
        <v>675</v>
      </c>
      <c r="G227" s="34"/>
      <c r="H227" s="34"/>
      <c r="I227" s="176"/>
      <c r="J227" s="34"/>
      <c r="K227" s="34"/>
      <c r="L227" s="35"/>
      <c r="M227" s="222"/>
      <c r="N227" s="223"/>
      <c r="O227" s="69"/>
      <c r="P227" s="69"/>
      <c r="Q227" s="69"/>
      <c r="R227" s="69"/>
      <c r="S227" s="69"/>
      <c r="T227" s="70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4" t="s">
        <v>174</v>
      </c>
      <c r="AU227" s="14" t="s">
        <v>81</v>
      </c>
    </row>
    <row r="228" spans="1:65" s="2" customFormat="1" ht="37.9" customHeight="1">
      <c r="A228" s="32"/>
      <c r="B228" s="33"/>
      <c r="C228" s="224" t="s">
        <v>246</v>
      </c>
      <c r="D228" s="224" t="s">
        <v>179</v>
      </c>
      <c r="E228" s="225" t="s">
        <v>688</v>
      </c>
      <c r="F228" s="226" t="s">
        <v>677</v>
      </c>
      <c r="G228" s="227" t="s">
        <v>213</v>
      </c>
      <c r="H228" s="228">
        <v>1</v>
      </c>
      <c r="I228" s="229"/>
      <c r="J228" s="230">
        <f>ROUND(I228*H228,2)</f>
        <v>0</v>
      </c>
      <c r="K228" s="231"/>
      <c r="L228" s="232"/>
      <c r="M228" s="233" t="s">
        <v>1</v>
      </c>
      <c r="N228" s="234" t="s">
        <v>39</v>
      </c>
      <c r="O228" s="69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9" t="s">
        <v>186</v>
      </c>
      <c r="AT228" s="219" t="s">
        <v>179</v>
      </c>
      <c r="AU228" s="219" t="s">
        <v>81</v>
      </c>
      <c r="AY228" s="14" t="s">
        <v>166</v>
      </c>
      <c r="BE228" s="112">
        <f>IF(N228="základní",J228,0)</f>
        <v>0</v>
      </c>
      <c r="BF228" s="112">
        <f>IF(N228="snížená",J228,0)</f>
        <v>0</v>
      </c>
      <c r="BG228" s="112">
        <f>IF(N228="zákl. přenesená",J228,0)</f>
        <v>0</v>
      </c>
      <c r="BH228" s="112">
        <f>IF(N228="sníž. přenesená",J228,0)</f>
        <v>0</v>
      </c>
      <c r="BI228" s="112">
        <f>IF(N228="nulová",J228,0)</f>
        <v>0</v>
      </c>
      <c r="BJ228" s="14" t="s">
        <v>81</v>
      </c>
      <c r="BK228" s="112">
        <f>ROUND(I228*H228,2)</f>
        <v>0</v>
      </c>
      <c r="BL228" s="14" t="s">
        <v>177</v>
      </c>
      <c r="BM228" s="219" t="s">
        <v>330</v>
      </c>
    </row>
    <row r="229" spans="1:65" s="2" customFormat="1" ht="19.5">
      <c r="A229" s="32"/>
      <c r="B229" s="33"/>
      <c r="C229" s="34"/>
      <c r="D229" s="220" t="s">
        <v>174</v>
      </c>
      <c r="E229" s="34"/>
      <c r="F229" s="221" t="s">
        <v>677</v>
      </c>
      <c r="G229" s="34"/>
      <c r="H229" s="34"/>
      <c r="I229" s="176"/>
      <c r="J229" s="34"/>
      <c r="K229" s="34"/>
      <c r="L229" s="35"/>
      <c r="M229" s="222"/>
      <c r="N229" s="223"/>
      <c r="O229" s="69"/>
      <c r="P229" s="69"/>
      <c r="Q229" s="69"/>
      <c r="R229" s="69"/>
      <c r="S229" s="69"/>
      <c r="T229" s="70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4" t="s">
        <v>174</v>
      </c>
      <c r="AU229" s="14" t="s">
        <v>81</v>
      </c>
    </row>
    <row r="230" spans="1:65" s="2" customFormat="1" ht="24.2" customHeight="1">
      <c r="A230" s="32"/>
      <c r="B230" s="33"/>
      <c r="C230" s="224" t="s">
        <v>331</v>
      </c>
      <c r="D230" s="224" t="s">
        <v>179</v>
      </c>
      <c r="E230" s="225" t="s">
        <v>690</v>
      </c>
      <c r="F230" s="226" t="s">
        <v>679</v>
      </c>
      <c r="G230" s="227" t="s">
        <v>213</v>
      </c>
      <c r="H230" s="228">
        <v>1</v>
      </c>
      <c r="I230" s="229"/>
      <c r="J230" s="230">
        <f>ROUND(I230*H230,2)</f>
        <v>0</v>
      </c>
      <c r="K230" s="231"/>
      <c r="L230" s="232"/>
      <c r="M230" s="233" t="s">
        <v>1</v>
      </c>
      <c r="N230" s="234" t="s">
        <v>39</v>
      </c>
      <c r="O230" s="69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19" t="s">
        <v>186</v>
      </c>
      <c r="AT230" s="219" t="s">
        <v>179</v>
      </c>
      <c r="AU230" s="219" t="s">
        <v>81</v>
      </c>
      <c r="AY230" s="14" t="s">
        <v>166</v>
      </c>
      <c r="BE230" s="112">
        <f>IF(N230="základní",J230,0)</f>
        <v>0</v>
      </c>
      <c r="BF230" s="112">
        <f>IF(N230="snížená",J230,0)</f>
        <v>0</v>
      </c>
      <c r="BG230" s="112">
        <f>IF(N230="zákl. přenesená",J230,0)</f>
        <v>0</v>
      </c>
      <c r="BH230" s="112">
        <f>IF(N230="sníž. přenesená",J230,0)</f>
        <v>0</v>
      </c>
      <c r="BI230" s="112">
        <f>IF(N230="nulová",J230,0)</f>
        <v>0</v>
      </c>
      <c r="BJ230" s="14" t="s">
        <v>81</v>
      </c>
      <c r="BK230" s="112">
        <f>ROUND(I230*H230,2)</f>
        <v>0</v>
      </c>
      <c r="BL230" s="14" t="s">
        <v>177</v>
      </c>
      <c r="BM230" s="219" t="s">
        <v>334</v>
      </c>
    </row>
    <row r="231" spans="1:65" s="2" customFormat="1" ht="11.25">
      <c r="A231" s="32"/>
      <c r="B231" s="33"/>
      <c r="C231" s="34"/>
      <c r="D231" s="220" t="s">
        <v>174</v>
      </c>
      <c r="E231" s="34"/>
      <c r="F231" s="221" t="s">
        <v>679</v>
      </c>
      <c r="G231" s="34"/>
      <c r="H231" s="34"/>
      <c r="I231" s="176"/>
      <c r="J231" s="34"/>
      <c r="K231" s="34"/>
      <c r="L231" s="35"/>
      <c r="M231" s="222"/>
      <c r="N231" s="223"/>
      <c r="O231" s="69"/>
      <c r="P231" s="69"/>
      <c r="Q231" s="69"/>
      <c r="R231" s="69"/>
      <c r="S231" s="69"/>
      <c r="T231" s="70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4" t="s">
        <v>174</v>
      </c>
      <c r="AU231" s="14" t="s">
        <v>81</v>
      </c>
    </row>
    <row r="232" spans="1:65" s="12" customFormat="1" ht="25.9" customHeight="1">
      <c r="B232" s="191"/>
      <c r="C232" s="192"/>
      <c r="D232" s="193" t="s">
        <v>73</v>
      </c>
      <c r="E232" s="194" t="s">
        <v>680</v>
      </c>
      <c r="F232" s="194" t="s">
        <v>681</v>
      </c>
      <c r="G232" s="192"/>
      <c r="H232" s="192"/>
      <c r="I232" s="195"/>
      <c r="J232" s="196">
        <f>BK232</f>
        <v>0</v>
      </c>
      <c r="K232" s="192"/>
      <c r="L232" s="197"/>
      <c r="M232" s="198"/>
      <c r="N232" s="199"/>
      <c r="O232" s="199"/>
      <c r="P232" s="200">
        <f>SUM(P233:P264)</f>
        <v>0</v>
      </c>
      <c r="Q232" s="199"/>
      <c r="R232" s="200">
        <f>SUM(R233:R264)</f>
        <v>0</v>
      </c>
      <c r="S232" s="199"/>
      <c r="T232" s="201">
        <f>SUM(T233:T264)</f>
        <v>0</v>
      </c>
      <c r="AR232" s="202" t="s">
        <v>81</v>
      </c>
      <c r="AT232" s="203" t="s">
        <v>73</v>
      </c>
      <c r="AU232" s="203" t="s">
        <v>74</v>
      </c>
      <c r="AY232" s="202" t="s">
        <v>166</v>
      </c>
      <c r="BK232" s="204">
        <f>SUM(BK233:BK264)</f>
        <v>0</v>
      </c>
    </row>
    <row r="233" spans="1:65" s="2" customFormat="1" ht="33" customHeight="1">
      <c r="A233" s="32"/>
      <c r="B233" s="33"/>
      <c r="C233" s="224" t="s">
        <v>250</v>
      </c>
      <c r="D233" s="224" t="s">
        <v>179</v>
      </c>
      <c r="E233" s="225" t="s">
        <v>692</v>
      </c>
      <c r="F233" s="226" t="s">
        <v>683</v>
      </c>
      <c r="G233" s="227" t="s">
        <v>213</v>
      </c>
      <c r="H233" s="228">
        <v>1</v>
      </c>
      <c r="I233" s="229"/>
      <c r="J233" s="230">
        <f>ROUND(I233*H233,2)</f>
        <v>0</v>
      </c>
      <c r="K233" s="231"/>
      <c r="L233" s="232"/>
      <c r="M233" s="233" t="s">
        <v>1</v>
      </c>
      <c r="N233" s="234" t="s">
        <v>39</v>
      </c>
      <c r="O233" s="69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9" t="s">
        <v>186</v>
      </c>
      <c r="AT233" s="219" t="s">
        <v>179</v>
      </c>
      <c r="AU233" s="219" t="s">
        <v>81</v>
      </c>
      <c r="AY233" s="14" t="s">
        <v>166</v>
      </c>
      <c r="BE233" s="112">
        <f>IF(N233="základní",J233,0)</f>
        <v>0</v>
      </c>
      <c r="BF233" s="112">
        <f>IF(N233="snížená",J233,0)</f>
        <v>0</v>
      </c>
      <c r="BG233" s="112">
        <f>IF(N233="zákl. přenesená",J233,0)</f>
        <v>0</v>
      </c>
      <c r="BH233" s="112">
        <f>IF(N233="sníž. přenesená",J233,0)</f>
        <v>0</v>
      </c>
      <c r="BI233" s="112">
        <f>IF(N233="nulová",J233,0)</f>
        <v>0</v>
      </c>
      <c r="BJ233" s="14" t="s">
        <v>81</v>
      </c>
      <c r="BK233" s="112">
        <f>ROUND(I233*H233,2)</f>
        <v>0</v>
      </c>
      <c r="BL233" s="14" t="s">
        <v>177</v>
      </c>
      <c r="BM233" s="219" t="s">
        <v>340</v>
      </c>
    </row>
    <row r="234" spans="1:65" s="2" customFormat="1" ht="19.5">
      <c r="A234" s="32"/>
      <c r="B234" s="33"/>
      <c r="C234" s="34"/>
      <c r="D234" s="220" t="s">
        <v>174</v>
      </c>
      <c r="E234" s="34"/>
      <c r="F234" s="221" t="s">
        <v>683</v>
      </c>
      <c r="G234" s="34"/>
      <c r="H234" s="34"/>
      <c r="I234" s="176"/>
      <c r="J234" s="34"/>
      <c r="K234" s="34"/>
      <c r="L234" s="35"/>
      <c r="M234" s="222"/>
      <c r="N234" s="223"/>
      <c r="O234" s="69"/>
      <c r="P234" s="69"/>
      <c r="Q234" s="69"/>
      <c r="R234" s="69"/>
      <c r="S234" s="69"/>
      <c r="T234" s="70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4" t="s">
        <v>174</v>
      </c>
      <c r="AU234" s="14" t="s">
        <v>81</v>
      </c>
    </row>
    <row r="235" spans="1:65" s="2" customFormat="1" ht="33" customHeight="1">
      <c r="A235" s="32"/>
      <c r="B235" s="33"/>
      <c r="C235" s="224" t="s">
        <v>341</v>
      </c>
      <c r="D235" s="224" t="s">
        <v>179</v>
      </c>
      <c r="E235" s="225" t="s">
        <v>694</v>
      </c>
      <c r="F235" s="226" t="s">
        <v>685</v>
      </c>
      <c r="G235" s="227" t="s">
        <v>213</v>
      </c>
      <c r="H235" s="228">
        <v>1</v>
      </c>
      <c r="I235" s="229"/>
      <c r="J235" s="230">
        <f>ROUND(I235*H235,2)</f>
        <v>0</v>
      </c>
      <c r="K235" s="231"/>
      <c r="L235" s="232"/>
      <c r="M235" s="233" t="s">
        <v>1</v>
      </c>
      <c r="N235" s="234" t="s">
        <v>39</v>
      </c>
      <c r="O235" s="69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9" t="s">
        <v>186</v>
      </c>
      <c r="AT235" s="219" t="s">
        <v>179</v>
      </c>
      <c r="AU235" s="219" t="s">
        <v>81</v>
      </c>
      <c r="AY235" s="14" t="s">
        <v>166</v>
      </c>
      <c r="BE235" s="112">
        <f>IF(N235="základní",J235,0)</f>
        <v>0</v>
      </c>
      <c r="BF235" s="112">
        <f>IF(N235="snížená",J235,0)</f>
        <v>0</v>
      </c>
      <c r="BG235" s="112">
        <f>IF(N235="zákl. přenesená",J235,0)</f>
        <v>0</v>
      </c>
      <c r="BH235" s="112">
        <f>IF(N235="sníž. přenesená",J235,0)</f>
        <v>0</v>
      </c>
      <c r="BI235" s="112">
        <f>IF(N235="nulová",J235,0)</f>
        <v>0</v>
      </c>
      <c r="BJ235" s="14" t="s">
        <v>81</v>
      </c>
      <c r="BK235" s="112">
        <f>ROUND(I235*H235,2)</f>
        <v>0</v>
      </c>
      <c r="BL235" s="14" t="s">
        <v>177</v>
      </c>
      <c r="BM235" s="219" t="s">
        <v>344</v>
      </c>
    </row>
    <row r="236" spans="1:65" s="2" customFormat="1" ht="19.5">
      <c r="A236" s="32"/>
      <c r="B236" s="33"/>
      <c r="C236" s="34"/>
      <c r="D236" s="220" t="s">
        <v>174</v>
      </c>
      <c r="E236" s="34"/>
      <c r="F236" s="221" t="s">
        <v>685</v>
      </c>
      <c r="G236" s="34"/>
      <c r="H236" s="34"/>
      <c r="I236" s="176"/>
      <c r="J236" s="34"/>
      <c r="K236" s="34"/>
      <c r="L236" s="35"/>
      <c r="M236" s="222"/>
      <c r="N236" s="223"/>
      <c r="O236" s="69"/>
      <c r="P236" s="69"/>
      <c r="Q236" s="69"/>
      <c r="R236" s="69"/>
      <c r="S236" s="69"/>
      <c r="T236" s="70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4" t="s">
        <v>174</v>
      </c>
      <c r="AU236" s="14" t="s">
        <v>81</v>
      </c>
    </row>
    <row r="237" spans="1:65" s="2" customFormat="1" ht="37.9" customHeight="1">
      <c r="A237" s="32"/>
      <c r="B237" s="33"/>
      <c r="C237" s="224" t="s">
        <v>253</v>
      </c>
      <c r="D237" s="224" t="s">
        <v>179</v>
      </c>
      <c r="E237" s="225" t="s">
        <v>696</v>
      </c>
      <c r="F237" s="226" t="s">
        <v>687</v>
      </c>
      <c r="G237" s="227" t="s">
        <v>213</v>
      </c>
      <c r="H237" s="228">
        <v>9</v>
      </c>
      <c r="I237" s="229"/>
      <c r="J237" s="230">
        <f>ROUND(I237*H237,2)</f>
        <v>0</v>
      </c>
      <c r="K237" s="231"/>
      <c r="L237" s="232"/>
      <c r="M237" s="233" t="s">
        <v>1</v>
      </c>
      <c r="N237" s="234" t="s">
        <v>39</v>
      </c>
      <c r="O237" s="69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9" t="s">
        <v>186</v>
      </c>
      <c r="AT237" s="219" t="s">
        <v>179</v>
      </c>
      <c r="AU237" s="219" t="s">
        <v>81</v>
      </c>
      <c r="AY237" s="14" t="s">
        <v>166</v>
      </c>
      <c r="BE237" s="112">
        <f>IF(N237="základní",J237,0)</f>
        <v>0</v>
      </c>
      <c r="BF237" s="112">
        <f>IF(N237="snížená",J237,0)</f>
        <v>0</v>
      </c>
      <c r="BG237" s="112">
        <f>IF(N237="zákl. přenesená",J237,0)</f>
        <v>0</v>
      </c>
      <c r="BH237" s="112">
        <f>IF(N237="sníž. přenesená",J237,0)</f>
        <v>0</v>
      </c>
      <c r="BI237" s="112">
        <f>IF(N237="nulová",J237,0)</f>
        <v>0</v>
      </c>
      <c r="BJ237" s="14" t="s">
        <v>81</v>
      </c>
      <c r="BK237" s="112">
        <f>ROUND(I237*H237,2)</f>
        <v>0</v>
      </c>
      <c r="BL237" s="14" t="s">
        <v>177</v>
      </c>
      <c r="BM237" s="219" t="s">
        <v>347</v>
      </c>
    </row>
    <row r="238" spans="1:65" s="2" customFormat="1" ht="19.5">
      <c r="A238" s="32"/>
      <c r="B238" s="33"/>
      <c r="C238" s="34"/>
      <c r="D238" s="220" t="s">
        <v>174</v>
      </c>
      <c r="E238" s="34"/>
      <c r="F238" s="221" t="s">
        <v>687</v>
      </c>
      <c r="G238" s="34"/>
      <c r="H238" s="34"/>
      <c r="I238" s="176"/>
      <c r="J238" s="34"/>
      <c r="K238" s="34"/>
      <c r="L238" s="35"/>
      <c r="M238" s="222"/>
      <c r="N238" s="223"/>
      <c r="O238" s="69"/>
      <c r="P238" s="69"/>
      <c r="Q238" s="69"/>
      <c r="R238" s="69"/>
      <c r="S238" s="69"/>
      <c r="T238" s="70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4" t="s">
        <v>174</v>
      </c>
      <c r="AU238" s="14" t="s">
        <v>81</v>
      </c>
    </row>
    <row r="239" spans="1:65" s="2" customFormat="1" ht="44.25" customHeight="1">
      <c r="A239" s="32"/>
      <c r="B239" s="33"/>
      <c r="C239" s="224" t="s">
        <v>348</v>
      </c>
      <c r="D239" s="224" t="s">
        <v>179</v>
      </c>
      <c r="E239" s="225" t="s">
        <v>698</v>
      </c>
      <c r="F239" s="226" t="s">
        <v>691</v>
      </c>
      <c r="G239" s="227" t="s">
        <v>213</v>
      </c>
      <c r="H239" s="228">
        <v>1</v>
      </c>
      <c r="I239" s="229"/>
      <c r="J239" s="230">
        <f>ROUND(I239*H239,2)</f>
        <v>0</v>
      </c>
      <c r="K239" s="231"/>
      <c r="L239" s="232"/>
      <c r="M239" s="233" t="s">
        <v>1</v>
      </c>
      <c r="N239" s="234" t="s">
        <v>39</v>
      </c>
      <c r="O239" s="69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9" t="s">
        <v>186</v>
      </c>
      <c r="AT239" s="219" t="s">
        <v>179</v>
      </c>
      <c r="AU239" s="219" t="s">
        <v>81</v>
      </c>
      <c r="AY239" s="14" t="s">
        <v>166</v>
      </c>
      <c r="BE239" s="112">
        <f>IF(N239="základní",J239,0)</f>
        <v>0</v>
      </c>
      <c r="BF239" s="112">
        <f>IF(N239="snížená",J239,0)</f>
        <v>0</v>
      </c>
      <c r="BG239" s="112">
        <f>IF(N239="zákl. přenesená",J239,0)</f>
        <v>0</v>
      </c>
      <c r="BH239" s="112">
        <f>IF(N239="sníž. přenesená",J239,0)</f>
        <v>0</v>
      </c>
      <c r="BI239" s="112">
        <f>IF(N239="nulová",J239,0)</f>
        <v>0</v>
      </c>
      <c r="BJ239" s="14" t="s">
        <v>81</v>
      </c>
      <c r="BK239" s="112">
        <f>ROUND(I239*H239,2)</f>
        <v>0</v>
      </c>
      <c r="BL239" s="14" t="s">
        <v>177</v>
      </c>
      <c r="BM239" s="219" t="s">
        <v>351</v>
      </c>
    </row>
    <row r="240" spans="1:65" s="2" customFormat="1" ht="19.5">
      <c r="A240" s="32"/>
      <c r="B240" s="33"/>
      <c r="C240" s="34"/>
      <c r="D240" s="220" t="s">
        <v>174</v>
      </c>
      <c r="E240" s="34"/>
      <c r="F240" s="221" t="s">
        <v>691</v>
      </c>
      <c r="G240" s="34"/>
      <c r="H240" s="34"/>
      <c r="I240" s="176"/>
      <c r="J240" s="34"/>
      <c r="K240" s="34"/>
      <c r="L240" s="35"/>
      <c r="M240" s="222"/>
      <c r="N240" s="223"/>
      <c r="O240" s="69"/>
      <c r="P240" s="69"/>
      <c r="Q240" s="69"/>
      <c r="R240" s="69"/>
      <c r="S240" s="69"/>
      <c r="T240" s="70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4" t="s">
        <v>174</v>
      </c>
      <c r="AU240" s="14" t="s">
        <v>81</v>
      </c>
    </row>
    <row r="241" spans="1:65" s="2" customFormat="1" ht="78" customHeight="1">
      <c r="A241" s="32"/>
      <c r="B241" s="33"/>
      <c r="C241" s="224" t="s">
        <v>257</v>
      </c>
      <c r="D241" s="224" t="s">
        <v>179</v>
      </c>
      <c r="E241" s="225" t="s">
        <v>700</v>
      </c>
      <c r="F241" s="226" t="s">
        <v>693</v>
      </c>
      <c r="G241" s="227" t="s">
        <v>213</v>
      </c>
      <c r="H241" s="228">
        <v>1</v>
      </c>
      <c r="I241" s="229"/>
      <c r="J241" s="230">
        <f>ROUND(I241*H241,2)</f>
        <v>0</v>
      </c>
      <c r="K241" s="231"/>
      <c r="L241" s="232"/>
      <c r="M241" s="233" t="s">
        <v>1</v>
      </c>
      <c r="N241" s="234" t="s">
        <v>39</v>
      </c>
      <c r="O241" s="69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9" t="s">
        <v>186</v>
      </c>
      <c r="AT241" s="219" t="s">
        <v>179</v>
      </c>
      <c r="AU241" s="219" t="s">
        <v>81</v>
      </c>
      <c r="AY241" s="14" t="s">
        <v>166</v>
      </c>
      <c r="BE241" s="112">
        <f>IF(N241="základní",J241,0)</f>
        <v>0</v>
      </c>
      <c r="BF241" s="112">
        <f>IF(N241="snížená",J241,0)</f>
        <v>0</v>
      </c>
      <c r="BG241" s="112">
        <f>IF(N241="zákl. přenesená",J241,0)</f>
        <v>0</v>
      </c>
      <c r="BH241" s="112">
        <f>IF(N241="sníž. přenesená",J241,0)</f>
        <v>0</v>
      </c>
      <c r="BI241" s="112">
        <f>IF(N241="nulová",J241,0)</f>
        <v>0</v>
      </c>
      <c r="BJ241" s="14" t="s">
        <v>81</v>
      </c>
      <c r="BK241" s="112">
        <f>ROUND(I241*H241,2)</f>
        <v>0</v>
      </c>
      <c r="BL241" s="14" t="s">
        <v>177</v>
      </c>
      <c r="BM241" s="219" t="s">
        <v>354</v>
      </c>
    </row>
    <row r="242" spans="1:65" s="2" customFormat="1" ht="39">
      <c r="A242" s="32"/>
      <c r="B242" s="33"/>
      <c r="C242" s="34"/>
      <c r="D242" s="220" t="s">
        <v>174</v>
      </c>
      <c r="E242" s="34"/>
      <c r="F242" s="221" t="s">
        <v>693</v>
      </c>
      <c r="G242" s="34"/>
      <c r="H242" s="34"/>
      <c r="I242" s="176"/>
      <c r="J242" s="34"/>
      <c r="K242" s="34"/>
      <c r="L242" s="35"/>
      <c r="M242" s="222"/>
      <c r="N242" s="223"/>
      <c r="O242" s="69"/>
      <c r="P242" s="69"/>
      <c r="Q242" s="69"/>
      <c r="R242" s="69"/>
      <c r="S242" s="69"/>
      <c r="T242" s="70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4" t="s">
        <v>174</v>
      </c>
      <c r="AU242" s="14" t="s">
        <v>81</v>
      </c>
    </row>
    <row r="243" spans="1:65" s="2" customFormat="1" ht="55.5" customHeight="1">
      <c r="A243" s="32"/>
      <c r="B243" s="33"/>
      <c r="C243" s="224" t="s">
        <v>355</v>
      </c>
      <c r="D243" s="224" t="s">
        <v>179</v>
      </c>
      <c r="E243" s="225" t="s">
        <v>702</v>
      </c>
      <c r="F243" s="226" t="s">
        <v>846</v>
      </c>
      <c r="G243" s="227" t="s">
        <v>213</v>
      </c>
      <c r="H243" s="228">
        <v>2</v>
      </c>
      <c r="I243" s="229"/>
      <c r="J243" s="230">
        <f>ROUND(I243*H243,2)</f>
        <v>0</v>
      </c>
      <c r="K243" s="231"/>
      <c r="L243" s="232"/>
      <c r="M243" s="233" t="s">
        <v>1</v>
      </c>
      <c r="N243" s="234" t="s">
        <v>39</v>
      </c>
      <c r="O243" s="69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9" t="s">
        <v>186</v>
      </c>
      <c r="AT243" s="219" t="s">
        <v>179</v>
      </c>
      <c r="AU243" s="219" t="s">
        <v>81</v>
      </c>
      <c r="AY243" s="14" t="s">
        <v>166</v>
      </c>
      <c r="BE243" s="112">
        <f>IF(N243="základní",J243,0)</f>
        <v>0</v>
      </c>
      <c r="BF243" s="112">
        <f>IF(N243="snížená",J243,0)</f>
        <v>0</v>
      </c>
      <c r="BG243" s="112">
        <f>IF(N243="zákl. přenesená",J243,0)</f>
        <v>0</v>
      </c>
      <c r="BH243" s="112">
        <f>IF(N243="sníž. přenesená",J243,0)</f>
        <v>0</v>
      </c>
      <c r="BI243" s="112">
        <f>IF(N243="nulová",J243,0)</f>
        <v>0</v>
      </c>
      <c r="BJ243" s="14" t="s">
        <v>81</v>
      </c>
      <c r="BK243" s="112">
        <f>ROUND(I243*H243,2)</f>
        <v>0</v>
      </c>
      <c r="BL243" s="14" t="s">
        <v>177</v>
      </c>
      <c r="BM243" s="219" t="s">
        <v>358</v>
      </c>
    </row>
    <row r="244" spans="1:65" s="2" customFormat="1" ht="29.25">
      <c r="A244" s="32"/>
      <c r="B244" s="33"/>
      <c r="C244" s="34"/>
      <c r="D244" s="220" t="s">
        <v>174</v>
      </c>
      <c r="E244" s="34"/>
      <c r="F244" s="221" t="s">
        <v>846</v>
      </c>
      <c r="G244" s="34"/>
      <c r="H244" s="34"/>
      <c r="I244" s="176"/>
      <c r="J244" s="34"/>
      <c r="K244" s="34"/>
      <c r="L244" s="35"/>
      <c r="M244" s="222"/>
      <c r="N244" s="223"/>
      <c r="O244" s="69"/>
      <c r="P244" s="69"/>
      <c r="Q244" s="69"/>
      <c r="R244" s="69"/>
      <c r="S244" s="69"/>
      <c r="T244" s="70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4" t="s">
        <v>174</v>
      </c>
      <c r="AU244" s="14" t="s">
        <v>81</v>
      </c>
    </row>
    <row r="245" spans="1:65" s="2" customFormat="1" ht="44.25" customHeight="1">
      <c r="A245" s="32"/>
      <c r="B245" s="33"/>
      <c r="C245" s="224" t="s">
        <v>260</v>
      </c>
      <c r="D245" s="224" t="s">
        <v>179</v>
      </c>
      <c r="E245" s="225" t="s">
        <v>704</v>
      </c>
      <c r="F245" s="226" t="s">
        <v>847</v>
      </c>
      <c r="G245" s="227" t="s">
        <v>213</v>
      </c>
      <c r="H245" s="228">
        <v>1</v>
      </c>
      <c r="I245" s="229"/>
      <c r="J245" s="230">
        <f>ROUND(I245*H245,2)</f>
        <v>0</v>
      </c>
      <c r="K245" s="231"/>
      <c r="L245" s="232"/>
      <c r="M245" s="233" t="s">
        <v>1</v>
      </c>
      <c r="N245" s="234" t="s">
        <v>39</v>
      </c>
      <c r="O245" s="69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9" t="s">
        <v>186</v>
      </c>
      <c r="AT245" s="219" t="s">
        <v>179</v>
      </c>
      <c r="AU245" s="219" t="s">
        <v>81</v>
      </c>
      <c r="AY245" s="14" t="s">
        <v>166</v>
      </c>
      <c r="BE245" s="112">
        <f>IF(N245="základní",J245,0)</f>
        <v>0</v>
      </c>
      <c r="BF245" s="112">
        <f>IF(N245="snížená",J245,0)</f>
        <v>0</v>
      </c>
      <c r="BG245" s="112">
        <f>IF(N245="zákl. přenesená",J245,0)</f>
        <v>0</v>
      </c>
      <c r="BH245" s="112">
        <f>IF(N245="sníž. přenesená",J245,0)</f>
        <v>0</v>
      </c>
      <c r="BI245" s="112">
        <f>IF(N245="nulová",J245,0)</f>
        <v>0</v>
      </c>
      <c r="BJ245" s="14" t="s">
        <v>81</v>
      </c>
      <c r="BK245" s="112">
        <f>ROUND(I245*H245,2)</f>
        <v>0</v>
      </c>
      <c r="BL245" s="14" t="s">
        <v>177</v>
      </c>
      <c r="BM245" s="219" t="s">
        <v>361</v>
      </c>
    </row>
    <row r="246" spans="1:65" s="2" customFormat="1" ht="29.25">
      <c r="A246" s="32"/>
      <c r="B246" s="33"/>
      <c r="C246" s="34"/>
      <c r="D246" s="220" t="s">
        <v>174</v>
      </c>
      <c r="E246" s="34"/>
      <c r="F246" s="221" t="s">
        <v>847</v>
      </c>
      <c r="G246" s="34"/>
      <c r="H246" s="34"/>
      <c r="I246" s="176"/>
      <c r="J246" s="34"/>
      <c r="K246" s="34"/>
      <c r="L246" s="35"/>
      <c r="M246" s="222"/>
      <c r="N246" s="223"/>
      <c r="O246" s="69"/>
      <c r="P246" s="69"/>
      <c r="Q246" s="69"/>
      <c r="R246" s="69"/>
      <c r="S246" s="69"/>
      <c r="T246" s="70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4" t="s">
        <v>174</v>
      </c>
      <c r="AU246" s="14" t="s">
        <v>81</v>
      </c>
    </row>
    <row r="247" spans="1:65" s="2" customFormat="1" ht="44.25" customHeight="1">
      <c r="A247" s="32"/>
      <c r="B247" s="33"/>
      <c r="C247" s="224" t="s">
        <v>362</v>
      </c>
      <c r="D247" s="224" t="s">
        <v>179</v>
      </c>
      <c r="E247" s="225" t="s">
        <v>706</v>
      </c>
      <c r="F247" s="226" t="s">
        <v>848</v>
      </c>
      <c r="G247" s="227" t="s">
        <v>213</v>
      </c>
      <c r="H247" s="228">
        <v>1</v>
      </c>
      <c r="I247" s="229"/>
      <c r="J247" s="230">
        <f>ROUND(I247*H247,2)</f>
        <v>0</v>
      </c>
      <c r="K247" s="231"/>
      <c r="L247" s="232"/>
      <c r="M247" s="233" t="s">
        <v>1</v>
      </c>
      <c r="N247" s="234" t="s">
        <v>39</v>
      </c>
      <c r="O247" s="69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9" t="s">
        <v>186</v>
      </c>
      <c r="AT247" s="219" t="s">
        <v>179</v>
      </c>
      <c r="AU247" s="219" t="s">
        <v>81</v>
      </c>
      <c r="AY247" s="14" t="s">
        <v>166</v>
      </c>
      <c r="BE247" s="112">
        <f>IF(N247="základní",J247,0)</f>
        <v>0</v>
      </c>
      <c r="BF247" s="112">
        <f>IF(N247="snížená",J247,0)</f>
        <v>0</v>
      </c>
      <c r="BG247" s="112">
        <f>IF(N247="zákl. přenesená",J247,0)</f>
        <v>0</v>
      </c>
      <c r="BH247" s="112">
        <f>IF(N247="sníž. přenesená",J247,0)</f>
        <v>0</v>
      </c>
      <c r="BI247" s="112">
        <f>IF(N247="nulová",J247,0)</f>
        <v>0</v>
      </c>
      <c r="BJ247" s="14" t="s">
        <v>81</v>
      </c>
      <c r="BK247" s="112">
        <f>ROUND(I247*H247,2)</f>
        <v>0</v>
      </c>
      <c r="BL247" s="14" t="s">
        <v>177</v>
      </c>
      <c r="BM247" s="219" t="s">
        <v>365</v>
      </c>
    </row>
    <row r="248" spans="1:65" s="2" customFormat="1" ht="29.25">
      <c r="A248" s="32"/>
      <c r="B248" s="33"/>
      <c r="C248" s="34"/>
      <c r="D248" s="220" t="s">
        <v>174</v>
      </c>
      <c r="E248" s="34"/>
      <c r="F248" s="221" t="s">
        <v>848</v>
      </c>
      <c r="G248" s="34"/>
      <c r="H248" s="34"/>
      <c r="I248" s="176"/>
      <c r="J248" s="34"/>
      <c r="K248" s="34"/>
      <c r="L248" s="35"/>
      <c r="M248" s="222"/>
      <c r="N248" s="223"/>
      <c r="O248" s="69"/>
      <c r="P248" s="69"/>
      <c r="Q248" s="69"/>
      <c r="R248" s="69"/>
      <c r="S248" s="69"/>
      <c r="T248" s="70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4" t="s">
        <v>174</v>
      </c>
      <c r="AU248" s="14" t="s">
        <v>81</v>
      </c>
    </row>
    <row r="249" spans="1:65" s="2" customFormat="1" ht="44.25" customHeight="1">
      <c r="A249" s="32"/>
      <c r="B249" s="33"/>
      <c r="C249" s="224" t="s">
        <v>264</v>
      </c>
      <c r="D249" s="224" t="s">
        <v>179</v>
      </c>
      <c r="E249" s="225" t="s">
        <v>708</v>
      </c>
      <c r="F249" s="226" t="s">
        <v>849</v>
      </c>
      <c r="G249" s="227" t="s">
        <v>213</v>
      </c>
      <c r="H249" s="228">
        <v>1</v>
      </c>
      <c r="I249" s="229"/>
      <c r="J249" s="230">
        <f>ROUND(I249*H249,2)</f>
        <v>0</v>
      </c>
      <c r="K249" s="231"/>
      <c r="L249" s="232"/>
      <c r="M249" s="233" t="s">
        <v>1</v>
      </c>
      <c r="N249" s="234" t="s">
        <v>39</v>
      </c>
      <c r="O249" s="69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9" t="s">
        <v>186</v>
      </c>
      <c r="AT249" s="219" t="s">
        <v>179</v>
      </c>
      <c r="AU249" s="219" t="s">
        <v>81</v>
      </c>
      <c r="AY249" s="14" t="s">
        <v>166</v>
      </c>
      <c r="BE249" s="112">
        <f>IF(N249="základní",J249,0)</f>
        <v>0</v>
      </c>
      <c r="BF249" s="112">
        <f>IF(N249="snížená",J249,0)</f>
        <v>0</v>
      </c>
      <c r="BG249" s="112">
        <f>IF(N249="zákl. přenesená",J249,0)</f>
        <v>0</v>
      </c>
      <c r="BH249" s="112">
        <f>IF(N249="sníž. přenesená",J249,0)</f>
        <v>0</v>
      </c>
      <c r="BI249" s="112">
        <f>IF(N249="nulová",J249,0)</f>
        <v>0</v>
      </c>
      <c r="BJ249" s="14" t="s">
        <v>81</v>
      </c>
      <c r="BK249" s="112">
        <f>ROUND(I249*H249,2)</f>
        <v>0</v>
      </c>
      <c r="BL249" s="14" t="s">
        <v>177</v>
      </c>
      <c r="BM249" s="219" t="s">
        <v>368</v>
      </c>
    </row>
    <row r="250" spans="1:65" s="2" customFormat="1" ht="29.25">
      <c r="A250" s="32"/>
      <c r="B250" s="33"/>
      <c r="C250" s="34"/>
      <c r="D250" s="220" t="s">
        <v>174</v>
      </c>
      <c r="E250" s="34"/>
      <c r="F250" s="221" t="s">
        <v>849</v>
      </c>
      <c r="G250" s="34"/>
      <c r="H250" s="34"/>
      <c r="I250" s="176"/>
      <c r="J250" s="34"/>
      <c r="K250" s="34"/>
      <c r="L250" s="35"/>
      <c r="M250" s="222"/>
      <c r="N250" s="223"/>
      <c r="O250" s="69"/>
      <c r="P250" s="69"/>
      <c r="Q250" s="69"/>
      <c r="R250" s="69"/>
      <c r="S250" s="69"/>
      <c r="T250" s="70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4" t="s">
        <v>174</v>
      </c>
      <c r="AU250" s="14" t="s">
        <v>81</v>
      </c>
    </row>
    <row r="251" spans="1:65" s="2" customFormat="1" ht="24.2" customHeight="1">
      <c r="A251" s="32"/>
      <c r="B251" s="33"/>
      <c r="C251" s="224" t="s">
        <v>369</v>
      </c>
      <c r="D251" s="224" t="s">
        <v>179</v>
      </c>
      <c r="E251" s="225" t="s">
        <v>710</v>
      </c>
      <c r="F251" s="226" t="s">
        <v>850</v>
      </c>
      <c r="G251" s="227" t="s">
        <v>213</v>
      </c>
      <c r="H251" s="228">
        <v>1</v>
      </c>
      <c r="I251" s="229"/>
      <c r="J251" s="230">
        <f>ROUND(I251*H251,2)</f>
        <v>0</v>
      </c>
      <c r="K251" s="231"/>
      <c r="L251" s="232"/>
      <c r="M251" s="233" t="s">
        <v>1</v>
      </c>
      <c r="N251" s="234" t="s">
        <v>39</v>
      </c>
      <c r="O251" s="69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9" t="s">
        <v>186</v>
      </c>
      <c r="AT251" s="219" t="s">
        <v>179</v>
      </c>
      <c r="AU251" s="219" t="s">
        <v>81</v>
      </c>
      <c r="AY251" s="14" t="s">
        <v>166</v>
      </c>
      <c r="BE251" s="112">
        <f>IF(N251="základní",J251,0)</f>
        <v>0</v>
      </c>
      <c r="BF251" s="112">
        <f>IF(N251="snížená",J251,0)</f>
        <v>0</v>
      </c>
      <c r="BG251" s="112">
        <f>IF(N251="zákl. přenesená",J251,0)</f>
        <v>0</v>
      </c>
      <c r="BH251" s="112">
        <f>IF(N251="sníž. přenesená",J251,0)</f>
        <v>0</v>
      </c>
      <c r="BI251" s="112">
        <f>IF(N251="nulová",J251,0)</f>
        <v>0</v>
      </c>
      <c r="BJ251" s="14" t="s">
        <v>81</v>
      </c>
      <c r="BK251" s="112">
        <f>ROUND(I251*H251,2)</f>
        <v>0</v>
      </c>
      <c r="BL251" s="14" t="s">
        <v>177</v>
      </c>
      <c r="BM251" s="219" t="s">
        <v>372</v>
      </c>
    </row>
    <row r="252" spans="1:65" s="2" customFormat="1" ht="19.5">
      <c r="A252" s="32"/>
      <c r="B252" s="33"/>
      <c r="C252" s="34"/>
      <c r="D252" s="220" t="s">
        <v>174</v>
      </c>
      <c r="E252" s="34"/>
      <c r="F252" s="221" t="s">
        <v>850</v>
      </c>
      <c r="G252" s="34"/>
      <c r="H252" s="34"/>
      <c r="I252" s="176"/>
      <c r="J252" s="34"/>
      <c r="K252" s="34"/>
      <c r="L252" s="35"/>
      <c r="M252" s="222"/>
      <c r="N252" s="223"/>
      <c r="O252" s="69"/>
      <c r="P252" s="69"/>
      <c r="Q252" s="69"/>
      <c r="R252" s="69"/>
      <c r="S252" s="69"/>
      <c r="T252" s="70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4" t="s">
        <v>174</v>
      </c>
      <c r="AU252" s="14" t="s">
        <v>81</v>
      </c>
    </row>
    <row r="253" spans="1:65" s="2" customFormat="1" ht="76.349999999999994" customHeight="1">
      <c r="A253" s="32"/>
      <c r="B253" s="33"/>
      <c r="C253" s="224" t="s">
        <v>268</v>
      </c>
      <c r="D253" s="224" t="s">
        <v>179</v>
      </c>
      <c r="E253" s="225" t="s">
        <v>712</v>
      </c>
      <c r="F253" s="226" t="s">
        <v>707</v>
      </c>
      <c r="G253" s="227" t="s">
        <v>213</v>
      </c>
      <c r="H253" s="228">
        <v>1</v>
      </c>
      <c r="I253" s="229"/>
      <c r="J253" s="230">
        <f>ROUND(I253*H253,2)</f>
        <v>0</v>
      </c>
      <c r="K253" s="231"/>
      <c r="L253" s="232"/>
      <c r="M253" s="233" t="s">
        <v>1</v>
      </c>
      <c r="N253" s="234" t="s">
        <v>39</v>
      </c>
      <c r="O253" s="69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9" t="s">
        <v>186</v>
      </c>
      <c r="AT253" s="219" t="s">
        <v>179</v>
      </c>
      <c r="AU253" s="219" t="s">
        <v>81</v>
      </c>
      <c r="AY253" s="14" t="s">
        <v>166</v>
      </c>
      <c r="BE253" s="112">
        <f>IF(N253="základní",J253,0)</f>
        <v>0</v>
      </c>
      <c r="BF253" s="112">
        <f>IF(N253="snížená",J253,0)</f>
        <v>0</v>
      </c>
      <c r="BG253" s="112">
        <f>IF(N253="zákl. přenesená",J253,0)</f>
        <v>0</v>
      </c>
      <c r="BH253" s="112">
        <f>IF(N253="sníž. přenesená",J253,0)</f>
        <v>0</v>
      </c>
      <c r="BI253" s="112">
        <f>IF(N253="nulová",J253,0)</f>
        <v>0</v>
      </c>
      <c r="BJ253" s="14" t="s">
        <v>81</v>
      </c>
      <c r="BK253" s="112">
        <f>ROUND(I253*H253,2)</f>
        <v>0</v>
      </c>
      <c r="BL253" s="14" t="s">
        <v>177</v>
      </c>
      <c r="BM253" s="219" t="s">
        <v>375</v>
      </c>
    </row>
    <row r="254" spans="1:65" s="2" customFormat="1" ht="48.75">
      <c r="A254" s="32"/>
      <c r="B254" s="33"/>
      <c r="C254" s="34"/>
      <c r="D254" s="220" t="s">
        <v>174</v>
      </c>
      <c r="E254" s="34"/>
      <c r="F254" s="221" t="s">
        <v>707</v>
      </c>
      <c r="G254" s="34"/>
      <c r="H254" s="34"/>
      <c r="I254" s="176"/>
      <c r="J254" s="34"/>
      <c r="K254" s="34"/>
      <c r="L254" s="35"/>
      <c r="M254" s="222"/>
      <c r="N254" s="223"/>
      <c r="O254" s="69"/>
      <c r="P254" s="69"/>
      <c r="Q254" s="69"/>
      <c r="R254" s="69"/>
      <c r="S254" s="69"/>
      <c r="T254" s="70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4" t="s">
        <v>174</v>
      </c>
      <c r="AU254" s="14" t="s">
        <v>81</v>
      </c>
    </row>
    <row r="255" spans="1:65" s="2" customFormat="1" ht="33" customHeight="1">
      <c r="A255" s="32"/>
      <c r="B255" s="33"/>
      <c r="C255" s="224" t="s">
        <v>376</v>
      </c>
      <c r="D255" s="224" t="s">
        <v>179</v>
      </c>
      <c r="E255" s="225" t="s">
        <v>714</v>
      </c>
      <c r="F255" s="226" t="s">
        <v>851</v>
      </c>
      <c r="G255" s="227" t="s">
        <v>213</v>
      </c>
      <c r="H255" s="228">
        <v>1</v>
      </c>
      <c r="I255" s="229"/>
      <c r="J255" s="230">
        <f>ROUND(I255*H255,2)</f>
        <v>0</v>
      </c>
      <c r="K255" s="231"/>
      <c r="L255" s="232"/>
      <c r="M255" s="233" t="s">
        <v>1</v>
      </c>
      <c r="N255" s="234" t="s">
        <v>39</v>
      </c>
      <c r="O255" s="69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19" t="s">
        <v>186</v>
      </c>
      <c r="AT255" s="219" t="s">
        <v>179</v>
      </c>
      <c r="AU255" s="219" t="s">
        <v>81</v>
      </c>
      <c r="AY255" s="14" t="s">
        <v>166</v>
      </c>
      <c r="BE255" s="112">
        <f>IF(N255="základní",J255,0)</f>
        <v>0</v>
      </c>
      <c r="BF255" s="112">
        <f>IF(N255="snížená",J255,0)</f>
        <v>0</v>
      </c>
      <c r="BG255" s="112">
        <f>IF(N255="zákl. přenesená",J255,0)</f>
        <v>0</v>
      </c>
      <c r="BH255" s="112">
        <f>IF(N255="sníž. přenesená",J255,0)</f>
        <v>0</v>
      </c>
      <c r="BI255" s="112">
        <f>IF(N255="nulová",J255,0)</f>
        <v>0</v>
      </c>
      <c r="BJ255" s="14" t="s">
        <v>81</v>
      </c>
      <c r="BK255" s="112">
        <f>ROUND(I255*H255,2)</f>
        <v>0</v>
      </c>
      <c r="BL255" s="14" t="s">
        <v>177</v>
      </c>
      <c r="BM255" s="219" t="s">
        <v>379</v>
      </c>
    </row>
    <row r="256" spans="1:65" s="2" customFormat="1" ht="19.5">
      <c r="A256" s="32"/>
      <c r="B256" s="33"/>
      <c r="C256" s="34"/>
      <c r="D256" s="220" t="s">
        <v>174</v>
      </c>
      <c r="E256" s="34"/>
      <c r="F256" s="221" t="s">
        <v>851</v>
      </c>
      <c r="G256" s="34"/>
      <c r="H256" s="34"/>
      <c r="I256" s="176"/>
      <c r="J256" s="34"/>
      <c r="K256" s="34"/>
      <c r="L256" s="35"/>
      <c r="M256" s="222"/>
      <c r="N256" s="223"/>
      <c r="O256" s="69"/>
      <c r="P256" s="69"/>
      <c r="Q256" s="69"/>
      <c r="R256" s="69"/>
      <c r="S256" s="69"/>
      <c r="T256" s="70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4" t="s">
        <v>174</v>
      </c>
      <c r="AU256" s="14" t="s">
        <v>81</v>
      </c>
    </row>
    <row r="257" spans="1:65" s="2" customFormat="1" ht="24.2" customHeight="1">
      <c r="A257" s="32"/>
      <c r="B257" s="33"/>
      <c r="C257" s="224" t="s">
        <v>272</v>
      </c>
      <c r="D257" s="224" t="s">
        <v>179</v>
      </c>
      <c r="E257" s="225" t="s">
        <v>716</v>
      </c>
      <c r="F257" s="226" t="s">
        <v>711</v>
      </c>
      <c r="G257" s="227" t="s">
        <v>213</v>
      </c>
      <c r="H257" s="228">
        <v>3</v>
      </c>
      <c r="I257" s="229"/>
      <c r="J257" s="230">
        <f>ROUND(I257*H257,2)</f>
        <v>0</v>
      </c>
      <c r="K257" s="231"/>
      <c r="L257" s="232"/>
      <c r="M257" s="233" t="s">
        <v>1</v>
      </c>
      <c r="N257" s="234" t="s">
        <v>39</v>
      </c>
      <c r="O257" s="69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19" t="s">
        <v>186</v>
      </c>
      <c r="AT257" s="219" t="s">
        <v>179</v>
      </c>
      <c r="AU257" s="219" t="s">
        <v>81</v>
      </c>
      <c r="AY257" s="14" t="s">
        <v>166</v>
      </c>
      <c r="BE257" s="112">
        <f>IF(N257="základní",J257,0)</f>
        <v>0</v>
      </c>
      <c r="BF257" s="112">
        <f>IF(N257="snížená",J257,0)</f>
        <v>0</v>
      </c>
      <c r="BG257" s="112">
        <f>IF(N257="zákl. přenesená",J257,0)</f>
        <v>0</v>
      </c>
      <c r="BH257" s="112">
        <f>IF(N257="sníž. přenesená",J257,0)</f>
        <v>0</v>
      </c>
      <c r="BI257" s="112">
        <f>IF(N257="nulová",J257,0)</f>
        <v>0</v>
      </c>
      <c r="BJ257" s="14" t="s">
        <v>81</v>
      </c>
      <c r="BK257" s="112">
        <f>ROUND(I257*H257,2)</f>
        <v>0</v>
      </c>
      <c r="BL257" s="14" t="s">
        <v>177</v>
      </c>
      <c r="BM257" s="219" t="s">
        <v>382</v>
      </c>
    </row>
    <row r="258" spans="1:65" s="2" customFormat="1" ht="19.5">
      <c r="A258" s="32"/>
      <c r="B258" s="33"/>
      <c r="C258" s="34"/>
      <c r="D258" s="220" t="s">
        <v>174</v>
      </c>
      <c r="E258" s="34"/>
      <c r="F258" s="221" t="s">
        <v>711</v>
      </c>
      <c r="G258" s="34"/>
      <c r="H258" s="34"/>
      <c r="I258" s="176"/>
      <c r="J258" s="34"/>
      <c r="K258" s="34"/>
      <c r="L258" s="35"/>
      <c r="M258" s="222"/>
      <c r="N258" s="223"/>
      <c r="O258" s="69"/>
      <c r="P258" s="69"/>
      <c r="Q258" s="69"/>
      <c r="R258" s="69"/>
      <c r="S258" s="69"/>
      <c r="T258" s="70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4" t="s">
        <v>174</v>
      </c>
      <c r="AU258" s="14" t="s">
        <v>81</v>
      </c>
    </row>
    <row r="259" spans="1:65" s="2" customFormat="1" ht="16.5" customHeight="1">
      <c r="A259" s="32"/>
      <c r="B259" s="33"/>
      <c r="C259" s="224" t="s">
        <v>383</v>
      </c>
      <c r="D259" s="224" t="s">
        <v>179</v>
      </c>
      <c r="E259" s="225" t="s">
        <v>718</v>
      </c>
      <c r="F259" s="226" t="s">
        <v>713</v>
      </c>
      <c r="G259" s="227" t="s">
        <v>213</v>
      </c>
      <c r="H259" s="228">
        <v>1</v>
      </c>
      <c r="I259" s="229"/>
      <c r="J259" s="230">
        <f>ROUND(I259*H259,2)</f>
        <v>0</v>
      </c>
      <c r="K259" s="231"/>
      <c r="L259" s="232"/>
      <c r="M259" s="233" t="s">
        <v>1</v>
      </c>
      <c r="N259" s="234" t="s">
        <v>39</v>
      </c>
      <c r="O259" s="69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19" t="s">
        <v>186</v>
      </c>
      <c r="AT259" s="219" t="s">
        <v>179</v>
      </c>
      <c r="AU259" s="219" t="s">
        <v>81</v>
      </c>
      <c r="AY259" s="14" t="s">
        <v>166</v>
      </c>
      <c r="BE259" s="112">
        <f>IF(N259="základní",J259,0)</f>
        <v>0</v>
      </c>
      <c r="BF259" s="112">
        <f>IF(N259="snížená",J259,0)</f>
        <v>0</v>
      </c>
      <c r="BG259" s="112">
        <f>IF(N259="zákl. přenesená",J259,0)</f>
        <v>0</v>
      </c>
      <c r="BH259" s="112">
        <f>IF(N259="sníž. přenesená",J259,0)</f>
        <v>0</v>
      </c>
      <c r="BI259" s="112">
        <f>IF(N259="nulová",J259,0)</f>
        <v>0</v>
      </c>
      <c r="BJ259" s="14" t="s">
        <v>81</v>
      </c>
      <c r="BK259" s="112">
        <f>ROUND(I259*H259,2)</f>
        <v>0</v>
      </c>
      <c r="BL259" s="14" t="s">
        <v>177</v>
      </c>
      <c r="BM259" s="219" t="s">
        <v>386</v>
      </c>
    </row>
    <row r="260" spans="1:65" s="2" customFormat="1" ht="11.25">
      <c r="A260" s="32"/>
      <c r="B260" s="33"/>
      <c r="C260" s="34"/>
      <c r="D260" s="220" t="s">
        <v>174</v>
      </c>
      <c r="E260" s="34"/>
      <c r="F260" s="221" t="s">
        <v>713</v>
      </c>
      <c r="G260" s="34"/>
      <c r="H260" s="34"/>
      <c r="I260" s="176"/>
      <c r="J260" s="34"/>
      <c r="K260" s="34"/>
      <c r="L260" s="35"/>
      <c r="M260" s="222"/>
      <c r="N260" s="223"/>
      <c r="O260" s="69"/>
      <c r="P260" s="69"/>
      <c r="Q260" s="69"/>
      <c r="R260" s="69"/>
      <c r="S260" s="69"/>
      <c r="T260" s="70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4" t="s">
        <v>174</v>
      </c>
      <c r="AU260" s="14" t="s">
        <v>81</v>
      </c>
    </row>
    <row r="261" spans="1:65" s="2" customFormat="1" ht="16.5" customHeight="1">
      <c r="A261" s="32"/>
      <c r="B261" s="33"/>
      <c r="C261" s="224" t="s">
        <v>275</v>
      </c>
      <c r="D261" s="224" t="s">
        <v>179</v>
      </c>
      <c r="E261" s="225" t="s">
        <v>722</v>
      </c>
      <c r="F261" s="226" t="s">
        <v>715</v>
      </c>
      <c r="G261" s="227" t="s">
        <v>213</v>
      </c>
      <c r="H261" s="228">
        <v>5</v>
      </c>
      <c r="I261" s="229"/>
      <c r="J261" s="230">
        <f>ROUND(I261*H261,2)</f>
        <v>0</v>
      </c>
      <c r="K261" s="231"/>
      <c r="L261" s="232"/>
      <c r="M261" s="233" t="s">
        <v>1</v>
      </c>
      <c r="N261" s="234" t="s">
        <v>39</v>
      </c>
      <c r="O261" s="69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19" t="s">
        <v>186</v>
      </c>
      <c r="AT261" s="219" t="s">
        <v>179</v>
      </c>
      <c r="AU261" s="219" t="s">
        <v>81</v>
      </c>
      <c r="AY261" s="14" t="s">
        <v>166</v>
      </c>
      <c r="BE261" s="112">
        <f>IF(N261="základní",J261,0)</f>
        <v>0</v>
      </c>
      <c r="BF261" s="112">
        <f>IF(N261="snížená",J261,0)</f>
        <v>0</v>
      </c>
      <c r="BG261" s="112">
        <f>IF(N261="zákl. přenesená",J261,0)</f>
        <v>0</v>
      </c>
      <c r="BH261" s="112">
        <f>IF(N261="sníž. přenesená",J261,0)</f>
        <v>0</v>
      </c>
      <c r="BI261" s="112">
        <f>IF(N261="nulová",J261,0)</f>
        <v>0</v>
      </c>
      <c r="BJ261" s="14" t="s">
        <v>81</v>
      </c>
      <c r="BK261" s="112">
        <f>ROUND(I261*H261,2)</f>
        <v>0</v>
      </c>
      <c r="BL261" s="14" t="s">
        <v>177</v>
      </c>
      <c r="BM261" s="219" t="s">
        <v>389</v>
      </c>
    </row>
    <row r="262" spans="1:65" s="2" customFormat="1" ht="11.25">
      <c r="A262" s="32"/>
      <c r="B262" s="33"/>
      <c r="C262" s="34"/>
      <c r="D262" s="220" t="s">
        <v>174</v>
      </c>
      <c r="E262" s="34"/>
      <c r="F262" s="221" t="s">
        <v>715</v>
      </c>
      <c r="G262" s="34"/>
      <c r="H262" s="34"/>
      <c r="I262" s="176"/>
      <c r="J262" s="34"/>
      <c r="K262" s="34"/>
      <c r="L262" s="35"/>
      <c r="M262" s="222"/>
      <c r="N262" s="223"/>
      <c r="O262" s="69"/>
      <c r="P262" s="69"/>
      <c r="Q262" s="69"/>
      <c r="R262" s="69"/>
      <c r="S262" s="69"/>
      <c r="T262" s="70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4" t="s">
        <v>174</v>
      </c>
      <c r="AU262" s="14" t="s">
        <v>81</v>
      </c>
    </row>
    <row r="263" spans="1:65" s="2" customFormat="1" ht="24.2" customHeight="1">
      <c r="A263" s="32"/>
      <c r="B263" s="33"/>
      <c r="C263" s="224" t="s">
        <v>390</v>
      </c>
      <c r="D263" s="224" t="s">
        <v>179</v>
      </c>
      <c r="E263" s="225" t="s">
        <v>725</v>
      </c>
      <c r="F263" s="226" t="s">
        <v>852</v>
      </c>
      <c r="G263" s="227" t="s">
        <v>213</v>
      </c>
      <c r="H263" s="228">
        <v>5</v>
      </c>
      <c r="I263" s="229"/>
      <c r="J263" s="230">
        <f>ROUND(I263*H263,2)</f>
        <v>0</v>
      </c>
      <c r="K263" s="231"/>
      <c r="L263" s="232"/>
      <c r="M263" s="233" t="s">
        <v>1</v>
      </c>
      <c r="N263" s="234" t="s">
        <v>39</v>
      </c>
      <c r="O263" s="69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19" t="s">
        <v>186</v>
      </c>
      <c r="AT263" s="219" t="s">
        <v>179</v>
      </c>
      <c r="AU263" s="219" t="s">
        <v>81</v>
      </c>
      <c r="AY263" s="14" t="s">
        <v>166</v>
      </c>
      <c r="BE263" s="112">
        <f>IF(N263="základní",J263,0)</f>
        <v>0</v>
      </c>
      <c r="BF263" s="112">
        <f>IF(N263="snížená",J263,0)</f>
        <v>0</v>
      </c>
      <c r="BG263" s="112">
        <f>IF(N263="zákl. přenesená",J263,0)</f>
        <v>0</v>
      </c>
      <c r="BH263" s="112">
        <f>IF(N263="sníž. přenesená",J263,0)</f>
        <v>0</v>
      </c>
      <c r="BI263" s="112">
        <f>IF(N263="nulová",J263,0)</f>
        <v>0</v>
      </c>
      <c r="BJ263" s="14" t="s">
        <v>81</v>
      </c>
      <c r="BK263" s="112">
        <f>ROUND(I263*H263,2)</f>
        <v>0</v>
      </c>
      <c r="BL263" s="14" t="s">
        <v>177</v>
      </c>
      <c r="BM263" s="219" t="s">
        <v>393</v>
      </c>
    </row>
    <row r="264" spans="1:65" s="2" customFormat="1" ht="11.25">
      <c r="A264" s="32"/>
      <c r="B264" s="33"/>
      <c r="C264" s="34"/>
      <c r="D264" s="220" t="s">
        <v>174</v>
      </c>
      <c r="E264" s="34"/>
      <c r="F264" s="221" t="s">
        <v>852</v>
      </c>
      <c r="G264" s="34"/>
      <c r="H264" s="34"/>
      <c r="I264" s="176"/>
      <c r="J264" s="34"/>
      <c r="K264" s="34"/>
      <c r="L264" s="35"/>
      <c r="M264" s="222"/>
      <c r="N264" s="223"/>
      <c r="O264" s="69"/>
      <c r="P264" s="69"/>
      <c r="Q264" s="69"/>
      <c r="R264" s="69"/>
      <c r="S264" s="69"/>
      <c r="T264" s="70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4" t="s">
        <v>174</v>
      </c>
      <c r="AU264" s="14" t="s">
        <v>81</v>
      </c>
    </row>
    <row r="265" spans="1:65" s="12" customFormat="1" ht="25.9" customHeight="1">
      <c r="B265" s="191"/>
      <c r="C265" s="192"/>
      <c r="D265" s="193" t="s">
        <v>73</v>
      </c>
      <c r="E265" s="194" t="s">
        <v>720</v>
      </c>
      <c r="F265" s="194" t="s">
        <v>721</v>
      </c>
      <c r="G265" s="192"/>
      <c r="H265" s="192"/>
      <c r="I265" s="195"/>
      <c r="J265" s="196">
        <f>BK265</f>
        <v>0</v>
      </c>
      <c r="K265" s="192"/>
      <c r="L265" s="197"/>
      <c r="M265" s="198"/>
      <c r="N265" s="199"/>
      <c r="O265" s="199"/>
      <c r="P265" s="200">
        <f>SUM(P266:P277)</f>
        <v>0</v>
      </c>
      <c r="Q265" s="199"/>
      <c r="R265" s="200">
        <f>SUM(R266:R277)</f>
        <v>0</v>
      </c>
      <c r="S265" s="199"/>
      <c r="T265" s="201">
        <f>SUM(T266:T277)</f>
        <v>0</v>
      </c>
      <c r="AR265" s="202" t="s">
        <v>81</v>
      </c>
      <c r="AT265" s="203" t="s">
        <v>73</v>
      </c>
      <c r="AU265" s="203" t="s">
        <v>74</v>
      </c>
      <c r="AY265" s="202" t="s">
        <v>166</v>
      </c>
      <c r="BK265" s="204">
        <f>SUM(BK266:BK277)</f>
        <v>0</v>
      </c>
    </row>
    <row r="266" spans="1:65" s="2" customFormat="1" ht="24.2" customHeight="1">
      <c r="A266" s="32"/>
      <c r="B266" s="33"/>
      <c r="C266" s="224" t="s">
        <v>279</v>
      </c>
      <c r="D266" s="224" t="s">
        <v>179</v>
      </c>
      <c r="E266" s="225" t="s">
        <v>727</v>
      </c>
      <c r="F266" s="226" t="s">
        <v>853</v>
      </c>
      <c r="G266" s="227" t="s">
        <v>724</v>
      </c>
      <c r="H266" s="228">
        <v>1</v>
      </c>
      <c r="I266" s="229"/>
      <c r="J266" s="230">
        <f>ROUND(I266*H266,2)</f>
        <v>0</v>
      </c>
      <c r="K266" s="231"/>
      <c r="L266" s="232"/>
      <c r="M266" s="233" t="s">
        <v>1</v>
      </c>
      <c r="N266" s="234" t="s">
        <v>39</v>
      </c>
      <c r="O266" s="69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19" t="s">
        <v>186</v>
      </c>
      <c r="AT266" s="219" t="s">
        <v>179</v>
      </c>
      <c r="AU266" s="219" t="s">
        <v>81</v>
      </c>
      <c r="AY266" s="14" t="s">
        <v>166</v>
      </c>
      <c r="BE266" s="112">
        <f>IF(N266="základní",J266,0)</f>
        <v>0</v>
      </c>
      <c r="BF266" s="112">
        <f>IF(N266="snížená",J266,0)</f>
        <v>0</v>
      </c>
      <c r="BG266" s="112">
        <f>IF(N266="zákl. přenesená",J266,0)</f>
        <v>0</v>
      </c>
      <c r="BH266" s="112">
        <f>IF(N266="sníž. přenesená",J266,0)</f>
        <v>0</v>
      </c>
      <c r="BI266" s="112">
        <f>IF(N266="nulová",J266,0)</f>
        <v>0</v>
      </c>
      <c r="BJ266" s="14" t="s">
        <v>81</v>
      </c>
      <c r="BK266" s="112">
        <f>ROUND(I266*H266,2)</f>
        <v>0</v>
      </c>
      <c r="BL266" s="14" t="s">
        <v>177</v>
      </c>
      <c r="BM266" s="219" t="s">
        <v>394</v>
      </c>
    </row>
    <row r="267" spans="1:65" s="2" customFormat="1" ht="19.5">
      <c r="A267" s="32"/>
      <c r="B267" s="33"/>
      <c r="C267" s="34"/>
      <c r="D267" s="220" t="s">
        <v>174</v>
      </c>
      <c r="E267" s="34"/>
      <c r="F267" s="221" t="s">
        <v>853</v>
      </c>
      <c r="G267" s="34"/>
      <c r="H267" s="34"/>
      <c r="I267" s="176"/>
      <c r="J267" s="34"/>
      <c r="K267" s="34"/>
      <c r="L267" s="35"/>
      <c r="M267" s="222"/>
      <c r="N267" s="223"/>
      <c r="O267" s="69"/>
      <c r="P267" s="69"/>
      <c r="Q267" s="69"/>
      <c r="R267" s="69"/>
      <c r="S267" s="69"/>
      <c r="T267" s="70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4" t="s">
        <v>174</v>
      </c>
      <c r="AU267" s="14" t="s">
        <v>81</v>
      </c>
    </row>
    <row r="268" spans="1:65" s="2" customFormat="1" ht="24.2" customHeight="1">
      <c r="A268" s="32"/>
      <c r="B268" s="33"/>
      <c r="C268" s="224" t="s">
        <v>395</v>
      </c>
      <c r="D268" s="224" t="s">
        <v>179</v>
      </c>
      <c r="E268" s="225" t="s">
        <v>729</v>
      </c>
      <c r="F268" s="226" t="s">
        <v>854</v>
      </c>
      <c r="G268" s="227" t="s">
        <v>724</v>
      </c>
      <c r="H268" s="228">
        <v>1</v>
      </c>
      <c r="I268" s="229"/>
      <c r="J268" s="230">
        <f>ROUND(I268*H268,2)</f>
        <v>0</v>
      </c>
      <c r="K268" s="231"/>
      <c r="L268" s="232"/>
      <c r="M268" s="233" t="s">
        <v>1</v>
      </c>
      <c r="N268" s="234" t="s">
        <v>39</v>
      </c>
      <c r="O268" s="69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219" t="s">
        <v>186</v>
      </c>
      <c r="AT268" s="219" t="s">
        <v>179</v>
      </c>
      <c r="AU268" s="219" t="s">
        <v>81</v>
      </c>
      <c r="AY268" s="14" t="s">
        <v>166</v>
      </c>
      <c r="BE268" s="112">
        <f>IF(N268="základní",J268,0)</f>
        <v>0</v>
      </c>
      <c r="BF268" s="112">
        <f>IF(N268="snížená",J268,0)</f>
        <v>0</v>
      </c>
      <c r="BG268" s="112">
        <f>IF(N268="zákl. přenesená",J268,0)</f>
        <v>0</v>
      </c>
      <c r="BH268" s="112">
        <f>IF(N268="sníž. přenesená",J268,0)</f>
        <v>0</v>
      </c>
      <c r="BI268" s="112">
        <f>IF(N268="nulová",J268,0)</f>
        <v>0</v>
      </c>
      <c r="BJ268" s="14" t="s">
        <v>81</v>
      </c>
      <c r="BK268" s="112">
        <f>ROUND(I268*H268,2)</f>
        <v>0</v>
      </c>
      <c r="BL268" s="14" t="s">
        <v>177</v>
      </c>
      <c r="BM268" s="219" t="s">
        <v>398</v>
      </c>
    </row>
    <row r="269" spans="1:65" s="2" customFormat="1" ht="19.5">
      <c r="A269" s="32"/>
      <c r="B269" s="33"/>
      <c r="C269" s="34"/>
      <c r="D269" s="220" t="s">
        <v>174</v>
      </c>
      <c r="E269" s="34"/>
      <c r="F269" s="221" t="s">
        <v>854</v>
      </c>
      <c r="G269" s="34"/>
      <c r="H269" s="34"/>
      <c r="I269" s="176"/>
      <c r="J269" s="34"/>
      <c r="K269" s="34"/>
      <c r="L269" s="35"/>
      <c r="M269" s="222"/>
      <c r="N269" s="223"/>
      <c r="O269" s="69"/>
      <c r="P269" s="69"/>
      <c r="Q269" s="69"/>
      <c r="R269" s="69"/>
      <c r="S269" s="69"/>
      <c r="T269" s="70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4" t="s">
        <v>174</v>
      </c>
      <c r="AU269" s="14" t="s">
        <v>81</v>
      </c>
    </row>
    <row r="270" spans="1:65" s="2" customFormat="1" ht="44.25" customHeight="1">
      <c r="A270" s="32"/>
      <c r="B270" s="33"/>
      <c r="C270" s="224" t="s">
        <v>282</v>
      </c>
      <c r="D270" s="224" t="s">
        <v>179</v>
      </c>
      <c r="E270" s="225" t="s">
        <v>733</v>
      </c>
      <c r="F270" s="226" t="s">
        <v>728</v>
      </c>
      <c r="G270" s="227" t="s">
        <v>724</v>
      </c>
      <c r="H270" s="228">
        <v>1</v>
      </c>
      <c r="I270" s="229"/>
      <c r="J270" s="230">
        <f>ROUND(I270*H270,2)</f>
        <v>0</v>
      </c>
      <c r="K270" s="231"/>
      <c r="L270" s="232"/>
      <c r="M270" s="233" t="s">
        <v>1</v>
      </c>
      <c r="N270" s="234" t="s">
        <v>39</v>
      </c>
      <c r="O270" s="69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219" t="s">
        <v>186</v>
      </c>
      <c r="AT270" s="219" t="s">
        <v>179</v>
      </c>
      <c r="AU270" s="219" t="s">
        <v>81</v>
      </c>
      <c r="AY270" s="14" t="s">
        <v>166</v>
      </c>
      <c r="BE270" s="112">
        <f>IF(N270="základní",J270,0)</f>
        <v>0</v>
      </c>
      <c r="BF270" s="112">
        <f>IF(N270="snížená",J270,0)</f>
        <v>0</v>
      </c>
      <c r="BG270" s="112">
        <f>IF(N270="zákl. přenesená",J270,0)</f>
        <v>0</v>
      </c>
      <c r="BH270" s="112">
        <f>IF(N270="sníž. přenesená",J270,0)</f>
        <v>0</v>
      </c>
      <c r="BI270" s="112">
        <f>IF(N270="nulová",J270,0)</f>
        <v>0</v>
      </c>
      <c r="BJ270" s="14" t="s">
        <v>81</v>
      </c>
      <c r="BK270" s="112">
        <f>ROUND(I270*H270,2)</f>
        <v>0</v>
      </c>
      <c r="BL270" s="14" t="s">
        <v>177</v>
      </c>
      <c r="BM270" s="219" t="s">
        <v>401</v>
      </c>
    </row>
    <row r="271" spans="1:65" s="2" customFormat="1" ht="29.25">
      <c r="A271" s="32"/>
      <c r="B271" s="33"/>
      <c r="C271" s="34"/>
      <c r="D271" s="220" t="s">
        <v>174</v>
      </c>
      <c r="E271" s="34"/>
      <c r="F271" s="221" t="s">
        <v>728</v>
      </c>
      <c r="G271" s="34"/>
      <c r="H271" s="34"/>
      <c r="I271" s="176"/>
      <c r="J271" s="34"/>
      <c r="K271" s="34"/>
      <c r="L271" s="35"/>
      <c r="M271" s="222"/>
      <c r="N271" s="223"/>
      <c r="O271" s="69"/>
      <c r="P271" s="69"/>
      <c r="Q271" s="69"/>
      <c r="R271" s="69"/>
      <c r="S271" s="69"/>
      <c r="T271" s="70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4" t="s">
        <v>174</v>
      </c>
      <c r="AU271" s="14" t="s">
        <v>81</v>
      </c>
    </row>
    <row r="272" spans="1:65" s="2" customFormat="1" ht="33" customHeight="1">
      <c r="A272" s="32"/>
      <c r="B272" s="33"/>
      <c r="C272" s="224" t="s">
        <v>402</v>
      </c>
      <c r="D272" s="224" t="s">
        <v>179</v>
      </c>
      <c r="E272" s="225" t="s">
        <v>735</v>
      </c>
      <c r="F272" s="226" t="s">
        <v>730</v>
      </c>
      <c r="G272" s="227" t="s">
        <v>724</v>
      </c>
      <c r="H272" s="228">
        <v>1</v>
      </c>
      <c r="I272" s="229"/>
      <c r="J272" s="230">
        <f>ROUND(I272*H272,2)</f>
        <v>0</v>
      </c>
      <c r="K272" s="231"/>
      <c r="L272" s="232"/>
      <c r="M272" s="233" t="s">
        <v>1</v>
      </c>
      <c r="N272" s="234" t="s">
        <v>39</v>
      </c>
      <c r="O272" s="69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219" t="s">
        <v>186</v>
      </c>
      <c r="AT272" s="219" t="s">
        <v>179</v>
      </c>
      <c r="AU272" s="219" t="s">
        <v>81</v>
      </c>
      <c r="AY272" s="14" t="s">
        <v>166</v>
      </c>
      <c r="BE272" s="112">
        <f>IF(N272="základní",J272,0)</f>
        <v>0</v>
      </c>
      <c r="BF272" s="112">
        <f>IF(N272="snížená",J272,0)</f>
        <v>0</v>
      </c>
      <c r="BG272" s="112">
        <f>IF(N272="zákl. přenesená",J272,0)</f>
        <v>0</v>
      </c>
      <c r="BH272" s="112">
        <f>IF(N272="sníž. přenesená",J272,0)</f>
        <v>0</v>
      </c>
      <c r="BI272" s="112">
        <f>IF(N272="nulová",J272,0)</f>
        <v>0</v>
      </c>
      <c r="BJ272" s="14" t="s">
        <v>81</v>
      </c>
      <c r="BK272" s="112">
        <f>ROUND(I272*H272,2)</f>
        <v>0</v>
      </c>
      <c r="BL272" s="14" t="s">
        <v>177</v>
      </c>
      <c r="BM272" s="219" t="s">
        <v>405</v>
      </c>
    </row>
    <row r="273" spans="1:65" s="2" customFormat="1" ht="19.5">
      <c r="A273" s="32"/>
      <c r="B273" s="33"/>
      <c r="C273" s="34"/>
      <c r="D273" s="220" t="s">
        <v>174</v>
      </c>
      <c r="E273" s="34"/>
      <c r="F273" s="221" t="s">
        <v>730</v>
      </c>
      <c r="G273" s="34"/>
      <c r="H273" s="34"/>
      <c r="I273" s="176"/>
      <c r="J273" s="34"/>
      <c r="K273" s="34"/>
      <c r="L273" s="35"/>
      <c r="M273" s="222"/>
      <c r="N273" s="223"/>
      <c r="O273" s="69"/>
      <c r="P273" s="69"/>
      <c r="Q273" s="69"/>
      <c r="R273" s="69"/>
      <c r="S273" s="69"/>
      <c r="T273" s="70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T273" s="14" t="s">
        <v>174</v>
      </c>
      <c r="AU273" s="14" t="s">
        <v>81</v>
      </c>
    </row>
    <row r="274" spans="1:65" s="2" customFormat="1" ht="37.9" customHeight="1">
      <c r="A274" s="32"/>
      <c r="B274" s="33"/>
      <c r="C274" s="224" t="s">
        <v>288</v>
      </c>
      <c r="D274" s="224" t="s">
        <v>179</v>
      </c>
      <c r="E274" s="225" t="s">
        <v>737</v>
      </c>
      <c r="F274" s="226" t="s">
        <v>855</v>
      </c>
      <c r="G274" s="227" t="s">
        <v>724</v>
      </c>
      <c r="H274" s="228">
        <v>1</v>
      </c>
      <c r="I274" s="229"/>
      <c r="J274" s="230">
        <f>ROUND(I274*H274,2)</f>
        <v>0</v>
      </c>
      <c r="K274" s="231"/>
      <c r="L274" s="232"/>
      <c r="M274" s="233" t="s">
        <v>1</v>
      </c>
      <c r="N274" s="234" t="s">
        <v>39</v>
      </c>
      <c r="O274" s="69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219" t="s">
        <v>186</v>
      </c>
      <c r="AT274" s="219" t="s">
        <v>179</v>
      </c>
      <c r="AU274" s="219" t="s">
        <v>81</v>
      </c>
      <c r="AY274" s="14" t="s">
        <v>166</v>
      </c>
      <c r="BE274" s="112">
        <f>IF(N274="základní",J274,0)</f>
        <v>0</v>
      </c>
      <c r="BF274" s="112">
        <f>IF(N274="snížená",J274,0)</f>
        <v>0</v>
      </c>
      <c r="BG274" s="112">
        <f>IF(N274="zákl. přenesená",J274,0)</f>
        <v>0</v>
      </c>
      <c r="BH274" s="112">
        <f>IF(N274="sníž. přenesená",J274,0)</f>
        <v>0</v>
      </c>
      <c r="BI274" s="112">
        <f>IF(N274="nulová",J274,0)</f>
        <v>0</v>
      </c>
      <c r="BJ274" s="14" t="s">
        <v>81</v>
      </c>
      <c r="BK274" s="112">
        <f>ROUND(I274*H274,2)</f>
        <v>0</v>
      </c>
      <c r="BL274" s="14" t="s">
        <v>177</v>
      </c>
      <c r="BM274" s="219" t="s">
        <v>408</v>
      </c>
    </row>
    <row r="275" spans="1:65" s="2" customFormat="1" ht="29.25">
      <c r="A275" s="32"/>
      <c r="B275" s="33"/>
      <c r="C275" s="34"/>
      <c r="D275" s="220" t="s">
        <v>174</v>
      </c>
      <c r="E275" s="34"/>
      <c r="F275" s="221" t="s">
        <v>855</v>
      </c>
      <c r="G275" s="34"/>
      <c r="H275" s="34"/>
      <c r="I275" s="176"/>
      <c r="J275" s="34"/>
      <c r="K275" s="34"/>
      <c r="L275" s="35"/>
      <c r="M275" s="222"/>
      <c r="N275" s="223"/>
      <c r="O275" s="69"/>
      <c r="P275" s="69"/>
      <c r="Q275" s="69"/>
      <c r="R275" s="69"/>
      <c r="S275" s="69"/>
      <c r="T275" s="70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4" t="s">
        <v>174</v>
      </c>
      <c r="AU275" s="14" t="s">
        <v>81</v>
      </c>
    </row>
    <row r="276" spans="1:65" s="2" customFormat="1" ht="44.25" customHeight="1">
      <c r="A276" s="32"/>
      <c r="B276" s="33"/>
      <c r="C276" s="224" t="s">
        <v>409</v>
      </c>
      <c r="D276" s="224" t="s">
        <v>179</v>
      </c>
      <c r="E276" s="225" t="s">
        <v>739</v>
      </c>
      <c r="F276" s="226" t="s">
        <v>794</v>
      </c>
      <c r="G276" s="227" t="s">
        <v>724</v>
      </c>
      <c r="H276" s="228">
        <v>1</v>
      </c>
      <c r="I276" s="229"/>
      <c r="J276" s="230">
        <f>ROUND(I276*H276,2)</f>
        <v>0</v>
      </c>
      <c r="K276" s="231"/>
      <c r="L276" s="232"/>
      <c r="M276" s="233" t="s">
        <v>1</v>
      </c>
      <c r="N276" s="234" t="s">
        <v>39</v>
      </c>
      <c r="O276" s="69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219" t="s">
        <v>186</v>
      </c>
      <c r="AT276" s="219" t="s">
        <v>179</v>
      </c>
      <c r="AU276" s="219" t="s">
        <v>81</v>
      </c>
      <c r="AY276" s="14" t="s">
        <v>166</v>
      </c>
      <c r="BE276" s="112">
        <f>IF(N276="základní",J276,0)</f>
        <v>0</v>
      </c>
      <c r="BF276" s="112">
        <f>IF(N276="snížená",J276,0)</f>
        <v>0</v>
      </c>
      <c r="BG276" s="112">
        <f>IF(N276="zákl. přenesená",J276,0)</f>
        <v>0</v>
      </c>
      <c r="BH276" s="112">
        <f>IF(N276="sníž. přenesená",J276,0)</f>
        <v>0</v>
      </c>
      <c r="BI276" s="112">
        <f>IF(N276="nulová",J276,0)</f>
        <v>0</v>
      </c>
      <c r="BJ276" s="14" t="s">
        <v>81</v>
      </c>
      <c r="BK276" s="112">
        <f>ROUND(I276*H276,2)</f>
        <v>0</v>
      </c>
      <c r="BL276" s="14" t="s">
        <v>177</v>
      </c>
      <c r="BM276" s="219" t="s">
        <v>412</v>
      </c>
    </row>
    <row r="277" spans="1:65" s="2" customFormat="1" ht="29.25">
      <c r="A277" s="32"/>
      <c r="B277" s="33"/>
      <c r="C277" s="34"/>
      <c r="D277" s="220" t="s">
        <v>174</v>
      </c>
      <c r="E277" s="34"/>
      <c r="F277" s="221" t="s">
        <v>794</v>
      </c>
      <c r="G277" s="34"/>
      <c r="H277" s="34"/>
      <c r="I277" s="176"/>
      <c r="J277" s="34"/>
      <c r="K277" s="34"/>
      <c r="L277" s="35"/>
      <c r="M277" s="222"/>
      <c r="N277" s="223"/>
      <c r="O277" s="69"/>
      <c r="P277" s="69"/>
      <c r="Q277" s="69"/>
      <c r="R277" s="69"/>
      <c r="S277" s="69"/>
      <c r="T277" s="70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4" t="s">
        <v>174</v>
      </c>
      <c r="AU277" s="14" t="s">
        <v>81</v>
      </c>
    </row>
    <row r="278" spans="1:65" s="12" customFormat="1" ht="25.9" customHeight="1">
      <c r="B278" s="191"/>
      <c r="C278" s="192"/>
      <c r="D278" s="193" t="s">
        <v>73</v>
      </c>
      <c r="E278" s="194" t="s">
        <v>731</v>
      </c>
      <c r="F278" s="194" t="s">
        <v>732</v>
      </c>
      <c r="G278" s="192"/>
      <c r="H278" s="192"/>
      <c r="I278" s="195"/>
      <c r="J278" s="196">
        <f>BK278</f>
        <v>0</v>
      </c>
      <c r="K278" s="192"/>
      <c r="L278" s="197"/>
      <c r="M278" s="198"/>
      <c r="N278" s="199"/>
      <c r="O278" s="199"/>
      <c r="P278" s="200">
        <f>SUM(P279:P294)</f>
        <v>0</v>
      </c>
      <c r="Q278" s="199"/>
      <c r="R278" s="200">
        <f>SUM(R279:R294)</f>
        <v>0</v>
      </c>
      <c r="S278" s="199"/>
      <c r="T278" s="201">
        <f>SUM(T279:T294)</f>
        <v>0</v>
      </c>
      <c r="AR278" s="202" t="s">
        <v>81</v>
      </c>
      <c r="AT278" s="203" t="s">
        <v>73</v>
      </c>
      <c r="AU278" s="203" t="s">
        <v>74</v>
      </c>
      <c r="AY278" s="202" t="s">
        <v>166</v>
      </c>
      <c r="BK278" s="204">
        <f>SUM(BK279:BK294)</f>
        <v>0</v>
      </c>
    </row>
    <row r="279" spans="1:65" s="2" customFormat="1" ht="16.5" customHeight="1">
      <c r="A279" s="32"/>
      <c r="B279" s="33"/>
      <c r="C279" s="224" t="s">
        <v>291</v>
      </c>
      <c r="D279" s="224" t="s">
        <v>179</v>
      </c>
      <c r="E279" s="225" t="s">
        <v>741</v>
      </c>
      <c r="F279" s="226" t="s">
        <v>734</v>
      </c>
      <c r="G279" s="227" t="s">
        <v>724</v>
      </c>
      <c r="H279" s="228">
        <v>1</v>
      </c>
      <c r="I279" s="229"/>
      <c r="J279" s="230">
        <f>ROUND(I279*H279,2)</f>
        <v>0</v>
      </c>
      <c r="K279" s="231"/>
      <c r="L279" s="232"/>
      <c r="M279" s="233" t="s">
        <v>1</v>
      </c>
      <c r="N279" s="234" t="s">
        <v>39</v>
      </c>
      <c r="O279" s="69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219" t="s">
        <v>186</v>
      </c>
      <c r="AT279" s="219" t="s">
        <v>179</v>
      </c>
      <c r="AU279" s="219" t="s">
        <v>81</v>
      </c>
      <c r="AY279" s="14" t="s">
        <v>166</v>
      </c>
      <c r="BE279" s="112">
        <f>IF(N279="základní",J279,0)</f>
        <v>0</v>
      </c>
      <c r="BF279" s="112">
        <f>IF(N279="snížená",J279,0)</f>
        <v>0</v>
      </c>
      <c r="BG279" s="112">
        <f>IF(N279="zákl. přenesená",J279,0)</f>
        <v>0</v>
      </c>
      <c r="BH279" s="112">
        <f>IF(N279="sníž. přenesená",J279,0)</f>
        <v>0</v>
      </c>
      <c r="BI279" s="112">
        <f>IF(N279="nulová",J279,0)</f>
        <v>0</v>
      </c>
      <c r="BJ279" s="14" t="s">
        <v>81</v>
      </c>
      <c r="BK279" s="112">
        <f>ROUND(I279*H279,2)</f>
        <v>0</v>
      </c>
      <c r="BL279" s="14" t="s">
        <v>177</v>
      </c>
      <c r="BM279" s="219" t="s">
        <v>415</v>
      </c>
    </row>
    <row r="280" spans="1:65" s="2" customFormat="1" ht="11.25">
      <c r="A280" s="32"/>
      <c r="B280" s="33"/>
      <c r="C280" s="34"/>
      <c r="D280" s="220" t="s">
        <v>174</v>
      </c>
      <c r="E280" s="34"/>
      <c r="F280" s="221" t="s">
        <v>734</v>
      </c>
      <c r="G280" s="34"/>
      <c r="H280" s="34"/>
      <c r="I280" s="176"/>
      <c r="J280" s="34"/>
      <c r="K280" s="34"/>
      <c r="L280" s="35"/>
      <c r="M280" s="222"/>
      <c r="N280" s="223"/>
      <c r="O280" s="69"/>
      <c r="P280" s="69"/>
      <c r="Q280" s="69"/>
      <c r="R280" s="69"/>
      <c r="S280" s="69"/>
      <c r="T280" s="70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4" t="s">
        <v>174</v>
      </c>
      <c r="AU280" s="14" t="s">
        <v>81</v>
      </c>
    </row>
    <row r="281" spans="1:65" s="2" customFormat="1" ht="44.25" customHeight="1">
      <c r="A281" s="32"/>
      <c r="B281" s="33"/>
      <c r="C281" s="224" t="s">
        <v>416</v>
      </c>
      <c r="D281" s="224" t="s">
        <v>179</v>
      </c>
      <c r="E281" s="225" t="s">
        <v>743</v>
      </c>
      <c r="F281" s="226" t="s">
        <v>736</v>
      </c>
      <c r="G281" s="227" t="s">
        <v>724</v>
      </c>
      <c r="H281" s="228">
        <v>1</v>
      </c>
      <c r="I281" s="229"/>
      <c r="J281" s="230">
        <f>ROUND(I281*H281,2)</f>
        <v>0</v>
      </c>
      <c r="K281" s="231"/>
      <c r="L281" s="232"/>
      <c r="M281" s="233" t="s">
        <v>1</v>
      </c>
      <c r="N281" s="234" t="s">
        <v>39</v>
      </c>
      <c r="O281" s="69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219" t="s">
        <v>186</v>
      </c>
      <c r="AT281" s="219" t="s">
        <v>179</v>
      </c>
      <c r="AU281" s="219" t="s">
        <v>81</v>
      </c>
      <c r="AY281" s="14" t="s">
        <v>166</v>
      </c>
      <c r="BE281" s="112">
        <f>IF(N281="základní",J281,0)</f>
        <v>0</v>
      </c>
      <c r="BF281" s="112">
        <f>IF(N281="snížená",J281,0)</f>
        <v>0</v>
      </c>
      <c r="BG281" s="112">
        <f>IF(N281="zákl. přenesená",J281,0)</f>
        <v>0</v>
      </c>
      <c r="BH281" s="112">
        <f>IF(N281="sníž. přenesená",J281,0)</f>
        <v>0</v>
      </c>
      <c r="BI281" s="112">
        <f>IF(N281="nulová",J281,0)</f>
        <v>0</v>
      </c>
      <c r="BJ281" s="14" t="s">
        <v>81</v>
      </c>
      <c r="BK281" s="112">
        <f>ROUND(I281*H281,2)</f>
        <v>0</v>
      </c>
      <c r="BL281" s="14" t="s">
        <v>177</v>
      </c>
      <c r="BM281" s="219" t="s">
        <v>419</v>
      </c>
    </row>
    <row r="282" spans="1:65" s="2" customFormat="1" ht="29.25">
      <c r="A282" s="32"/>
      <c r="B282" s="33"/>
      <c r="C282" s="34"/>
      <c r="D282" s="220" t="s">
        <v>174</v>
      </c>
      <c r="E282" s="34"/>
      <c r="F282" s="221" t="s">
        <v>736</v>
      </c>
      <c r="G282" s="34"/>
      <c r="H282" s="34"/>
      <c r="I282" s="176"/>
      <c r="J282" s="34"/>
      <c r="K282" s="34"/>
      <c r="L282" s="35"/>
      <c r="M282" s="222"/>
      <c r="N282" s="223"/>
      <c r="O282" s="69"/>
      <c r="P282" s="69"/>
      <c r="Q282" s="69"/>
      <c r="R282" s="69"/>
      <c r="S282" s="69"/>
      <c r="T282" s="70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4" t="s">
        <v>174</v>
      </c>
      <c r="AU282" s="14" t="s">
        <v>81</v>
      </c>
    </row>
    <row r="283" spans="1:65" s="2" customFormat="1" ht="16.5" customHeight="1">
      <c r="A283" s="32"/>
      <c r="B283" s="33"/>
      <c r="C283" s="224" t="s">
        <v>295</v>
      </c>
      <c r="D283" s="224" t="s">
        <v>179</v>
      </c>
      <c r="E283" s="225" t="s">
        <v>856</v>
      </c>
      <c r="F283" s="226" t="s">
        <v>738</v>
      </c>
      <c r="G283" s="227" t="s">
        <v>724</v>
      </c>
      <c r="H283" s="228">
        <v>1</v>
      </c>
      <c r="I283" s="229"/>
      <c r="J283" s="230">
        <f>ROUND(I283*H283,2)</f>
        <v>0</v>
      </c>
      <c r="K283" s="231"/>
      <c r="L283" s="232"/>
      <c r="M283" s="233" t="s">
        <v>1</v>
      </c>
      <c r="N283" s="234" t="s">
        <v>39</v>
      </c>
      <c r="O283" s="69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219" t="s">
        <v>186</v>
      </c>
      <c r="AT283" s="219" t="s">
        <v>179</v>
      </c>
      <c r="AU283" s="219" t="s">
        <v>81</v>
      </c>
      <c r="AY283" s="14" t="s">
        <v>166</v>
      </c>
      <c r="BE283" s="112">
        <f>IF(N283="základní",J283,0)</f>
        <v>0</v>
      </c>
      <c r="BF283" s="112">
        <f>IF(N283="snížená",J283,0)</f>
        <v>0</v>
      </c>
      <c r="BG283" s="112">
        <f>IF(N283="zákl. přenesená",J283,0)</f>
        <v>0</v>
      </c>
      <c r="BH283" s="112">
        <f>IF(N283="sníž. přenesená",J283,0)</f>
        <v>0</v>
      </c>
      <c r="BI283" s="112">
        <f>IF(N283="nulová",J283,0)</f>
        <v>0</v>
      </c>
      <c r="BJ283" s="14" t="s">
        <v>81</v>
      </c>
      <c r="BK283" s="112">
        <f>ROUND(I283*H283,2)</f>
        <v>0</v>
      </c>
      <c r="BL283" s="14" t="s">
        <v>177</v>
      </c>
      <c r="BM283" s="219" t="s">
        <v>422</v>
      </c>
    </row>
    <row r="284" spans="1:65" s="2" customFormat="1" ht="11.25">
      <c r="A284" s="32"/>
      <c r="B284" s="33"/>
      <c r="C284" s="34"/>
      <c r="D284" s="220" t="s">
        <v>174</v>
      </c>
      <c r="E284" s="34"/>
      <c r="F284" s="221" t="s">
        <v>738</v>
      </c>
      <c r="G284" s="34"/>
      <c r="H284" s="34"/>
      <c r="I284" s="176"/>
      <c r="J284" s="34"/>
      <c r="K284" s="34"/>
      <c r="L284" s="35"/>
      <c r="M284" s="222"/>
      <c r="N284" s="223"/>
      <c r="O284" s="69"/>
      <c r="P284" s="69"/>
      <c r="Q284" s="69"/>
      <c r="R284" s="69"/>
      <c r="S284" s="69"/>
      <c r="T284" s="70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4" t="s">
        <v>174</v>
      </c>
      <c r="AU284" s="14" t="s">
        <v>81</v>
      </c>
    </row>
    <row r="285" spans="1:65" s="2" customFormat="1" ht="49.15" customHeight="1">
      <c r="A285" s="32"/>
      <c r="B285" s="33"/>
      <c r="C285" s="224" t="s">
        <v>423</v>
      </c>
      <c r="D285" s="224" t="s">
        <v>179</v>
      </c>
      <c r="E285" s="225" t="s">
        <v>796</v>
      </c>
      <c r="F285" s="226" t="s">
        <v>740</v>
      </c>
      <c r="G285" s="227" t="s">
        <v>724</v>
      </c>
      <c r="H285" s="228">
        <v>1</v>
      </c>
      <c r="I285" s="229"/>
      <c r="J285" s="230">
        <f>ROUND(I285*H285,2)</f>
        <v>0</v>
      </c>
      <c r="K285" s="231"/>
      <c r="L285" s="232"/>
      <c r="M285" s="233" t="s">
        <v>1</v>
      </c>
      <c r="N285" s="234" t="s">
        <v>39</v>
      </c>
      <c r="O285" s="69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19" t="s">
        <v>186</v>
      </c>
      <c r="AT285" s="219" t="s">
        <v>179</v>
      </c>
      <c r="AU285" s="219" t="s">
        <v>81</v>
      </c>
      <c r="AY285" s="14" t="s">
        <v>166</v>
      </c>
      <c r="BE285" s="112">
        <f>IF(N285="základní",J285,0)</f>
        <v>0</v>
      </c>
      <c r="BF285" s="112">
        <f>IF(N285="snížená",J285,0)</f>
        <v>0</v>
      </c>
      <c r="BG285" s="112">
        <f>IF(N285="zákl. přenesená",J285,0)</f>
        <v>0</v>
      </c>
      <c r="BH285" s="112">
        <f>IF(N285="sníž. přenesená",J285,0)</f>
        <v>0</v>
      </c>
      <c r="BI285" s="112">
        <f>IF(N285="nulová",J285,0)</f>
        <v>0</v>
      </c>
      <c r="BJ285" s="14" t="s">
        <v>81</v>
      </c>
      <c r="BK285" s="112">
        <f>ROUND(I285*H285,2)</f>
        <v>0</v>
      </c>
      <c r="BL285" s="14" t="s">
        <v>177</v>
      </c>
      <c r="BM285" s="219" t="s">
        <v>426</v>
      </c>
    </row>
    <row r="286" spans="1:65" s="2" customFormat="1" ht="29.25">
      <c r="A286" s="32"/>
      <c r="B286" s="33"/>
      <c r="C286" s="34"/>
      <c r="D286" s="220" t="s">
        <v>174</v>
      </c>
      <c r="E286" s="34"/>
      <c r="F286" s="221" t="s">
        <v>740</v>
      </c>
      <c r="G286" s="34"/>
      <c r="H286" s="34"/>
      <c r="I286" s="176"/>
      <c r="J286" s="34"/>
      <c r="K286" s="34"/>
      <c r="L286" s="35"/>
      <c r="M286" s="222"/>
      <c r="N286" s="223"/>
      <c r="O286" s="69"/>
      <c r="P286" s="69"/>
      <c r="Q286" s="69"/>
      <c r="R286" s="69"/>
      <c r="S286" s="69"/>
      <c r="T286" s="70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4" t="s">
        <v>174</v>
      </c>
      <c r="AU286" s="14" t="s">
        <v>81</v>
      </c>
    </row>
    <row r="287" spans="1:65" s="2" customFormat="1" ht="24.2" customHeight="1">
      <c r="A287" s="32"/>
      <c r="B287" s="33"/>
      <c r="C287" s="224" t="s">
        <v>298</v>
      </c>
      <c r="D287" s="224" t="s">
        <v>179</v>
      </c>
      <c r="E287" s="225" t="s">
        <v>797</v>
      </c>
      <c r="F287" s="226" t="s">
        <v>742</v>
      </c>
      <c r="G287" s="227" t="s">
        <v>724</v>
      </c>
      <c r="H287" s="228">
        <v>1</v>
      </c>
      <c r="I287" s="229"/>
      <c r="J287" s="230">
        <f>ROUND(I287*H287,2)</f>
        <v>0</v>
      </c>
      <c r="K287" s="231"/>
      <c r="L287" s="232"/>
      <c r="M287" s="233" t="s">
        <v>1</v>
      </c>
      <c r="N287" s="234" t="s">
        <v>39</v>
      </c>
      <c r="O287" s="69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219" t="s">
        <v>186</v>
      </c>
      <c r="AT287" s="219" t="s">
        <v>179</v>
      </c>
      <c r="AU287" s="219" t="s">
        <v>81</v>
      </c>
      <c r="AY287" s="14" t="s">
        <v>166</v>
      </c>
      <c r="BE287" s="112">
        <f>IF(N287="základní",J287,0)</f>
        <v>0</v>
      </c>
      <c r="BF287" s="112">
        <f>IF(N287="snížená",J287,0)</f>
        <v>0</v>
      </c>
      <c r="BG287" s="112">
        <f>IF(N287="zákl. přenesená",J287,0)</f>
        <v>0</v>
      </c>
      <c r="BH287" s="112">
        <f>IF(N287="sníž. přenesená",J287,0)</f>
        <v>0</v>
      </c>
      <c r="BI287" s="112">
        <f>IF(N287="nulová",J287,0)</f>
        <v>0</v>
      </c>
      <c r="BJ287" s="14" t="s">
        <v>81</v>
      </c>
      <c r="BK287" s="112">
        <f>ROUND(I287*H287,2)</f>
        <v>0</v>
      </c>
      <c r="BL287" s="14" t="s">
        <v>177</v>
      </c>
      <c r="BM287" s="219" t="s">
        <v>429</v>
      </c>
    </row>
    <row r="288" spans="1:65" s="2" customFormat="1" ht="11.25">
      <c r="A288" s="32"/>
      <c r="B288" s="33"/>
      <c r="C288" s="34"/>
      <c r="D288" s="220" t="s">
        <v>174</v>
      </c>
      <c r="E288" s="34"/>
      <c r="F288" s="221" t="s">
        <v>742</v>
      </c>
      <c r="G288" s="34"/>
      <c r="H288" s="34"/>
      <c r="I288" s="176"/>
      <c r="J288" s="34"/>
      <c r="K288" s="34"/>
      <c r="L288" s="35"/>
      <c r="M288" s="222"/>
      <c r="N288" s="223"/>
      <c r="O288" s="69"/>
      <c r="P288" s="69"/>
      <c r="Q288" s="69"/>
      <c r="R288" s="69"/>
      <c r="S288" s="69"/>
      <c r="T288" s="70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4" t="s">
        <v>174</v>
      </c>
      <c r="AU288" s="14" t="s">
        <v>81</v>
      </c>
    </row>
    <row r="289" spans="1:65" s="2" customFormat="1" ht="37.9" customHeight="1">
      <c r="A289" s="32"/>
      <c r="B289" s="33"/>
      <c r="C289" s="224" t="s">
        <v>430</v>
      </c>
      <c r="D289" s="224" t="s">
        <v>179</v>
      </c>
      <c r="E289" s="225" t="s">
        <v>857</v>
      </c>
      <c r="F289" s="226" t="s">
        <v>744</v>
      </c>
      <c r="G289" s="227" t="s">
        <v>724</v>
      </c>
      <c r="H289" s="228">
        <v>1</v>
      </c>
      <c r="I289" s="229"/>
      <c r="J289" s="230">
        <f>ROUND(I289*H289,2)</f>
        <v>0</v>
      </c>
      <c r="K289" s="231"/>
      <c r="L289" s="232"/>
      <c r="M289" s="233" t="s">
        <v>1</v>
      </c>
      <c r="N289" s="234" t="s">
        <v>39</v>
      </c>
      <c r="O289" s="69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19" t="s">
        <v>186</v>
      </c>
      <c r="AT289" s="219" t="s">
        <v>179</v>
      </c>
      <c r="AU289" s="219" t="s">
        <v>81</v>
      </c>
      <c r="AY289" s="14" t="s">
        <v>166</v>
      </c>
      <c r="BE289" s="112">
        <f>IF(N289="základní",J289,0)</f>
        <v>0</v>
      </c>
      <c r="BF289" s="112">
        <f>IF(N289="snížená",J289,0)</f>
        <v>0</v>
      </c>
      <c r="BG289" s="112">
        <f>IF(N289="zákl. přenesená",J289,0)</f>
        <v>0</v>
      </c>
      <c r="BH289" s="112">
        <f>IF(N289="sníž. přenesená",J289,0)</f>
        <v>0</v>
      </c>
      <c r="BI289" s="112">
        <f>IF(N289="nulová",J289,0)</f>
        <v>0</v>
      </c>
      <c r="BJ289" s="14" t="s">
        <v>81</v>
      </c>
      <c r="BK289" s="112">
        <f>ROUND(I289*H289,2)</f>
        <v>0</v>
      </c>
      <c r="BL289" s="14" t="s">
        <v>177</v>
      </c>
      <c r="BM289" s="219" t="s">
        <v>433</v>
      </c>
    </row>
    <row r="290" spans="1:65" s="2" customFormat="1" ht="19.5">
      <c r="A290" s="32"/>
      <c r="B290" s="33"/>
      <c r="C290" s="34"/>
      <c r="D290" s="220" t="s">
        <v>174</v>
      </c>
      <c r="E290" s="34"/>
      <c r="F290" s="221" t="s">
        <v>744</v>
      </c>
      <c r="G290" s="34"/>
      <c r="H290" s="34"/>
      <c r="I290" s="176"/>
      <c r="J290" s="34"/>
      <c r="K290" s="34"/>
      <c r="L290" s="35"/>
      <c r="M290" s="222"/>
      <c r="N290" s="223"/>
      <c r="O290" s="69"/>
      <c r="P290" s="69"/>
      <c r="Q290" s="69"/>
      <c r="R290" s="69"/>
      <c r="S290" s="69"/>
      <c r="T290" s="70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4" t="s">
        <v>174</v>
      </c>
      <c r="AU290" s="14" t="s">
        <v>81</v>
      </c>
    </row>
    <row r="291" spans="1:65" s="2" customFormat="1" ht="24.2" customHeight="1">
      <c r="A291" s="32"/>
      <c r="B291" s="33"/>
      <c r="C291" s="224" t="s">
        <v>302</v>
      </c>
      <c r="D291" s="224" t="s">
        <v>179</v>
      </c>
      <c r="E291" s="225" t="s">
        <v>858</v>
      </c>
      <c r="F291" s="226" t="s">
        <v>746</v>
      </c>
      <c r="G291" s="227" t="s">
        <v>724</v>
      </c>
      <c r="H291" s="228">
        <v>1</v>
      </c>
      <c r="I291" s="229"/>
      <c r="J291" s="230">
        <f>ROUND(I291*H291,2)</f>
        <v>0</v>
      </c>
      <c r="K291" s="231"/>
      <c r="L291" s="232"/>
      <c r="M291" s="233" t="s">
        <v>1</v>
      </c>
      <c r="N291" s="234" t="s">
        <v>39</v>
      </c>
      <c r="O291" s="69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19" t="s">
        <v>186</v>
      </c>
      <c r="AT291" s="219" t="s">
        <v>179</v>
      </c>
      <c r="AU291" s="219" t="s">
        <v>81</v>
      </c>
      <c r="AY291" s="14" t="s">
        <v>166</v>
      </c>
      <c r="BE291" s="112">
        <f>IF(N291="základní",J291,0)</f>
        <v>0</v>
      </c>
      <c r="BF291" s="112">
        <f>IF(N291="snížená",J291,0)</f>
        <v>0</v>
      </c>
      <c r="BG291" s="112">
        <f>IF(N291="zákl. přenesená",J291,0)</f>
        <v>0</v>
      </c>
      <c r="BH291" s="112">
        <f>IF(N291="sníž. přenesená",J291,0)</f>
        <v>0</v>
      </c>
      <c r="BI291" s="112">
        <f>IF(N291="nulová",J291,0)</f>
        <v>0</v>
      </c>
      <c r="BJ291" s="14" t="s">
        <v>81</v>
      </c>
      <c r="BK291" s="112">
        <f>ROUND(I291*H291,2)</f>
        <v>0</v>
      </c>
      <c r="BL291" s="14" t="s">
        <v>177</v>
      </c>
      <c r="BM291" s="219" t="s">
        <v>437</v>
      </c>
    </row>
    <row r="292" spans="1:65" s="2" customFormat="1" ht="19.5">
      <c r="A292" s="32"/>
      <c r="B292" s="33"/>
      <c r="C292" s="34"/>
      <c r="D292" s="220" t="s">
        <v>174</v>
      </c>
      <c r="E292" s="34"/>
      <c r="F292" s="221" t="s">
        <v>746</v>
      </c>
      <c r="G292" s="34"/>
      <c r="H292" s="34"/>
      <c r="I292" s="176"/>
      <c r="J292" s="34"/>
      <c r="K292" s="34"/>
      <c r="L292" s="35"/>
      <c r="M292" s="222"/>
      <c r="N292" s="223"/>
      <c r="O292" s="69"/>
      <c r="P292" s="69"/>
      <c r="Q292" s="69"/>
      <c r="R292" s="69"/>
      <c r="S292" s="69"/>
      <c r="T292" s="70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4" t="s">
        <v>174</v>
      </c>
      <c r="AU292" s="14" t="s">
        <v>81</v>
      </c>
    </row>
    <row r="293" spans="1:65" s="2" customFormat="1" ht="16.5" customHeight="1">
      <c r="A293" s="32"/>
      <c r="B293" s="33"/>
      <c r="C293" s="224" t="s">
        <v>440</v>
      </c>
      <c r="D293" s="224" t="s">
        <v>179</v>
      </c>
      <c r="E293" s="225" t="s">
        <v>859</v>
      </c>
      <c r="F293" s="226" t="s">
        <v>748</v>
      </c>
      <c r="G293" s="227" t="s">
        <v>724</v>
      </c>
      <c r="H293" s="228">
        <v>1</v>
      </c>
      <c r="I293" s="229"/>
      <c r="J293" s="230">
        <f>ROUND(I293*H293,2)</f>
        <v>0</v>
      </c>
      <c r="K293" s="231"/>
      <c r="L293" s="232"/>
      <c r="M293" s="233" t="s">
        <v>1</v>
      </c>
      <c r="N293" s="234" t="s">
        <v>39</v>
      </c>
      <c r="O293" s="69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19" t="s">
        <v>186</v>
      </c>
      <c r="AT293" s="219" t="s">
        <v>179</v>
      </c>
      <c r="AU293" s="219" t="s">
        <v>81</v>
      </c>
      <c r="AY293" s="14" t="s">
        <v>166</v>
      </c>
      <c r="BE293" s="112">
        <f>IF(N293="základní",J293,0)</f>
        <v>0</v>
      </c>
      <c r="BF293" s="112">
        <f>IF(N293="snížená",J293,0)</f>
        <v>0</v>
      </c>
      <c r="BG293" s="112">
        <f>IF(N293="zákl. přenesená",J293,0)</f>
        <v>0</v>
      </c>
      <c r="BH293" s="112">
        <f>IF(N293="sníž. přenesená",J293,0)</f>
        <v>0</v>
      </c>
      <c r="BI293" s="112">
        <f>IF(N293="nulová",J293,0)</f>
        <v>0</v>
      </c>
      <c r="BJ293" s="14" t="s">
        <v>81</v>
      </c>
      <c r="BK293" s="112">
        <f>ROUND(I293*H293,2)</f>
        <v>0</v>
      </c>
      <c r="BL293" s="14" t="s">
        <v>177</v>
      </c>
      <c r="BM293" s="219" t="s">
        <v>443</v>
      </c>
    </row>
    <row r="294" spans="1:65" s="2" customFormat="1" ht="11.25">
      <c r="A294" s="32"/>
      <c r="B294" s="33"/>
      <c r="C294" s="34"/>
      <c r="D294" s="220" t="s">
        <v>174</v>
      </c>
      <c r="E294" s="34"/>
      <c r="F294" s="221" t="s">
        <v>748</v>
      </c>
      <c r="G294" s="34"/>
      <c r="H294" s="34"/>
      <c r="I294" s="176"/>
      <c r="J294" s="34"/>
      <c r="K294" s="34"/>
      <c r="L294" s="35"/>
      <c r="M294" s="235"/>
      <c r="N294" s="236"/>
      <c r="O294" s="237"/>
      <c r="P294" s="237"/>
      <c r="Q294" s="237"/>
      <c r="R294" s="237"/>
      <c r="S294" s="237"/>
      <c r="T294" s="238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4" t="s">
        <v>174</v>
      </c>
      <c r="AU294" s="14" t="s">
        <v>81</v>
      </c>
    </row>
    <row r="295" spans="1:65" s="2" customFormat="1" ht="6.95" customHeight="1">
      <c r="A295" s="32"/>
      <c r="B295" s="52"/>
      <c r="C295" s="53"/>
      <c r="D295" s="53"/>
      <c r="E295" s="53"/>
      <c r="F295" s="53"/>
      <c r="G295" s="53"/>
      <c r="H295" s="53"/>
      <c r="I295" s="53"/>
      <c r="J295" s="53"/>
      <c r="K295" s="53"/>
      <c r="L295" s="35"/>
      <c r="M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</row>
  </sheetData>
  <sheetProtection algorithmName="SHA-512" hashValue="beRtQDbN7HSU/Saz6lTs3Gzk+AD3qorF7VRjSmvJ1VEZDLQsTG3SCzk4Eb8wwd5OjRPPkgsTDfeQE9d4mo/ekg==" saltValue="Ex5Pel7qOEHwEf3YCqLkuAj10cyDTWidpy8ZgU58La1oRlDvLw8bVFUeJeV2d74wEOC60qqMdZEtLqv0BgZlKw==" spinCount="100000" sheet="1" objects="1" scenarios="1" formatColumns="0" formatRows="0" autoFilter="0"/>
  <autoFilter ref="C133:K294" xr:uid="{00000000-0009-0000-0000-000006000000}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4" t="s">
        <v>97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120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Rozpočet - Snížení energetické náročnosti budov v areálu Slezské nemocnice Opava využitím OZE u vedlejších budov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121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9" t="s">
        <v>860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123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114</v>
      </c>
      <c r="E31" s="32"/>
      <c r="F31" s="32"/>
      <c r="G31" s="32"/>
      <c r="H31" s="32"/>
      <c r="I31" s="32"/>
      <c r="J31" s="130">
        <f>J102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ROUND((SUM(BE102:BE109) + SUM(BE129:BE140)),  2)</f>
        <v>0</v>
      </c>
      <c r="G35" s="32"/>
      <c r="H35" s="32"/>
      <c r="I35" s="137">
        <v>0.21</v>
      </c>
      <c r="J35" s="136">
        <f>ROUND(((SUM(BE102:BE109) + SUM(BE129:BE140))*I35),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ROUND((SUM(BF102:BF109) + SUM(BF129:BF140)),  2)</f>
        <v>0</v>
      </c>
      <c r="G36" s="32"/>
      <c r="H36" s="32"/>
      <c r="I36" s="137">
        <v>0.12</v>
      </c>
      <c r="J36" s="136">
        <f>ROUND(((SUM(BF102:BF109) + SUM(BF129:BF140))*I36),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ROUND((SUM(BG102:BG109) + SUM(BG129:BG140)),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ROUND((SUM(BH102:BH109) + SUM(BH129:BH140)),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ROUND((SUM(BI102:BI109) + SUM(BI129:BI140)),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124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Rozpočet - Snížení energetické náročnosti budov v areálu Slezské nemocnice Opava využitím OZE u vedlejších budov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121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4" t="str">
        <f>E9</f>
        <v>SO 04 D.1.1 - Architektonicko-stavební řešení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125</v>
      </c>
      <c r="D94" s="117"/>
      <c r="E94" s="117"/>
      <c r="F94" s="117"/>
      <c r="G94" s="117"/>
      <c r="H94" s="117"/>
      <c r="I94" s="117"/>
      <c r="J94" s="157" t="s">
        <v>126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127</v>
      </c>
      <c r="D96" s="34"/>
      <c r="E96" s="34"/>
      <c r="F96" s="34"/>
      <c r="G96" s="34"/>
      <c r="H96" s="34"/>
      <c r="I96" s="34"/>
      <c r="J96" s="82">
        <f>J129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128</v>
      </c>
    </row>
    <row r="97" spans="1:65" s="9" customFormat="1" ht="24.95" customHeight="1">
      <c r="B97" s="159"/>
      <c r="C97" s="160"/>
      <c r="D97" s="161" t="s">
        <v>861</v>
      </c>
      <c r="E97" s="162"/>
      <c r="F97" s="162"/>
      <c r="G97" s="162"/>
      <c r="H97" s="162"/>
      <c r="I97" s="162"/>
      <c r="J97" s="163">
        <f>J130</f>
        <v>0</v>
      </c>
      <c r="K97" s="160"/>
      <c r="L97" s="164"/>
    </row>
    <row r="98" spans="1:65" s="9" customFormat="1" ht="24.95" customHeight="1">
      <c r="B98" s="159"/>
      <c r="C98" s="160"/>
      <c r="D98" s="161" t="s">
        <v>862</v>
      </c>
      <c r="E98" s="162"/>
      <c r="F98" s="162"/>
      <c r="G98" s="162"/>
      <c r="H98" s="162"/>
      <c r="I98" s="162"/>
      <c r="J98" s="163">
        <f>J133</f>
        <v>0</v>
      </c>
      <c r="K98" s="160"/>
      <c r="L98" s="164"/>
    </row>
    <row r="99" spans="1:65" s="9" customFormat="1" ht="24.95" customHeight="1">
      <c r="B99" s="159"/>
      <c r="C99" s="160"/>
      <c r="D99" s="161" t="s">
        <v>863</v>
      </c>
      <c r="E99" s="162"/>
      <c r="F99" s="162"/>
      <c r="G99" s="162"/>
      <c r="H99" s="162"/>
      <c r="I99" s="162"/>
      <c r="J99" s="163">
        <f>J136</f>
        <v>0</v>
      </c>
      <c r="K99" s="160"/>
      <c r="L99" s="164"/>
    </row>
    <row r="100" spans="1:65" s="2" customFormat="1" ht="21.75" customHeight="1">
      <c r="A100" s="32"/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49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65" s="2" customFormat="1" ht="6.95" customHeight="1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49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65" s="2" customFormat="1" ht="29.25" customHeight="1">
      <c r="A102" s="32"/>
      <c r="B102" s="33"/>
      <c r="C102" s="158" t="s">
        <v>142</v>
      </c>
      <c r="D102" s="34"/>
      <c r="E102" s="34"/>
      <c r="F102" s="34"/>
      <c r="G102" s="34"/>
      <c r="H102" s="34"/>
      <c r="I102" s="34"/>
      <c r="J102" s="171">
        <f>ROUND(J103 + J104 + J105 + J106 + J107 + J108,2)</f>
        <v>0</v>
      </c>
      <c r="K102" s="34"/>
      <c r="L102" s="49"/>
      <c r="N102" s="172" t="s">
        <v>38</v>
      </c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65" s="2" customFormat="1" ht="18" customHeight="1">
      <c r="A103" s="32"/>
      <c r="B103" s="33"/>
      <c r="C103" s="34"/>
      <c r="D103" s="247" t="s">
        <v>143</v>
      </c>
      <c r="E103" s="246"/>
      <c r="F103" s="246"/>
      <c r="G103" s="34"/>
      <c r="H103" s="34"/>
      <c r="I103" s="34"/>
      <c r="J103" s="108">
        <v>0</v>
      </c>
      <c r="K103" s="34"/>
      <c r="L103" s="173"/>
      <c r="M103" s="174"/>
      <c r="N103" s="175" t="s">
        <v>39</v>
      </c>
      <c r="O103" s="174"/>
      <c r="P103" s="174"/>
      <c r="Q103" s="174"/>
      <c r="R103" s="174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7" t="s">
        <v>144</v>
      </c>
      <c r="AZ103" s="174"/>
      <c r="BA103" s="174"/>
      <c r="BB103" s="174"/>
      <c r="BC103" s="174"/>
      <c r="BD103" s="174"/>
      <c r="BE103" s="178">
        <f t="shared" ref="BE103:BE108" si="0">IF(N103="základní",J103,0)</f>
        <v>0</v>
      </c>
      <c r="BF103" s="178">
        <f t="shared" ref="BF103:BF108" si="1">IF(N103="snížená",J103,0)</f>
        <v>0</v>
      </c>
      <c r="BG103" s="178">
        <f t="shared" ref="BG103:BG108" si="2">IF(N103="zákl. přenesená",J103,0)</f>
        <v>0</v>
      </c>
      <c r="BH103" s="178">
        <f t="shared" ref="BH103:BH108" si="3">IF(N103="sníž. přenesená",J103,0)</f>
        <v>0</v>
      </c>
      <c r="BI103" s="178">
        <f t="shared" ref="BI103:BI108" si="4">IF(N103="nulová",J103,0)</f>
        <v>0</v>
      </c>
      <c r="BJ103" s="177" t="s">
        <v>81</v>
      </c>
      <c r="BK103" s="174"/>
      <c r="BL103" s="174"/>
      <c r="BM103" s="174"/>
    </row>
    <row r="104" spans="1:65" s="2" customFormat="1" ht="18" customHeight="1">
      <c r="A104" s="32"/>
      <c r="B104" s="33"/>
      <c r="C104" s="34"/>
      <c r="D104" s="247" t="s">
        <v>145</v>
      </c>
      <c r="E104" s="246"/>
      <c r="F104" s="246"/>
      <c r="G104" s="34"/>
      <c r="H104" s="34"/>
      <c r="I104" s="34"/>
      <c r="J104" s="108">
        <v>0</v>
      </c>
      <c r="K104" s="34"/>
      <c r="L104" s="173"/>
      <c r="M104" s="174"/>
      <c r="N104" s="175" t="s">
        <v>39</v>
      </c>
      <c r="O104" s="174"/>
      <c r="P104" s="174"/>
      <c r="Q104" s="174"/>
      <c r="R104" s="174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7" t="s">
        <v>144</v>
      </c>
      <c r="AZ104" s="174"/>
      <c r="BA104" s="174"/>
      <c r="BB104" s="174"/>
      <c r="BC104" s="174"/>
      <c r="BD104" s="174"/>
      <c r="BE104" s="178">
        <f t="shared" si="0"/>
        <v>0</v>
      </c>
      <c r="BF104" s="178">
        <f t="shared" si="1"/>
        <v>0</v>
      </c>
      <c r="BG104" s="178">
        <f t="shared" si="2"/>
        <v>0</v>
      </c>
      <c r="BH104" s="178">
        <f t="shared" si="3"/>
        <v>0</v>
      </c>
      <c r="BI104" s="178">
        <f t="shared" si="4"/>
        <v>0</v>
      </c>
      <c r="BJ104" s="177" t="s">
        <v>81</v>
      </c>
      <c r="BK104" s="174"/>
      <c r="BL104" s="174"/>
      <c r="BM104" s="174"/>
    </row>
    <row r="105" spans="1:65" s="2" customFormat="1" ht="18" customHeight="1">
      <c r="A105" s="32"/>
      <c r="B105" s="33"/>
      <c r="C105" s="34"/>
      <c r="D105" s="247" t="s">
        <v>146</v>
      </c>
      <c r="E105" s="246"/>
      <c r="F105" s="246"/>
      <c r="G105" s="34"/>
      <c r="H105" s="34"/>
      <c r="I105" s="34"/>
      <c r="J105" s="108">
        <v>0</v>
      </c>
      <c r="K105" s="34"/>
      <c r="L105" s="173"/>
      <c r="M105" s="174"/>
      <c r="N105" s="175" t="s">
        <v>39</v>
      </c>
      <c r="O105" s="174"/>
      <c r="P105" s="174"/>
      <c r="Q105" s="174"/>
      <c r="R105" s="174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7" t="s">
        <v>144</v>
      </c>
      <c r="AZ105" s="174"/>
      <c r="BA105" s="174"/>
      <c r="BB105" s="174"/>
      <c r="BC105" s="174"/>
      <c r="BD105" s="174"/>
      <c r="BE105" s="178">
        <f t="shared" si="0"/>
        <v>0</v>
      </c>
      <c r="BF105" s="178">
        <f t="shared" si="1"/>
        <v>0</v>
      </c>
      <c r="BG105" s="178">
        <f t="shared" si="2"/>
        <v>0</v>
      </c>
      <c r="BH105" s="178">
        <f t="shared" si="3"/>
        <v>0</v>
      </c>
      <c r="BI105" s="178">
        <f t="shared" si="4"/>
        <v>0</v>
      </c>
      <c r="BJ105" s="177" t="s">
        <v>81</v>
      </c>
      <c r="BK105" s="174"/>
      <c r="BL105" s="174"/>
      <c r="BM105" s="174"/>
    </row>
    <row r="106" spans="1:65" s="2" customFormat="1" ht="18" customHeight="1">
      <c r="A106" s="32"/>
      <c r="B106" s="33"/>
      <c r="C106" s="34"/>
      <c r="D106" s="247" t="s">
        <v>147</v>
      </c>
      <c r="E106" s="246"/>
      <c r="F106" s="246"/>
      <c r="G106" s="34"/>
      <c r="H106" s="34"/>
      <c r="I106" s="34"/>
      <c r="J106" s="108">
        <v>0</v>
      </c>
      <c r="K106" s="34"/>
      <c r="L106" s="173"/>
      <c r="M106" s="174"/>
      <c r="N106" s="175" t="s">
        <v>39</v>
      </c>
      <c r="O106" s="174"/>
      <c r="P106" s="174"/>
      <c r="Q106" s="174"/>
      <c r="R106" s="174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7" t="s">
        <v>144</v>
      </c>
      <c r="AZ106" s="174"/>
      <c r="BA106" s="174"/>
      <c r="BB106" s="174"/>
      <c r="BC106" s="174"/>
      <c r="BD106" s="174"/>
      <c r="BE106" s="178">
        <f t="shared" si="0"/>
        <v>0</v>
      </c>
      <c r="BF106" s="178">
        <f t="shared" si="1"/>
        <v>0</v>
      </c>
      <c r="BG106" s="178">
        <f t="shared" si="2"/>
        <v>0</v>
      </c>
      <c r="BH106" s="178">
        <f t="shared" si="3"/>
        <v>0</v>
      </c>
      <c r="BI106" s="178">
        <f t="shared" si="4"/>
        <v>0</v>
      </c>
      <c r="BJ106" s="177" t="s">
        <v>81</v>
      </c>
      <c r="BK106" s="174"/>
      <c r="BL106" s="174"/>
      <c r="BM106" s="174"/>
    </row>
    <row r="107" spans="1:65" s="2" customFormat="1" ht="18" customHeight="1">
      <c r="A107" s="32"/>
      <c r="B107" s="33"/>
      <c r="C107" s="34"/>
      <c r="D107" s="247" t="s">
        <v>148</v>
      </c>
      <c r="E107" s="246"/>
      <c r="F107" s="246"/>
      <c r="G107" s="34"/>
      <c r="H107" s="34"/>
      <c r="I107" s="34"/>
      <c r="J107" s="108">
        <v>0</v>
      </c>
      <c r="K107" s="34"/>
      <c r="L107" s="173"/>
      <c r="M107" s="174"/>
      <c r="N107" s="175" t="s">
        <v>39</v>
      </c>
      <c r="O107" s="174"/>
      <c r="P107" s="174"/>
      <c r="Q107" s="174"/>
      <c r="R107" s="174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7" t="s">
        <v>144</v>
      </c>
      <c r="AZ107" s="174"/>
      <c r="BA107" s="174"/>
      <c r="BB107" s="174"/>
      <c r="BC107" s="174"/>
      <c r="BD107" s="174"/>
      <c r="BE107" s="178">
        <f t="shared" si="0"/>
        <v>0</v>
      </c>
      <c r="BF107" s="178">
        <f t="shared" si="1"/>
        <v>0</v>
      </c>
      <c r="BG107" s="178">
        <f t="shared" si="2"/>
        <v>0</v>
      </c>
      <c r="BH107" s="178">
        <f t="shared" si="3"/>
        <v>0</v>
      </c>
      <c r="BI107" s="178">
        <f t="shared" si="4"/>
        <v>0</v>
      </c>
      <c r="BJ107" s="177" t="s">
        <v>81</v>
      </c>
      <c r="BK107" s="174"/>
      <c r="BL107" s="174"/>
      <c r="BM107" s="174"/>
    </row>
    <row r="108" spans="1:65" s="2" customFormat="1" ht="18" customHeight="1">
      <c r="A108" s="32"/>
      <c r="B108" s="33"/>
      <c r="C108" s="34"/>
      <c r="D108" s="107" t="s">
        <v>149</v>
      </c>
      <c r="E108" s="34"/>
      <c r="F108" s="34"/>
      <c r="G108" s="34"/>
      <c r="H108" s="34"/>
      <c r="I108" s="34"/>
      <c r="J108" s="108">
        <f>ROUND(J30*T108,2)</f>
        <v>0</v>
      </c>
      <c r="K108" s="34"/>
      <c r="L108" s="173"/>
      <c r="M108" s="174"/>
      <c r="N108" s="175" t="s">
        <v>39</v>
      </c>
      <c r="O108" s="174"/>
      <c r="P108" s="174"/>
      <c r="Q108" s="174"/>
      <c r="R108" s="174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7" t="s">
        <v>150</v>
      </c>
      <c r="AZ108" s="174"/>
      <c r="BA108" s="174"/>
      <c r="BB108" s="174"/>
      <c r="BC108" s="174"/>
      <c r="BD108" s="174"/>
      <c r="BE108" s="178">
        <f t="shared" si="0"/>
        <v>0</v>
      </c>
      <c r="BF108" s="178">
        <f t="shared" si="1"/>
        <v>0</v>
      </c>
      <c r="BG108" s="178">
        <f t="shared" si="2"/>
        <v>0</v>
      </c>
      <c r="BH108" s="178">
        <f t="shared" si="3"/>
        <v>0</v>
      </c>
      <c r="BI108" s="178">
        <f t="shared" si="4"/>
        <v>0</v>
      </c>
      <c r="BJ108" s="177" t="s">
        <v>81</v>
      </c>
      <c r="BK108" s="174"/>
      <c r="BL108" s="174"/>
      <c r="BM108" s="174"/>
    </row>
    <row r="109" spans="1:65" s="2" customFormat="1" ht="11.25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65" s="2" customFormat="1" ht="29.25" customHeight="1">
      <c r="A110" s="32"/>
      <c r="B110" s="33"/>
      <c r="C110" s="116" t="s">
        <v>119</v>
      </c>
      <c r="D110" s="117"/>
      <c r="E110" s="117"/>
      <c r="F110" s="117"/>
      <c r="G110" s="117"/>
      <c r="H110" s="117"/>
      <c r="I110" s="117"/>
      <c r="J110" s="118">
        <f>ROUND(J96+J102,2)</f>
        <v>0</v>
      </c>
      <c r="K110" s="117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65" s="2" customFormat="1" ht="6.95" customHeight="1">
      <c r="A111" s="32"/>
      <c r="B111" s="52"/>
      <c r="C111" s="53"/>
      <c r="D111" s="53"/>
      <c r="E111" s="53"/>
      <c r="F111" s="53"/>
      <c r="G111" s="53"/>
      <c r="H111" s="53"/>
      <c r="I111" s="53"/>
      <c r="J111" s="53"/>
      <c r="K111" s="53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6.95" customHeight="1">
      <c r="A115" s="32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4.95" customHeight="1">
      <c r="A116" s="32"/>
      <c r="B116" s="33"/>
      <c r="C116" s="20" t="s">
        <v>151</v>
      </c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6" t="s">
        <v>16</v>
      </c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6.25" customHeight="1">
      <c r="A119" s="32"/>
      <c r="B119" s="33"/>
      <c r="C119" s="34"/>
      <c r="D119" s="34"/>
      <c r="E119" s="294" t="str">
        <f>E7</f>
        <v>Rozpočet - Snížení energetické náročnosti budov v areálu Slezské nemocnice Opava využitím OZE u vedlejších budov</v>
      </c>
      <c r="F119" s="295"/>
      <c r="G119" s="295"/>
      <c r="H119" s="295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6" t="s">
        <v>121</v>
      </c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4"/>
      <c r="D121" s="34"/>
      <c r="E121" s="244" t="str">
        <f>E9</f>
        <v>SO 04 D.1.1 - Architektonicko-stavební řešení</v>
      </c>
      <c r="F121" s="296"/>
      <c r="G121" s="296"/>
      <c r="H121" s="296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6" t="s">
        <v>20</v>
      </c>
      <c r="D123" s="34"/>
      <c r="E123" s="34"/>
      <c r="F123" s="24" t="str">
        <f>F12</f>
        <v xml:space="preserve"> </v>
      </c>
      <c r="G123" s="34"/>
      <c r="H123" s="34"/>
      <c r="I123" s="26" t="s">
        <v>22</v>
      </c>
      <c r="J123" s="64">
        <f>IF(J12="","",J12)</f>
        <v>45561</v>
      </c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5.2" customHeight="1">
      <c r="A125" s="32"/>
      <c r="B125" s="33"/>
      <c r="C125" s="26" t="s">
        <v>23</v>
      </c>
      <c r="D125" s="34"/>
      <c r="E125" s="34"/>
      <c r="F125" s="24" t="str">
        <f>E15</f>
        <v xml:space="preserve"> </v>
      </c>
      <c r="G125" s="34"/>
      <c r="H125" s="34"/>
      <c r="I125" s="26" t="s">
        <v>28</v>
      </c>
      <c r="J125" s="29" t="str">
        <f>E21</f>
        <v xml:space="preserve"> </v>
      </c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6" t="s">
        <v>26</v>
      </c>
      <c r="D126" s="34"/>
      <c r="E126" s="34"/>
      <c r="F126" s="24" t="str">
        <f>IF(E18="","",E18)</f>
        <v>Vyplň údaj</v>
      </c>
      <c r="G126" s="34"/>
      <c r="H126" s="34"/>
      <c r="I126" s="26" t="s">
        <v>30</v>
      </c>
      <c r="J126" s="29" t="str">
        <f>E24</f>
        <v xml:space="preserve"> </v>
      </c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79"/>
      <c r="B128" s="180"/>
      <c r="C128" s="181" t="s">
        <v>152</v>
      </c>
      <c r="D128" s="182" t="s">
        <v>59</v>
      </c>
      <c r="E128" s="182" t="s">
        <v>55</v>
      </c>
      <c r="F128" s="182" t="s">
        <v>56</v>
      </c>
      <c r="G128" s="182" t="s">
        <v>153</v>
      </c>
      <c r="H128" s="182" t="s">
        <v>154</v>
      </c>
      <c r="I128" s="182" t="s">
        <v>155</v>
      </c>
      <c r="J128" s="183" t="s">
        <v>126</v>
      </c>
      <c r="K128" s="184" t="s">
        <v>156</v>
      </c>
      <c r="L128" s="185"/>
      <c r="M128" s="73" t="s">
        <v>1</v>
      </c>
      <c r="N128" s="74" t="s">
        <v>38</v>
      </c>
      <c r="O128" s="74" t="s">
        <v>157</v>
      </c>
      <c r="P128" s="74" t="s">
        <v>158</v>
      </c>
      <c r="Q128" s="74" t="s">
        <v>159</v>
      </c>
      <c r="R128" s="74" t="s">
        <v>160</v>
      </c>
      <c r="S128" s="74" t="s">
        <v>161</v>
      </c>
      <c r="T128" s="75" t="s">
        <v>162</v>
      </c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</row>
    <row r="129" spans="1:65" s="2" customFormat="1" ht="22.9" customHeight="1">
      <c r="A129" s="32"/>
      <c r="B129" s="33"/>
      <c r="C129" s="80" t="s">
        <v>163</v>
      </c>
      <c r="D129" s="34"/>
      <c r="E129" s="34"/>
      <c r="F129" s="34"/>
      <c r="G129" s="34"/>
      <c r="H129" s="34"/>
      <c r="I129" s="34"/>
      <c r="J129" s="186">
        <f>BK129</f>
        <v>0</v>
      </c>
      <c r="K129" s="34"/>
      <c r="L129" s="35"/>
      <c r="M129" s="76"/>
      <c r="N129" s="187"/>
      <c r="O129" s="77"/>
      <c r="P129" s="188">
        <f>P130+P133+P136</f>
        <v>0</v>
      </c>
      <c r="Q129" s="77"/>
      <c r="R129" s="188">
        <f>R130+R133+R136</f>
        <v>0</v>
      </c>
      <c r="S129" s="77"/>
      <c r="T129" s="189">
        <f>T130+T133+T136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4" t="s">
        <v>73</v>
      </c>
      <c r="AU129" s="14" t="s">
        <v>128</v>
      </c>
      <c r="BK129" s="190">
        <f>BK130+BK133+BK136</f>
        <v>0</v>
      </c>
    </row>
    <row r="130" spans="1:65" s="12" customFormat="1" ht="25.9" customHeight="1">
      <c r="B130" s="191"/>
      <c r="C130" s="192"/>
      <c r="D130" s="193" t="s">
        <v>73</v>
      </c>
      <c r="E130" s="194" t="s">
        <v>506</v>
      </c>
      <c r="F130" s="194" t="s">
        <v>864</v>
      </c>
      <c r="G130" s="192"/>
      <c r="H130" s="192"/>
      <c r="I130" s="195"/>
      <c r="J130" s="196">
        <f>BK130</f>
        <v>0</v>
      </c>
      <c r="K130" s="192"/>
      <c r="L130" s="197"/>
      <c r="M130" s="198"/>
      <c r="N130" s="199"/>
      <c r="O130" s="199"/>
      <c r="P130" s="200">
        <f>SUM(P131:P132)</f>
        <v>0</v>
      </c>
      <c r="Q130" s="199"/>
      <c r="R130" s="200">
        <f>SUM(R131:R132)</f>
        <v>0</v>
      </c>
      <c r="S130" s="199"/>
      <c r="T130" s="201">
        <f>SUM(T131:T132)</f>
        <v>0</v>
      </c>
      <c r="AR130" s="202" t="s">
        <v>83</v>
      </c>
      <c r="AT130" s="203" t="s">
        <v>73</v>
      </c>
      <c r="AU130" s="203" t="s">
        <v>74</v>
      </c>
      <c r="AY130" s="202" t="s">
        <v>166</v>
      </c>
      <c r="BK130" s="204">
        <f>SUM(BK131:BK132)</f>
        <v>0</v>
      </c>
    </row>
    <row r="131" spans="1:65" s="2" customFormat="1" ht="16.5" customHeight="1">
      <c r="A131" s="32"/>
      <c r="B131" s="33"/>
      <c r="C131" s="207" t="s">
        <v>81</v>
      </c>
      <c r="D131" s="207" t="s">
        <v>169</v>
      </c>
      <c r="E131" s="208" t="s">
        <v>865</v>
      </c>
      <c r="F131" s="209" t="s">
        <v>866</v>
      </c>
      <c r="G131" s="210" t="s">
        <v>510</v>
      </c>
      <c r="H131" s="211">
        <v>50.09</v>
      </c>
      <c r="I131" s="212"/>
      <c r="J131" s="213">
        <f>ROUND(I131*H131,2)</f>
        <v>0</v>
      </c>
      <c r="K131" s="214"/>
      <c r="L131" s="35"/>
      <c r="M131" s="215" t="s">
        <v>1</v>
      </c>
      <c r="N131" s="216" t="s">
        <v>39</v>
      </c>
      <c r="O131" s="69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19" t="s">
        <v>173</v>
      </c>
      <c r="AT131" s="219" t="s">
        <v>169</v>
      </c>
      <c r="AU131" s="219" t="s">
        <v>81</v>
      </c>
      <c r="AY131" s="14" t="s">
        <v>166</v>
      </c>
      <c r="BE131" s="112">
        <f>IF(N131="základní",J131,0)</f>
        <v>0</v>
      </c>
      <c r="BF131" s="112">
        <f>IF(N131="snížená",J131,0)</f>
        <v>0</v>
      </c>
      <c r="BG131" s="112">
        <f>IF(N131="zákl. přenesená",J131,0)</f>
        <v>0</v>
      </c>
      <c r="BH131" s="112">
        <f>IF(N131="sníž. přenesená",J131,0)</f>
        <v>0</v>
      </c>
      <c r="BI131" s="112">
        <f>IF(N131="nulová",J131,0)</f>
        <v>0</v>
      </c>
      <c r="BJ131" s="14" t="s">
        <v>81</v>
      </c>
      <c r="BK131" s="112">
        <f>ROUND(I131*H131,2)</f>
        <v>0</v>
      </c>
      <c r="BL131" s="14" t="s">
        <v>173</v>
      </c>
      <c r="BM131" s="219" t="s">
        <v>83</v>
      </c>
    </row>
    <row r="132" spans="1:65" s="2" customFormat="1" ht="11.25">
      <c r="A132" s="32"/>
      <c r="B132" s="33"/>
      <c r="C132" s="34"/>
      <c r="D132" s="220" t="s">
        <v>174</v>
      </c>
      <c r="E132" s="34"/>
      <c r="F132" s="221" t="s">
        <v>866</v>
      </c>
      <c r="G132" s="34"/>
      <c r="H132" s="34"/>
      <c r="I132" s="176"/>
      <c r="J132" s="34"/>
      <c r="K132" s="34"/>
      <c r="L132" s="35"/>
      <c r="M132" s="222"/>
      <c r="N132" s="223"/>
      <c r="O132" s="69"/>
      <c r="P132" s="69"/>
      <c r="Q132" s="69"/>
      <c r="R132" s="69"/>
      <c r="S132" s="69"/>
      <c r="T132" s="70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4" t="s">
        <v>174</v>
      </c>
      <c r="AU132" s="14" t="s">
        <v>81</v>
      </c>
    </row>
    <row r="133" spans="1:65" s="12" customFormat="1" ht="25.9" customHeight="1">
      <c r="B133" s="191"/>
      <c r="C133" s="192"/>
      <c r="D133" s="193" t="s">
        <v>73</v>
      </c>
      <c r="E133" s="194" t="s">
        <v>867</v>
      </c>
      <c r="F133" s="194" t="s">
        <v>868</v>
      </c>
      <c r="G133" s="192"/>
      <c r="H133" s="192"/>
      <c r="I133" s="195"/>
      <c r="J133" s="196">
        <f>BK133</f>
        <v>0</v>
      </c>
      <c r="K133" s="192"/>
      <c r="L133" s="197"/>
      <c r="M133" s="198"/>
      <c r="N133" s="199"/>
      <c r="O133" s="199"/>
      <c r="P133" s="200">
        <f>SUM(P134:P135)</f>
        <v>0</v>
      </c>
      <c r="Q133" s="199"/>
      <c r="R133" s="200">
        <f>SUM(R134:R135)</f>
        <v>0</v>
      </c>
      <c r="S133" s="199"/>
      <c r="T133" s="201">
        <f>SUM(T134:T135)</f>
        <v>0</v>
      </c>
      <c r="AR133" s="202" t="s">
        <v>81</v>
      </c>
      <c r="AT133" s="203" t="s">
        <v>73</v>
      </c>
      <c r="AU133" s="203" t="s">
        <v>74</v>
      </c>
      <c r="AY133" s="202" t="s">
        <v>166</v>
      </c>
      <c r="BK133" s="204">
        <f>SUM(BK134:BK135)</f>
        <v>0</v>
      </c>
    </row>
    <row r="134" spans="1:65" s="2" customFormat="1" ht="16.5" customHeight="1">
      <c r="A134" s="32"/>
      <c r="B134" s="33"/>
      <c r="C134" s="207" t="s">
        <v>83</v>
      </c>
      <c r="D134" s="207" t="s">
        <v>169</v>
      </c>
      <c r="E134" s="208" t="s">
        <v>869</v>
      </c>
      <c r="F134" s="209" t="s">
        <v>870</v>
      </c>
      <c r="G134" s="210" t="s">
        <v>490</v>
      </c>
      <c r="H134" s="211">
        <v>1878</v>
      </c>
      <c r="I134" s="212"/>
      <c r="J134" s="213">
        <f>ROUND(I134*H134,2)</f>
        <v>0</v>
      </c>
      <c r="K134" s="214"/>
      <c r="L134" s="35"/>
      <c r="M134" s="215" t="s">
        <v>1</v>
      </c>
      <c r="N134" s="216" t="s">
        <v>39</v>
      </c>
      <c r="O134" s="69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9" t="s">
        <v>177</v>
      </c>
      <c r="AT134" s="219" t="s">
        <v>169</v>
      </c>
      <c r="AU134" s="219" t="s">
        <v>81</v>
      </c>
      <c r="AY134" s="14" t="s">
        <v>166</v>
      </c>
      <c r="BE134" s="112">
        <f>IF(N134="základní",J134,0)</f>
        <v>0</v>
      </c>
      <c r="BF134" s="112">
        <f>IF(N134="snížená",J134,0)</f>
        <v>0</v>
      </c>
      <c r="BG134" s="112">
        <f>IF(N134="zákl. přenesená",J134,0)</f>
        <v>0</v>
      </c>
      <c r="BH134" s="112">
        <f>IF(N134="sníž. přenesená",J134,0)</f>
        <v>0</v>
      </c>
      <c r="BI134" s="112">
        <f>IF(N134="nulová",J134,0)</f>
        <v>0</v>
      </c>
      <c r="BJ134" s="14" t="s">
        <v>81</v>
      </c>
      <c r="BK134" s="112">
        <f>ROUND(I134*H134,2)</f>
        <v>0</v>
      </c>
      <c r="BL134" s="14" t="s">
        <v>177</v>
      </c>
      <c r="BM134" s="219" t="s">
        <v>177</v>
      </c>
    </row>
    <row r="135" spans="1:65" s="2" customFormat="1" ht="11.25">
      <c r="A135" s="32"/>
      <c r="B135" s="33"/>
      <c r="C135" s="34"/>
      <c r="D135" s="220" t="s">
        <v>174</v>
      </c>
      <c r="E135" s="34"/>
      <c r="F135" s="221" t="s">
        <v>870</v>
      </c>
      <c r="G135" s="34"/>
      <c r="H135" s="34"/>
      <c r="I135" s="176"/>
      <c r="J135" s="34"/>
      <c r="K135" s="34"/>
      <c r="L135" s="35"/>
      <c r="M135" s="222"/>
      <c r="N135" s="223"/>
      <c r="O135" s="69"/>
      <c r="P135" s="69"/>
      <c r="Q135" s="69"/>
      <c r="R135" s="69"/>
      <c r="S135" s="69"/>
      <c r="T135" s="70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4" t="s">
        <v>174</v>
      </c>
      <c r="AU135" s="14" t="s">
        <v>81</v>
      </c>
    </row>
    <row r="136" spans="1:65" s="12" customFormat="1" ht="25.9" customHeight="1">
      <c r="B136" s="191"/>
      <c r="C136" s="192"/>
      <c r="D136" s="193" t="s">
        <v>73</v>
      </c>
      <c r="E136" s="194" t="s">
        <v>590</v>
      </c>
      <c r="F136" s="194" t="s">
        <v>871</v>
      </c>
      <c r="G136" s="192"/>
      <c r="H136" s="192"/>
      <c r="I136" s="195"/>
      <c r="J136" s="196">
        <f>BK136</f>
        <v>0</v>
      </c>
      <c r="K136" s="192"/>
      <c r="L136" s="197"/>
      <c r="M136" s="198"/>
      <c r="N136" s="199"/>
      <c r="O136" s="199"/>
      <c r="P136" s="200">
        <f>SUM(P137:P140)</f>
        <v>0</v>
      </c>
      <c r="Q136" s="199"/>
      <c r="R136" s="200">
        <f>SUM(R137:R140)</f>
        <v>0</v>
      </c>
      <c r="S136" s="199"/>
      <c r="T136" s="201">
        <f>SUM(T137:T140)</f>
        <v>0</v>
      </c>
      <c r="AR136" s="202" t="s">
        <v>81</v>
      </c>
      <c r="AT136" s="203" t="s">
        <v>73</v>
      </c>
      <c r="AU136" s="203" t="s">
        <v>74</v>
      </c>
      <c r="AY136" s="202" t="s">
        <v>166</v>
      </c>
      <c r="BK136" s="204">
        <f>SUM(BK137:BK140)</f>
        <v>0</v>
      </c>
    </row>
    <row r="137" spans="1:65" s="2" customFormat="1" ht="16.5" customHeight="1">
      <c r="A137" s="32"/>
      <c r="B137" s="33"/>
      <c r="C137" s="207" t="s">
        <v>178</v>
      </c>
      <c r="D137" s="207" t="s">
        <v>169</v>
      </c>
      <c r="E137" s="208" t="s">
        <v>872</v>
      </c>
      <c r="F137" s="209" t="s">
        <v>873</v>
      </c>
      <c r="G137" s="210" t="s">
        <v>196</v>
      </c>
      <c r="H137" s="211">
        <v>1.88</v>
      </c>
      <c r="I137" s="212"/>
      <c r="J137" s="213">
        <f>ROUND(I137*H137,2)</f>
        <v>0</v>
      </c>
      <c r="K137" s="214"/>
      <c r="L137" s="35"/>
      <c r="M137" s="215" t="s">
        <v>1</v>
      </c>
      <c r="N137" s="216" t="s">
        <v>39</v>
      </c>
      <c r="O137" s="69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9" t="s">
        <v>177</v>
      </c>
      <c r="AT137" s="219" t="s">
        <v>169</v>
      </c>
      <c r="AU137" s="219" t="s">
        <v>81</v>
      </c>
      <c r="AY137" s="14" t="s">
        <v>166</v>
      </c>
      <c r="BE137" s="112">
        <f>IF(N137="základní",J137,0)</f>
        <v>0</v>
      </c>
      <c r="BF137" s="112">
        <f>IF(N137="snížená",J137,0)</f>
        <v>0</v>
      </c>
      <c r="BG137" s="112">
        <f>IF(N137="zákl. přenesená",J137,0)</f>
        <v>0</v>
      </c>
      <c r="BH137" s="112">
        <f>IF(N137="sníž. přenesená",J137,0)</f>
        <v>0</v>
      </c>
      <c r="BI137" s="112">
        <f>IF(N137="nulová",J137,0)</f>
        <v>0</v>
      </c>
      <c r="BJ137" s="14" t="s">
        <v>81</v>
      </c>
      <c r="BK137" s="112">
        <f>ROUND(I137*H137,2)</f>
        <v>0</v>
      </c>
      <c r="BL137" s="14" t="s">
        <v>177</v>
      </c>
      <c r="BM137" s="219" t="s">
        <v>183</v>
      </c>
    </row>
    <row r="138" spans="1:65" s="2" customFormat="1" ht="11.25">
      <c r="A138" s="32"/>
      <c r="B138" s="33"/>
      <c r="C138" s="34"/>
      <c r="D138" s="220" t="s">
        <v>174</v>
      </c>
      <c r="E138" s="34"/>
      <c r="F138" s="221" t="s">
        <v>873</v>
      </c>
      <c r="G138" s="34"/>
      <c r="H138" s="34"/>
      <c r="I138" s="176"/>
      <c r="J138" s="34"/>
      <c r="K138" s="34"/>
      <c r="L138" s="35"/>
      <c r="M138" s="222"/>
      <c r="N138" s="223"/>
      <c r="O138" s="69"/>
      <c r="P138" s="69"/>
      <c r="Q138" s="69"/>
      <c r="R138" s="69"/>
      <c r="S138" s="69"/>
      <c r="T138" s="70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4" t="s">
        <v>174</v>
      </c>
      <c r="AU138" s="14" t="s">
        <v>81</v>
      </c>
    </row>
    <row r="139" spans="1:65" s="2" customFormat="1" ht="16.5" customHeight="1">
      <c r="A139" s="32"/>
      <c r="B139" s="33"/>
      <c r="C139" s="207" t="s">
        <v>177</v>
      </c>
      <c r="D139" s="207" t="s">
        <v>169</v>
      </c>
      <c r="E139" s="208" t="s">
        <v>874</v>
      </c>
      <c r="F139" s="209" t="s">
        <v>875</v>
      </c>
      <c r="G139" s="210" t="s">
        <v>196</v>
      </c>
      <c r="H139" s="211">
        <v>1.88</v>
      </c>
      <c r="I139" s="212"/>
      <c r="J139" s="213">
        <f>ROUND(I139*H139,2)</f>
        <v>0</v>
      </c>
      <c r="K139" s="214"/>
      <c r="L139" s="35"/>
      <c r="M139" s="215" t="s">
        <v>1</v>
      </c>
      <c r="N139" s="216" t="s">
        <v>39</v>
      </c>
      <c r="O139" s="69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9" t="s">
        <v>177</v>
      </c>
      <c r="AT139" s="219" t="s">
        <v>169</v>
      </c>
      <c r="AU139" s="219" t="s">
        <v>81</v>
      </c>
      <c r="AY139" s="14" t="s">
        <v>166</v>
      </c>
      <c r="BE139" s="112">
        <f>IF(N139="základní",J139,0)</f>
        <v>0</v>
      </c>
      <c r="BF139" s="112">
        <f>IF(N139="snížená",J139,0)</f>
        <v>0</v>
      </c>
      <c r="BG139" s="112">
        <f>IF(N139="zákl. přenesená",J139,0)</f>
        <v>0</v>
      </c>
      <c r="BH139" s="112">
        <f>IF(N139="sníž. přenesená",J139,0)</f>
        <v>0</v>
      </c>
      <c r="BI139" s="112">
        <f>IF(N139="nulová",J139,0)</f>
        <v>0</v>
      </c>
      <c r="BJ139" s="14" t="s">
        <v>81</v>
      </c>
      <c r="BK139" s="112">
        <f>ROUND(I139*H139,2)</f>
        <v>0</v>
      </c>
      <c r="BL139" s="14" t="s">
        <v>177</v>
      </c>
      <c r="BM139" s="219" t="s">
        <v>186</v>
      </c>
    </row>
    <row r="140" spans="1:65" s="2" customFormat="1" ht="11.25">
      <c r="A140" s="32"/>
      <c r="B140" s="33"/>
      <c r="C140" s="34"/>
      <c r="D140" s="220" t="s">
        <v>174</v>
      </c>
      <c r="E140" s="34"/>
      <c r="F140" s="221" t="s">
        <v>875</v>
      </c>
      <c r="G140" s="34"/>
      <c r="H140" s="34"/>
      <c r="I140" s="176"/>
      <c r="J140" s="34"/>
      <c r="K140" s="34"/>
      <c r="L140" s="35"/>
      <c r="M140" s="235"/>
      <c r="N140" s="236"/>
      <c r="O140" s="237"/>
      <c r="P140" s="237"/>
      <c r="Q140" s="237"/>
      <c r="R140" s="237"/>
      <c r="S140" s="237"/>
      <c r="T140" s="238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174</v>
      </c>
      <c r="AU140" s="14" t="s">
        <v>81</v>
      </c>
    </row>
    <row r="141" spans="1:65" s="2" customFormat="1" ht="6.95" customHeight="1">
      <c r="A141" s="32"/>
      <c r="B141" s="52"/>
      <c r="C141" s="53"/>
      <c r="D141" s="53"/>
      <c r="E141" s="53"/>
      <c r="F141" s="53"/>
      <c r="G141" s="53"/>
      <c r="H141" s="53"/>
      <c r="I141" s="53"/>
      <c r="J141" s="53"/>
      <c r="K141" s="53"/>
      <c r="L141" s="35"/>
      <c r="M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</sheetData>
  <sheetProtection algorithmName="SHA-512" hashValue="WlF7GEFTphCAFngc7MnoeIXInBBnNGdYnfj3+m3ZAoG2u345ij0Q64RRLgYlH//q+gMcsAvxigYDlGzMfXrQgw==" saltValue="8uKYJtDwjBe06X1ofNhX9BarfI0P+Qj6TR0N2aDXpTf93vEIE4r1I1C7rWpfx7mIyVvmtWpbQ2p0GsxIh1EC5Q==" spinCount="100000" sheet="1" objects="1" scenarios="1" formatColumns="0" formatRows="0" autoFilter="0"/>
  <autoFilter ref="C128:K140" xr:uid="{00000000-0009-0000-0000-000007000000}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3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4" t="s">
        <v>100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120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Rozpočet - Snížení energetické náročnosti budov v areálu Slezské nemocnice Opava využitím OZE u vedlejších budov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121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30" customHeight="1">
      <c r="A9" s="32"/>
      <c r="B9" s="35"/>
      <c r="C9" s="32"/>
      <c r="D9" s="32"/>
      <c r="E9" s="289" t="s">
        <v>876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123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114</v>
      </c>
      <c r="E31" s="32"/>
      <c r="F31" s="32"/>
      <c r="G31" s="32"/>
      <c r="H31" s="32"/>
      <c r="I31" s="32"/>
      <c r="J31" s="130">
        <f>J109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ROUND((SUM(BE109:BE116) + SUM(BE136:BE310)),  2)</f>
        <v>0</v>
      </c>
      <c r="G35" s="32"/>
      <c r="H35" s="32"/>
      <c r="I35" s="137">
        <v>0.21</v>
      </c>
      <c r="J35" s="136">
        <f>ROUND(((SUM(BE109:BE116) + SUM(BE136:BE310))*I35),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ROUND((SUM(BF109:BF116) + SUM(BF136:BF310)),  2)</f>
        <v>0</v>
      </c>
      <c r="G36" s="32"/>
      <c r="H36" s="32"/>
      <c r="I36" s="137">
        <v>0.12</v>
      </c>
      <c r="J36" s="136">
        <f>ROUND(((SUM(BF109:BF116) + SUM(BF136:BF310))*I36),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ROUND((SUM(BG109:BG116) + SUM(BG136:BG310)),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ROUND((SUM(BH109:BH116) + SUM(BH136:BH310)),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ROUND((SUM(BI109:BI116) + SUM(BI136:BI310)),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124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Rozpočet - Snížení energetické náročnosti budov v areálu Slezské nemocnice Opava využitím OZE u vedlejších budov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121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30" customHeight="1">
      <c r="A87" s="32"/>
      <c r="B87" s="33"/>
      <c r="C87" s="34"/>
      <c r="D87" s="34"/>
      <c r="E87" s="244" t="str">
        <f>E9</f>
        <v>S0 04 D.1.4.1 -  Instalace fotovoltaického systému v pavilonu U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125</v>
      </c>
      <c r="D94" s="117"/>
      <c r="E94" s="117"/>
      <c r="F94" s="117"/>
      <c r="G94" s="117"/>
      <c r="H94" s="117"/>
      <c r="I94" s="117"/>
      <c r="J94" s="157" t="s">
        <v>126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127</v>
      </c>
      <c r="D96" s="34"/>
      <c r="E96" s="34"/>
      <c r="F96" s="34"/>
      <c r="G96" s="34"/>
      <c r="H96" s="34"/>
      <c r="I96" s="34"/>
      <c r="J96" s="82">
        <f>J136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128</v>
      </c>
    </row>
    <row r="97" spans="1:65" s="9" customFormat="1" ht="24.95" customHeight="1">
      <c r="B97" s="159"/>
      <c r="C97" s="160"/>
      <c r="D97" s="161" t="s">
        <v>877</v>
      </c>
      <c r="E97" s="162"/>
      <c r="F97" s="162"/>
      <c r="G97" s="162"/>
      <c r="H97" s="162"/>
      <c r="I97" s="162"/>
      <c r="J97" s="163">
        <f>J137</f>
        <v>0</v>
      </c>
      <c r="K97" s="160"/>
      <c r="L97" s="164"/>
    </row>
    <row r="98" spans="1:65" s="9" customFormat="1" ht="24.95" customHeight="1">
      <c r="B98" s="159"/>
      <c r="C98" s="160"/>
      <c r="D98" s="161" t="s">
        <v>877</v>
      </c>
      <c r="E98" s="162"/>
      <c r="F98" s="162"/>
      <c r="G98" s="162"/>
      <c r="H98" s="162"/>
      <c r="I98" s="162"/>
      <c r="J98" s="163">
        <f>J144</f>
        <v>0</v>
      </c>
      <c r="K98" s="160"/>
      <c r="L98" s="164"/>
    </row>
    <row r="99" spans="1:65" s="9" customFormat="1" ht="24.95" customHeight="1">
      <c r="B99" s="159"/>
      <c r="C99" s="160"/>
      <c r="D99" s="161" t="s">
        <v>877</v>
      </c>
      <c r="E99" s="162"/>
      <c r="F99" s="162"/>
      <c r="G99" s="162"/>
      <c r="H99" s="162"/>
      <c r="I99" s="162"/>
      <c r="J99" s="163">
        <f>J151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878</v>
      </c>
      <c r="E100" s="162"/>
      <c r="F100" s="162"/>
      <c r="G100" s="162"/>
      <c r="H100" s="162"/>
      <c r="I100" s="162"/>
      <c r="J100" s="163">
        <f>J164</f>
        <v>0</v>
      </c>
      <c r="K100" s="160"/>
      <c r="L100" s="164"/>
    </row>
    <row r="101" spans="1:65" s="9" customFormat="1" ht="24.95" customHeight="1">
      <c r="B101" s="159"/>
      <c r="C101" s="160"/>
      <c r="D101" s="161" t="s">
        <v>879</v>
      </c>
      <c r="E101" s="162"/>
      <c r="F101" s="162"/>
      <c r="G101" s="162"/>
      <c r="H101" s="162"/>
      <c r="I101" s="162"/>
      <c r="J101" s="163">
        <f>J187</f>
        <v>0</v>
      </c>
      <c r="K101" s="160"/>
      <c r="L101" s="164"/>
    </row>
    <row r="102" spans="1:65" s="9" customFormat="1" ht="24.95" customHeight="1">
      <c r="B102" s="159"/>
      <c r="C102" s="160"/>
      <c r="D102" s="161" t="s">
        <v>880</v>
      </c>
      <c r="E102" s="162"/>
      <c r="F102" s="162"/>
      <c r="G102" s="162"/>
      <c r="H102" s="162"/>
      <c r="I102" s="162"/>
      <c r="J102" s="163">
        <f>J206</f>
        <v>0</v>
      </c>
      <c r="K102" s="160"/>
      <c r="L102" s="164"/>
    </row>
    <row r="103" spans="1:65" s="9" customFormat="1" ht="24.95" customHeight="1">
      <c r="B103" s="159"/>
      <c r="C103" s="160"/>
      <c r="D103" s="161" t="s">
        <v>877</v>
      </c>
      <c r="E103" s="162"/>
      <c r="F103" s="162"/>
      <c r="G103" s="162"/>
      <c r="H103" s="162"/>
      <c r="I103" s="162"/>
      <c r="J103" s="163">
        <f>J212</f>
        <v>0</v>
      </c>
      <c r="K103" s="160"/>
      <c r="L103" s="164"/>
    </row>
    <row r="104" spans="1:65" s="9" customFormat="1" ht="24.95" customHeight="1">
      <c r="B104" s="159"/>
      <c r="C104" s="160"/>
      <c r="D104" s="161" t="s">
        <v>881</v>
      </c>
      <c r="E104" s="162"/>
      <c r="F104" s="162"/>
      <c r="G104" s="162"/>
      <c r="H104" s="162"/>
      <c r="I104" s="162"/>
      <c r="J104" s="163">
        <f>J216</f>
        <v>0</v>
      </c>
      <c r="K104" s="160"/>
      <c r="L104" s="164"/>
    </row>
    <row r="105" spans="1:65" s="9" customFormat="1" ht="24.95" customHeight="1">
      <c r="B105" s="159"/>
      <c r="C105" s="160"/>
      <c r="D105" s="161" t="s">
        <v>882</v>
      </c>
      <c r="E105" s="162"/>
      <c r="F105" s="162"/>
      <c r="G105" s="162"/>
      <c r="H105" s="162"/>
      <c r="I105" s="162"/>
      <c r="J105" s="163">
        <f>J255</f>
        <v>0</v>
      </c>
      <c r="K105" s="160"/>
      <c r="L105" s="164"/>
    </row>
    <row r="106" spans="1:65" s="9" customFormat="1" ht="24.95" customHeight="1">
      <c r="B106" s="159"/>
      <c r="C106" s="160"/>
      <c r="D106" s="161" t="s">
        <v>883</v>
      </c>
      <c r="E106" s="162"/>
      <c r="F106" s="162"/>
      <c r="G106" s="162"/>
      <c r="H106" s="162"/>
      <c r="I106" s="162"/>
      <c r="J106" s="163">
        <f>J288</f>
        <v>0</v>
      </c>
      <c r="K106" s="160"/>
      <c r="L106" s="164"/>
    </row>
    <row r="107" spans="1:65" s="2" customFormat="1" ht="21.75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6.95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29.25" customHeight="1">
      <c r="A109" s="32"/>
      <c r="B109" s="33"/>
      <c r="C109" s="158" t="s">
        <v>142</v>
      </c>
      <c r="D109" s="34"/>
      <c r="E109" s="34"/>
      <c r="F109" s="34"/>
      <c r="G109" s="34"/>
      <c r="H109" s="34"/>
      <c r="I109" s="34"/>
      <c r="J109" s="171">
        <f>ROUND(J110 + J111 + J112 + J113 + J114 + J115,2)</f>
        <v>0</v>
      </c>
      <c r="K109" s="34"/>
      <c r="L109" s="49"/>
      <c r="N109" s="172" t="s">
        <v>38</v>
      </c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65" s="2" customFormat="1" ht="18" customHeight="1">
      <c r="A110" s="32"/>
      <c r="B110" s="33"/>
      <c r="C110" s="34"/>
      <c r="D110" s="247" t="s">
        <v>143</v>
      </c>
      <c r="E110" s="246"/>
      <c r="F110" s="246"/>
      <c r="G110" s="34"/>
      <c r="H110" s="34"/>
      <c r="I110" s="34"/>
      <c r="J110" s="108">
        <v>0</v>
      </c>
      <c r="K110" s="34"/>
      <c r="L110" s="173"/>
      <c r="M110" s="174"/>
      <c r="N110" s="175" t="s">
        <v>39</v>
      </c>
      <c r="O110" s="174"/>
      <c r="P110" s="174"/>
      <c r="Q110" s="174"/>
      <c r="R110" s="174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7" t="s">
        <v>144</v>
      </c>
      <c r="AZ110" s="174"/>
      <c r="BA110" s="174"/>
      <c r="BB110" s="174"/>
      <c r="BC110" s="174"/>
      <c r="BD110" s="174"/>
      <c r="BE110" s="178">
        <f t="shared" ref="BE110:BE115" si="0">IF(N110="základní",J110,0)</f>
        <v>0</v>
      </c>
      <c r="BF110" s="178">
        <f t="shared" ref="BF110:BF115" si="1">IF(N110="snížená",J110,0)</f>
        <v>0</v>
      </c>
      <c r="BG110" s="178">
        <f t="shared" ref="BG110:BG115" si="2">IF(N110="zákl. přenesená",J110,0)</f>
        <v>0</v>
      </c>
      <c r="BH110" s="178">
        <f t="shared" ref="BH110:BH115" si="3">IF(N110="sníž. přenesená",J110,0)</f>
        <v>0</v>
      </c>
      <c r="BI110" s="178">
        <f t="shared" ref="BI110:BI115" si="4">IF(N110="nulová",J110,0)</f>
        <v>0</v>
      </c>
      <c r="BJ110" s="177" t="s">
        <v>81</v>
      </c>
      <c r="BK110" s="174"/>
      <c r="BL110" s="174"/>
      <c r="BM110" s="174"/>
    </row>
    <row r="111" spans="1:65" s="2" customFormat="1" ht="18" customHeight="1">
      <c r="A111" s="32"/>
      <c r="B111" s="33"/>
      <c r="C111" s="34"/>
      <c r="D111" s="247" t="s">
        <v>145</v>
      </c>
      <c r="E111" s="246"/>
      <c r="F111" s="246"/>
      <c r="G111" s="34"/>
      <c r="H111" s="34"/>
      <c r="I111" s="34"/>
      <c r="J111" s="108">
        <v>0</v>
      </c>
      <c r="K111" s="34"/>
      <c r="L111" s="173"/>
      <c r="M111" s="174"/>
      <c r="N111" s="175" t="s">
        <v>39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144</v>
      </c>
      <c r="AZ111" s="174"/>
      <c r="BA111" s="174"/>
      <c r="BB111" s="174"/>
      <c r="BC111" s="174"/>
      <c r="BD111" s="174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81</v>
      </c>
      <c r="BK111" s="174"/>
      <c r="BL111" s="174"/>
      <c r="BM111" s="174"/>
    </row>
    <row r="112" spans="1:65" s="2" customFormat="1" ht="18" customHeight="1">
      <c r="A112" s="32"/>
      <c r="B112" s="33"/>
      <c r="C112" s="34"/>
      <c r="D112" s="247" t="s">
        <v>146</v>
      </c>
      <c r="E112" s="246"/>
      <c r="F112" s="246"/>
      <c r="G112" s="34"/>
      <c r="H112" s="34"/>
      <c r="I112" s="34"/>
      <c r="J112" s="108">
        <v>0</v>
      </c>
      <c r="K112" s="34"/>
      <c r="L112" s="173"/>
      <c r="M112" s="174"/>
      <c r="N112" s="175" t="s">
        <v>39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144</v>
      </c>
      <c r="AZ112" s="174"/>
      <c r="BA112" s="174"/>
      <c r="BB112" s="174"/>
      <c r="BC112" s="174"/>
      <c r="BD112" s="174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81</v>
      </c>
      <c r="BK112" s="174"/>
      <c r="BL112" s="174"/>
      <c r="BM112" s="174"/>
    </row>
    <row r="113" spans="1:65" s="2" customFormat="1" ht="18" customHeight="1">
      <c r="A113" s="32"/>
      <c r="B113" s="33"/>
      <c r="C113" s="34"/>
      <c r="D113" s="247" t="s">
        <v>147</v>
      </c>
      <c r="E113" s="246"/>
      <c r="F113" s="246"/>
      <c r="G113" s="34"/>
      <c r="H113" s="34"/>
      <c r="I113" s="34"/>
      <c r="J113" s="108">
        <v>0</v>
      </c>
      <c r="K113" s="34"/>
      <c r="L113" s="173"/>
      <c r="M113" s="174"/>
      <c r="N113" s="175" t="s">
        <v>39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144</v>
      </c>
      <c r="AZ113" s="174"/>
      <c r="BA113" s="174"/>
      <c r="BB113" s="174"/>
      <c r="BC113" s="174"/>
      <c r="BD113" s="174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81</v>
      </c>
      <c r="BK113" s="174"/>
      <c r="BL113" s="174"/>
      <c r="BM113" s="174"/>
    </row>
    <row r="114" spans="1:65" s="2" customFormat="1" ht="18" customHeight="1">
      <c r="A114" s="32"/>
      <c r="B114" s="33"/>
      <c r="C114" s="34"/>
      <c r="D114" s="247" t="s">
        <v>148</v>
      </c>
      <c r="E114" s="246"/>
      <c r="F114" s="246"/>
      <c r="G114" s="34"/>
      <c r="H114" s="34"/>
      <c r="I114" s="34"/>
      <c r="J114" s="108">
        <v>0</v>
      </c>
      <c r="K114" s="34"/>
      <c r="L114" s="173"/>
      <c r="M114" s="174"/>
      <c r="N114" s="175" t="s">
        <v>39</v>
      </c>
      <c r="O114" s="174"/>
      <c r="P114" s="174"/>
      <c r="Q114" s="174"/>
      <c r="R114" s="174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7" t="s">
        <v>144</v>
      </c>
      <c r="AZ114" s="174"/>
      <c r="BA114" s="174"/>
      <c r="BB114" s="174"/>
      <c r="BC114" s="174"/>
      <c r="BD114" s="174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81</v>
      </c>
      <c r="BK114" s="174"/>
      <c r="BL114" s="174"/>
      <c r="BM114" s="174"/>
    </row>
    <row r="115" spans="1:65" s="2" customFormat="1" ht="18" customHeight="1">
      <c r="A115" s="32"/>
      <c r="B115" s="33"/>
      <c r="C115" s="34"/>
      <c r="D115" s="107" t="s">
        <v>149</v>
      </c>
      <c r="E115" s="34"/>
      <c r="F115" s="34"/>
      <c r="G115" s="34"/>
      <c r="H115" s="34"/>
      <c r="I115" s="34"/>
      <c r="J115" s="108">
        <f>ROUND(J30*T115,2)</f>
        <v>0</v>
      </c>
      <c r="K115" s="34"/>
      <c r="L115" s="173"/>
      <c r="M115" s="174"/>
      <c r="N115" s="175" t="s">
        <v>39</v>
      </c>
      <c r="O115" s="174"/>
      <c r="P115" s="174"/>
      <c r="Q115" s="174"/>
      <c r="R115" s="174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7" t="s">
        <v>150</v>
      </c>
      <c r="AZ115" s="174"/>
      <c r="BA115" s="174"/>
      <c r="BB115" s="174"/>
      <c r="BC115" s="174"/>
      <c r="BD115" s="174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81</v>
      </c>
      <c r="BK115" s="174"/>
      <c r="BL115" s="174"/>
      <c r="BM115" s="174"/>
    </row>
    <row r="116" spans="1:65" s="2" customFormat="1" ht="11.25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29.25" customHeight="1">
      <c r="A117" s="32"/>
      <c r="B117" s="33"/>
      <c r="C117" s="116" t="s">
        <v>119</v>
      </c>
      <c r="D117" s="117"/>
      <c r="E117" s="117"/>
      <c r="F117" s="117"/>
      <c r="G117" s="117"/>
      <c r="H117" s="117"/>
      <c r="I117" s="117"/>
      <c r="J117" s="118">
        <f>ROUND(J96+J109,2)</f>
        <v>0</v>
      </c>
      <c r="K117" s="117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22" spans="1:65" s="2" customFormat="1" ht="6.95" customHeight="1">
      <c r="A122" s="32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24.95" customHeight="1">
      <c r="A123" s="32"/>
      <c r="B123" s="33"/>
      <c r="C123" s="20" t="s">
        <v>151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12" customHeight="1">
      <c r="A125" s="32"/>
      <c r="B125" s="33"/>
      <c r="C125" s="26" t="s">
        <v>16</v>
      </c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26.25" customHeight="1">
      <c r="A126" s="32"/>
      <c r="B126" s="33"/>
      <c r="C126" s="34"/>
      <c r="D126" s="34"/>
      <c r="E126" s="294" t="str">
        <f>E7</f>
        <v>Rozpočet - Snížení energetické náročnosti budov v areálu Slezské nemocnice Opava využitím OZE u vedlejších budov</v>
      </c>
      <c r="F126" s="295"/>
      <c r="G126" s="295"/>
      <c r="H126" s="295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12" customHeight="1">
      <c r="A127" s="32"/>
      <c r="B127" s="33"/>
      <c r="C127" s="26" t="s">
        <v>121</v>
      </c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30" customHeight="1">
      <c r="A128" s="32"/>
      <c r="B128" s="33"/>
      <c r="C128" s="34"/>
      <c r="D128" s="34"/>
      <c r="E128" s="244" t="str">
        <f>E9</f>
        <v>S0 04 D.1.4.1 -  Instalace fotovoltaického systému v pavilonu U</v>
      </c>
      <c r="F128" s="296"/>
      <c r="G128" s="296"/>
      <c r="H128" s="296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6" t="s">
        <v>20</v>
      </c>
      <c r="D130" s="34"/>
      <c r="E130" s="34"/>
      <c r="F130" s="24" t="str">
        <f>F12</f>
        <v xml:space="preserve"> </v>
      </c>
      <c r="G130" s="34"/>
      <c r="H130" s="34"/>
      <c r="I130" s="26" t="s">
        <v>22</v>
      </c>
      <c r="J130" s="64">
        <f>IF(J12="","",J12)</f>
        <v>45561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6.95" customHeight="1">
      <c r="A131" s="32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2" customHeight="1">
      <c r="A132" s="32"/>
      <c r="B132" s="33"/>
      <c r="C132" s="26" t="s">
        <v>23</v>
      </c>
      <c r="D132" s="34"/>
      <c r="E132" s="34"/>
      <c r="F132" s="24" t="str">
        <f>E15</f>
        <v xml:space="preserve"> </v>
      </c>
      <c r="G132" s="34"/>
      <c r="H132" s="34"/>
      <c r="I132" s="26" t="s">
        <v>28</v>
      </c>
      <c r="J132" s="29" t="str">
        <f>E21</f>
        <v xml:space="preserve"> </v>
      </c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5.2" customHeight="1">
      <c r="A133" s="32"/>
      <c r="B133" s="33"/>
      <c r="C133" s="26" t="s">
        <v>26</v>
      </c>
      <c r="D133" s="34"/>
      <c r="E133" s="34"/>
      <c r="F133" s="24" t="str">
        <f>IF(E18="","",E18)</f>
        <v>Vyplň údaj</v>
      </c>
      <c r="G133" s="34"/>
      <c r="H133" s="34"/>
      <c r="I133" s="26" t="s">
        <v>30</v>
      </c>
      <c r="J133" s="29" t="str">
        <f>E24</f>
        <v xml:space="preserve"> </v>
      </c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0.35" customHeight="1">
      <c r="A134" s="32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11" customFormat="1" ht="29.25" customHeight="1">
      <c r="A135" s="179"/>
      <c r="B135" s="180"/>
      <c r="C135" s="181" t="s">
        <v>152</v>
      </c>
      <c r="D135" s="182" t="s">
        <v>59</v>
      </c>
      <c r="E135" s="182" t="s">
        <v>55</v>
      </c>
      <c r="F135" s="182" t="s">
        <v>56</v>
      </c>
      <c r="G135" s="182" t="s">
        <v>153</v>
      </c>
      <c r="H135" s="182" t="s">
        <v>154</v>
      </c>
      <c r="I135" s="182" t="s">
        <v>155</v>
      </c>
      <c r="J135" s="183" t="s">
        <v>126</v>
      </c>
      <c r="K135" s="184" t="s">
        <v>156</v>
      </c>
      <c r="L135" s="185"/>
      <c r="M135" s="73" t="s">
        <v>1</v>
      </c>
      <c r="N135" s="74" t="s">
        <v>38</v>
      </c>
      <c r="O135" s="74" t="s">
        <v>157</v>
      </c>
      <c r="P135" s="74" t="s">
        <v>158</v>
      </c>
      <c r="Q135" s="74" t="s">
        <v>159</v>
      </c>
      <c r="R135" s="74" t="s">
        <v>160</v>
      </c>
      <c r="S135" s="74" t="s">
        <v>161</v>
      </c>
      <c r="T135" s="75" t="s">
        <v>162</v>
      </c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</row>
    <row r="136" spans="1:65" s="2" customFormat="1" ht="22.9" customHeight="1">
      <c r="A136" s="32"/>
      <c r="B136" s="33"/>
      <c r="C136" s="80" t="s">
        <v>163</v>
      </c>
      <c r="D136" s="34"/>
      <c r="E136" s="34"/>
      <c r="F136" s="34"/>
      <c r="G136" s="34"/>
      <c r="H136" s="34"/>
      <c r="I136" s="34"/>
      <c r="J136" s="186">
        <f>BK136</f>
        <v>0</v>
      </c>
      <c r="K136" s="34"/>
      <c r="L136" s="35"/>
      <c r="M136" s="76"/>
      <c r="N136" s="187"/>
      <c r="O136" s="77"/>
      <c r="P136" s="188">
        <f>P137+P144+P151+P164+P187+P206+P212+P216+P255+P288</f>
        <v>0</v>
      </c>
      <c r="Q136" s="77"/>
      <c r="R136" s="188">
        <f>R137+R144+R151+R164+R187+R206+R212+R216+R255+R288</f>
        <v>0</v>
      </c>
      <c r="S136" s="77"/>
      <c r="T136" s="189">
        <f>T137+T144+T151+T164+T187+T206+T212+T216+T255+T288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4" t="s">
        <v>73</v>
      </c>
      <c r="AU136" s="14" t="s">
        <v>128</v>
      </c>
      <c r="BK136" s="190">
        <f>BK137+BK144+BK151+BK164+BK187+BK206+BK212+BK216+BK255+BK288</f>
        <v>0</v>
      </c>
    </row>
    <row r="137" spans="1:65" s="12" customFormat="1" ht="25.9" customHeight="1">
      <c r="B137" s="191"/>
      <c r="C137" s="192"/>
      <c r="D137" s="193" t="s">
        <v>73</v>
      </c>
      <c r="E137" s="194" t="s">
        <v>590</v>
      </c>
      <c r="F137" s="194" t="s">
        <v>627</v>
      </c>
      <c r="G137" s="192"/>
      <c r="H137" s="192"/>
      <c r="I137" s="195"/>
      <c r="J137" s="196">
        <f>BK137</f>
        <v>0</v>
      </c>
      <c r="K137" s="192"/>
      <c r="L137" s="197"/>
      <c r="M137" s="198"/>
      <c r="N137" s="199"/>
      <c r="O137" s="199"/>
      <c r="P137" s="200">
        <f>SUM(P138:P143)</f>
        <v>0</v>
      </c>
      <c r="Q137" s="199"/>
      <c r="R137" s="200">
        <f>SUM(R138:R143)</f>
        <v>0</v>
      </c>
      <c r="S137" s="199"/>
      <c r="T137" s="201">
        <f>SUM(T138:T143)</f>
        <v>0</v>
      </c>
      <c r="AR137" s="202" t="s">
        <v>81</v>
      </c>
      <c r="AT137" s="203" t="s">
        <v>73</v>
      </c>
      <c r="AU137" s="203" t="s">
        <v>74</v>
      </c>
      <c r="AY137" s="202" t="s">
        <v>166</v>
      </c>
      <c r="BK137" s="204">
        <f>SUM(BK138:BK143)</f>
        <v>0</v>
      </c>
    </row>
    <row r="138" spans="1:65" s="2" customFormat="1" ht="16.5" customHeight="1">
      <c r="A138" s="32"/>
      <c r="B138" s="33"/>
      <c r="C138" s="207" t="s">
        <v>81</v>
      </c>
      <c r="D138" s="207" t="s">
        <v>169</v>
      </c>
      <c r="E138" s="208" t="s">
        <v>592</v>
      </c>
      <c r="F138" s="209" t="s">
        <v>884</v>
      </c>
      <c r="G138" s="210" t="s">
        <v>213</v>
      </c>
      <c r="H138" s="211">
        <v>85</v>
      </c>
      <c r="I138" s="212"/>
      <c r="J138" s="213">
        <f>ROUND(I138*H138,2)</f>
        <v>0</v>
      </c>
      <c r="K138" s="214"/>
      <c r="L138" s="35"/>
      <c r="M138" s="215" t="s">
        <v>1</v>
      </c>
      <c r="N138" s="216" t="s">
        <v>39</v>
      </c>
      <c r="O138" s="69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9" t="s">
        <v>177</v>
      </c>
      <c r="AT138" s="219" t="s">
        <v>169</v>
      </c>
      <c r="AU138" s="219" t="s">
        <v>81</v>
      </c>
      <c r="AY138" s="14" t="s">
        <v>166</v>
      </c>
      <c r="BE138" s="112">
        <f>IF(N138="základní",J138,0)</f>
        <v>0</v>
      </c>
      <c r="BF138" s="112">
        <f>IF(N138="snížená",J138,0)</f>
        <v>0</v>
      </c>
      <c r="BG138" s="112">
        <f>IF(N138="zákl. přenesená",J138,0)</f>
        <v>0</v>
      </c>
      <c r="BH138" s="112">
        <f>IF(N138="sníž. přenesená",J138,0)</f>
        <v>0</v>
      </c>
      <c r="BI138" s="112">
        <f>IF(N138="nulová",J138,0)</f>
        <v>0</v>
      </c>
      <c r="BJ138" s="14" t="s">
        <v>81</v>
      </c>
      <c r="BK138" s="112">
        <f>ROUND(I138*H138,2)</f>
        <v>0</v>
      </c>
      <c r="BL138" s="14" t="s">
        <v>177</v>
      </c>
      <c r="BM138" s="219" t="s">
        <v>83</v>
      </c>
    </row>
    <row r="139" spans="1:65" s="2" customFormat="1" ht="11.25">
      <c r="A139" s="32"/>
      <c r="B139" s="33"/>
      <c r="C139" s="34"/>
      <c r="D139" s="220" t="s">
        <v>174</v>
      </c>
      <c r="E139" s="34"/>
      <c r="F139" s="221" t="s">
        <v>884</v>
      </c>
      <c r="G139" s="34"/>
      <c r="H139" s="34"/>
      <c r="I139" s="176"/>
      <c r="J139" s="34"/>
      <c r="K139" s="34"/>
      <c r="L139" s="35"/>
      <c r="M139" s="222"/>
      <c r="N139" s="223"/>
      <c r="O139" s="69"/>
      <c r="P139" s="69"/>
      <c r="Q139" s="69"/>
      <c r="R139" s="69"/>
      <c r="S139" s="69"/>
      <c r="T139" s="70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4" t="s">
        <v>174</v>
      </c>
      <c r="AU139" s="14" t="s">
        <v>81</v>
      </c>
    </row>
    <row r="140" spans="1:65" s="2" customFormat="1" ht="29.25">
      <c r="A140" s="32"/>
      <c r="B140" s="33"/>
      <c r="C140" s="34"/>
      <c r="D140" s="220" t="s">
        <v>786</v>
      </c>
      <c r="E140" s="34"/>
      <c r="F140" s="239" t="s">
        <v>885</v>
      </c>
      <c r="G140" s="34"/>
      <c r="H140" s="34"/>
      <c r="I140" s="176"/>
      <c r="J140" s="34"/>
      <c r="K140" s="34"/>
      <c r="L140" s="35"/>
      <c r="M140" s="222"/>
      <c r="N140" s="22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786</v>
      </c>
      <c r="AU140" s="14" t="s">
        <v>81</v>
      </c>
    </row>
    <row r="141" spans="1:65" s="2" customFormat="1" ht="24.2" customHeight="1">
      <c r="A141" s="32"/>
      <c r="B141" s="33"/>
      <c r="C141" s="207" t="s">
        <v>83</v>
      </c>
      <c r="D141" s="207" t="s">
        <v>169</v>
      </c>
      <c r="E141" s="208" t="s">
        <v>594</v>
      </c>
      <c r="F141" s="209" t="s">
        <v>886</v>
      </c>
      <c r="G141" s="210" t="s">
        <v>213</v>
      </c>
      <c r="H141" s="211">
        <v>85</v>
      </c>
      <c r="I141" s="212"/>
      <c r="J141" s="213">
        <f>ROUND(I141*H141,2)</f>
        <v>0</v>
      </c>
      <c r="K141" s="214"/>
      <c r="L141" s="35"/>
      <c r="M141" s="215" t="s">
        <v>1</v>
      </c>
      <c r="N141" s="216" t="s">
        <v>39</v>
      </c>
      <c r="O141" s="69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9" t="s">
        <v>177</v>
      </c>
      <c r="AT141" s="219" t="s">
        <v>169</v>
      </c>
      <c r="AU141" s="219" t="s">
        <v>81</v>
      </c>
      <c r="AY141" s="14" t="s">
        <v>166</v>
      </c>
      <c r="BE141" s="112">
        <f>IF(N141="základní",J141,0)</f>
        <v>0</v>
      </c>
      <c r="BF141" s="112">
        <f>IF(N141="snížená",J141,0)</f>
        <v>0</v>
      </c>
      <c r="BG141" s="112">
        <f>IF(N141="zákl. přenesená",J141,0)</f>
        <v>0</v>
      </c>
      <c r="BH141" s="112">
        <f>IF(N141="sníž. přenesená",J141,0)</f>
        <v>0</v>
      </c>
      <c r="BI141" s="112">
        <f>IF(N141="nulová",J141,0)</f>
        <v>0</v>
      </c>
      <c r="BJ141" s="14" t="s">
        <v>81</v>
      </c>
      <c r="BK141" s="112">
        <f>ROUND(I141*H141,2)</f>
        <v>0</v>
      </c>
      <c r="BL141" s="14" t="s">
        <v>177</v>
      </c>
      <c r="BM141" s="219" t="s">
        <v>177</v>
      </c>
    </row>
    <row r="142" spans="1:65" s="2" customFormat="1" ht="11.25">
      <c r="A142" s="32"/>
      <c r="B142" s="33"/>
      <c r="C142" s="34"/>
      <c r="D142" s="220" t="s">
        <v>174</v>
      </c>
      <c r="E142" s="34"/>
      <c r="F142" s="221" t="s">
        <v>886</v>
      </c>
      <c r="G142" s="34"/>
      <c r="H142" s="34"/>
      <c r="I142" s="176"/>
      <c r="J142" s="34"/>
      <c r="K142" s="34"/>
      <c r="L142" s="35"/>
      <c r="M142" s="222"/>
      <c r="N142" s="223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4" t="s">
        <v>174</v>
      </c>
      <c r="AU142" s="14" t="s">
        <v>81</v>
      </c>
    </row>
    <row r="143" spans="1:65" s="2" customFormat="1" ht="19.5">
      <c r="A143" s="32"/>
      <c r="B143" s="33"/>
      <c r="C143" s="34"/>
      <c r="D143" s="220" t="s">
        <v>786</v>
      </c>
      <c r="E143" s="34"/>
      <c r="F143" s="239" t="s">
        <v>887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786</v>
      </c>
      <c r="AU143" s="14" t="s">
        <v>81</v>
      </c>
    </row>
    <row r="144" spans="1:65" s="12" customFormat="1" ht="25.9" customHeight="1">
      <c r="B144" s="191"/>
      <c r="C144" s="192"/>
      <c r="D144" s="193" t="s">
        <v>73</v>
      </c>
      <c r="E144" s="194" t="s">
        <v>590</v>
      </c>
      <c r="F144" s="194" t="s">
        <v>627</v>
      </c>
      <c r="G144" s="192"/>
      <c r="H144" s="192"/>
      <c r="I144" s="195"/>
      <c r="J144" s="196">
        <f>BK144</f>
        <v>0</v>
      </c>
      <c r="K144" s="192"/>
      <c r="L144" s="197"/>
      <c r="M144" s="198"/>
      <c r="N144" s="199"/>
      <c r="O144" s="199"/>
      <c r="P144" s="200">
        <f>SUM(P145:P150)</f>
        <v>0</v>
      </c>
      <c r="Q144" s="199"/>
      <c r="R144" s="200">
        <f>SUM(R145:R150)</f>
        <v>0</v>
      </c>
      <c r="S144" s="199"/>
      <c r="T144" s="201">
        <f>SUM(T145:T150)</f>
        <v>0</v>
      </c>
      <c r="AR144" s="202" t="s">
        <v>81</v>
      </c>
      <c r="AT144" s="203" t="s">
        <v>73</v>
      </c>
      <c r="AU144" s="203" t="s">
        <v>74</v>
      </c>
      <c r="AY144" s="202" t="s">
        <v>166</v>
      </c>
      <c r="BK144" s="204">
        <f>SUM(BK145:BK150)</f>
        <v>0</v>
      </c>
    </row>
    <row r="145" spans="1:65" s="2" customFormat="1" ht="24.2" customHeight="1">
      <c r="A145" s="32"/>
      <c r="B145" s="33"/>
      <c r="C145" s="207" t="s">
        <v>178</v>
      </c>
      <c r="D145" s="207" t="s">
        <v>169</v>
      </c>
      <c r="E145" s="208" t="s">
        <v>596</v>
      </c>
      <c r="F145" s="209" t="s">
        <v>888</v>
      </c>
      <c r="G145" s="210" t="s">
        <v>724</v>
      </c>
      <c r="H145" s="211">
        <v>1</v>
      </c>
      <c r="I145" s="212"/>
      <c r="J145" s="213">
        <f>ROUND(I145*H145,2)</f>
        <v>0</v>
      </c>
      <c r="K145" s="214"/>
      <c r="L145" s="35"/>
      <c r="M145" s="215" t="s">
        <v>1</v>
      </c>
      <c r="N145" s="216" t="s">
        <v>39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177</v>
      </c>
      <c r="AT145" s="219" t="s">
        <v>169</v>
      </c>
      <c r="AU145" s="219" t="s">
        <v>81</v>
      </c>
      <c r="AY145" s="14" t="s">
        <v>166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81</v>
      </c>
      <c r="BK145" s="112">
        <f>ROUND(I145*H145,2)</f>
        <v>0</v>
      </c>
      <c r="BL145" s="14" t="s">
        <v>177</v>
      </c>
      <c r="BM145" s="219" t="s">
        <v>183</v>
      </c>
    </row>
    <row r="146" spans="1:65" s="2" customFormat="1" ht="19.5">
      <c r="A146" s="32"/>
      <c r="B146" s="33"/>
      <c r="C146" s="34"/>
      <c r="D146" s="220" t="s">
        <v>174</v>
      </c>
      <c r="E146" s="34"/>
      <c r="F146" s="221" t="s">
        <v>888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174</v>
      </c>
      <c r="AU146" s="14" t="s">
        <v>81</v>
      </c>
    </row>
    <row r="147" spans="1:65" s="2" customFormat="1" ht="29.25">
      <c r="A147" s="32"/>
      <c r="B147" s="33"/>
      <c r="C147" s="34"/>
      <c r="D147" s="220" t="s">
        <v>786</v>
      </c>
      <c r="E147" s="34"/>
      <c r="F147" s="239" t="s">
        <v>889</v>
      </c>
      <c r="G147" s="34"/>
      <c r="H147" s="34"/>
      <c r="I147" s="176"/>
      <c r="J147" s="34"/>
      <c r="K147" s="34"/>
      <c r="L147" s="35"/>
      <c r="M147" s="222"/>
      <c r="N147" s="22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4" t="s">
        <v>786</v>
      </c>
      <c r="AU147" s="14" t="s">
        <v>81</v>
      </c>
    </row>
    <row r="148" spans="1:65" s="2" customFormat="1" ht="24.2" customHeight="1">
      <c r="A148" s="32"/>
      <c r="B148" s="33"/>
      <c r="C148" s="207" t="s">
        <v>177</v>
      </c>
      <c r="D148" s="207" t="s">
        <v>169</v>
      </c>
      <c r="E148" s="208" t="s">
        <v>598</v>
      </c>
      <c r="F148" s="209" t="s">
        <v>890</v>
      </c>
      <c r="G148" s="210" t="s">
        <v>724</v>
      </c>
      <c r="H148" s="211">
        <v>1</v>
      </c>
      <c r="I148" s="212"/>
      <c r="J148" s="213">
        <f>ROUND(I148*H148,2)</f>
        <v>0</v>
      </c>
      <c r="K148" s="214"/>
      <c r="L148" s="35"/>
      <c r="M148" s="215" t="s">
        <v>1</v>
      </c>
      <c r="N148" s="216" t="s">
        <v>39</v>
      </c>
      <c r="O148" s="69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9" t="s">
        <v>177</v>
      </c>
      <c r="AT148" s="219" t="s">
        <v>169</v>
      </c>
      <c r="AU148" s="219" t="s">
        <v>81</v>
      </c>
      <c r="AY148" s="14" t="s">
        <v>166</v>
      </c>
      <c r="BE148" s="112">
        <f>IF(N148="základní",J148,0)</f>
        <v>0</v>
      </c>
      <c r="BF148" s="112">
        <f>IF(N148="snížená",J148,0)</f>
        <v>0</v>
      </c>
      <c r="BG148" s="112">
        <f>IF(N148="zákl. přenesená",J148,0)</f>
        <v>0</v>
      </c>
      <c r="BH148" s="112">
        <f>IF(N148="sníž. přenesená",J148,0)</f>
        <v>0</v>
      </c>
      <c r="BI148" s="112">
        <f>IF(N148="nulová",J148,0)</f>
        <v>0</v>
      </c>
      <c r="BJ148" s="14" t="s">
        <v>81</v>
      </c>
      <c r="BK148" s="112">
        <f>ROUND(I148*H148,2)</f>
        <v>0</v>
      </c>
      <c r="BL148" s="14" t="s">
        <v>177</v>
      </c>
      <c r="BM148" s="219" t="s">
        <v>186</v>
      </c>
    </row>
    <row r="149" spans="1:65" s="2" customFormat="1" ht="11.25">
      <c r="A149" s="32"/>
      <c r="B149" s="33"/>
      <c r="C149" s="34"/>
      <c r="D149" s="220" t="s">
        <v>174</v>
      </c>
      <c r="E149" s="34"/>
      <c r="F149" s="221" t="s">
        <v>890</v>
      </c>
      <c r="G149" s="34"/>
      <c r="H149" s="34"/>
      <c r="I149" s="176"/>
      <c r="J149" s="34"/>
      <c r="K149" s="34"/>
      <c r="L149" s="35"/>
      <c r="M149" s="222"/>
      <c r="N149" s="223"/>
      <c r="O149" s="69"/>
      <c r="P149" s="69"/>
      <c r="Q149" s="69"/>
      <c r="R149" s="69"/>
      <c r="S149" s="69"/>
      <c r="T149" s="7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4" t="s">
        <v>174</v>
      </c>
      <c r="AU149" s="14" t="s">
        <v>81</v>
      </c>
    </row>
    <row r="150" spans="1:65" s="2" customFormat="1" ht="19.5">
      <c r="A150" s="32"/>
      <c r="B150" s="33"/>
      <c r="C150" s="34"/>
      <c r="D150" s="220" t="s">
        <v>786</v>
      </c>
      <c r="E150" s="34"/>
      <c r="F150" s="239" t="s">
        <v>891</v>
      </c>
      <c r="G150" s="34"/>
      <c r="H150" s="34"/>
      <c r="I150" s="176"/>
      <c r="J150" s="34"/>
      <c r="K150" s="34"/>
      <c r="L150" s="35"/>
      <c r="M150" s="222"/>
      <c r="N150" s="22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4" t="s">
        <v>786</v>
      </c>
      <c r="AU150" s="14" t="s">
        <v>81</v>
      </c>
    </row>
    <row r="151" spans="1:65" s="12" customFormat="1" ht="25.9" customHeight="1">
      <c r="B151" s="191"/>
      <c r="C151" s="192"/>
      <c r="D151" s="193" t="s">
        <v>73</v>
      </c>
      <c r="E151" s="194" t="s">
        <v>590</v>
      </c>
      <c r="F151" s="194" t="s">
        <v>627</v>
      </c>
      <c r="G151" s="192"/>
      <c r="H151" s="192"/>
      <c r="I151" s="195"/>
      <c r="J151" s="196">
        <f>BK151</f>
        <v>0</v>
      </c>
      <c r="K151" s="192"/>
      <c r="L151" s="197"/>
      <c r="M151" s="198"/>
      <c r="N151" s="199"/>
      <c r="O151" s="199"/>
      <c r="P151" s="200">
        <f>SUM(P152:P163)</f>
        <v>0</v>
      </c>
      <c r="Q151" s="199"/>
      <c r="R151" s="200">
        <f>SUM(R152:R163)</f>
        <v>0</v>
      </c>
      <c r="S151" s="199"/>
      <c r="T151" s="201">
        <f>SUM(T152:T163)</f>
        <v>0</v>
      </c>
      <c r="AR151" s="202" t="s">
        <v>81</v>
      </c>
      <c r="AT151" s="203" t="s">
        <v>73</v>
      </c>
      <c r="AU151" s="203" t="s">
        <v>74</v>
      </c>
      <c r="AY151" s="202" t="s">
        <v>166</v>
      </c>
      <c r="BK151" s="204">
        <f>SUM(BK152:BK163)</f>
        <v>0</v>
      </c>
    </row>
    <row r="152" spans="1:65" s="2" customFormat="1" ht="16.5" customHeight="1">
      <c r="A152" s="32"/>
      <c r="B152" s="33"/>
      <c r="C152" s="224" t="s">
        <v>187</v>
      </c>
      <c r="D152" s="224" t="s">
        <v>179</v>
      </c>
      <c r="E152" s="225" t="s">
        <v>600</v>
      </c>
      <c r="F152" s="226" t="s">
        <v>892</v>
      </c>
      <c r="G152" s="227" t="s">
        <v>724</v>
      </c>
      <c r="H152" s="228">
        <v>1</v>
      </c>
      <c r="I152" s="229"/>
      <c r="J152" s="230">
        <f>ROUND(I152*H152,2)</f>
        <v>0</v>
      </c>
      <c r="K152" s="231"/>
      <c r="L152" s="232"/>
      <c r="M152" s="233" t="s">
        <v>1</v>
      </c>
      <c r="N152" s="234" t="s">
        <v>39</v>
      </c>
      <c r="O152" s="6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9" t="s">
        <v>186</v>
      </c>
      <c r="AT152" s="219" t="s">
        <v>179</v>
      </c>
      <c r="AU152" s="219" t="s">
        <v>81</v>
      </c>
      <c r="AY152" s="14" t="s">
        <v>166</v>
      </c>
      <c r="BE152" s="112">
        <f>IF(N152="základní",J152,0)</f>
        <v>0</v>
      </c>
      <c r="BF152" s="112">
        <f>IF(N152="snížená",J152,0)</f>
        <v>0</v>
      </c>
      <c r="BG152" s="112">
        <f>IF(N152="zákl. přenesená",J152,0)</f>
        <v>0</v>
      </c>
      <c r="BH152" s="112">
        <f>IF(N152="sníž. přenesená",J152,0)</f>
        <v>0</v>
      </c>
      <c r="BI152" s="112">
        <f>IF(N152="nulová",J152,0)</f>
        <v>0</v>
      </c>
      <c r="BJ152" s="14" t="s">
        <v>81</v>
      </c>
      <c r="BK152" s="112">
        <f>ROUND(I152*H152,2)</f>
        <v>0</v>
      </c>
      <c r="BL152" s="14" t="s">
        <v>177</v>
      </c>
      <c r="BM152" s="219" t="s">
        <v>190</v>
      </c>
    </row>
    <row r="153" spans="1:65" s="2" customFormat="1" ht="11.25">
      <c r="A153" s="32"/>
      <c r="B153" s="33"/>
      <c r="C153" s="34"/>
      <c r="D153" s="220" t="s">
        <v>174</v>
      </c>
      <c r="E153" s="34"/>
      <c r="F153" s="221" t="s">
        <v>892</v>
      </c>
      <c r="G153" s="34"/>
      <c r="H153" s="34"/>
      <c r="I153" s="176"/>
      <c r="J153" s="34"/>
      <c r="K153" s="34"/>
      <c r="L153" s="35"/>
      <c r="M153" s="222"/>
      <c r="N153" s="22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4" t="s">
        <v>174</v>
      </c>
      <c r="AU153" s="14" t="s">
        <v>81</v>
      </c>
    </row>
    <row r="154" spans="1:65" s="2" customFormat="1" ht="409.5">
      <c r="A154" s="32"/>
      <c r="B154" s="33"/>
      <c r="C154" s="34"/>
      <c r="D154" s="220" t="s">
        <v>786</v>
      </c>
      <c r="E154" s="34"/>
      <c r="F154" s="239" t="s">
        <v>893</v>
      </c>
      <c r="G154" s="34"/>
      <c r="H154" s="34"/>
      <c r="I154" s="176"/>
      <c r="J154" s="34"/>
      <c r="K154" s="34"/>
      <c r="L154" s="35"/>
      <c r="M154" s="222"/>
      <c r="N154" s="223"/>
      <c r="O154" s="69"/>
      <c r="P154" s="69"/>
      <c r="Q154" s="69"/>
      <c r="R154" s="69"/>
      <c r="S154" s="69"/>
      <c r="T154" s="70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4" t="s">
        <v>786</v>
      </c>
      <c r="AU154" s="14" t="s">
        <v>81</v>
      </c>
    </row>
    <row r="155" spans="1:65" s="2" customFormat="1" ht="16.5" customHeight="1">
      <c r="A155" s="32"/>
      <c r="B155" s="33"/>
      <c r="C155" s="224" t="s">
        <v>183</v>
      </c>
      <c r="D155" s="224" t="s">
        <v>179</v>
      </c>
      <c r="E155" s="225" t="s">
        <v>602</v>
      </c>
      <c r="F155" s="226" t="s">
        <v>894</v>
      </c>
      <c r="G155" s="227" t="s">
        <v>724</v>
      </c>
      <c r="H155" s="228">
        <v>1</v>
      </c>
      <c r="I155" s="229"/>
      <c r="J155" s="230">
        <f>ROUND(I155*H155,2)</f>
        <v>0</v>
      </c>
      <c r="K155" s="231"/>
      <c r="L155" s="232"/>
      <c r="M155" s="233" t="s">
        <v>1</v>
      </c>
      <c r="N155" s="234" t="s">
        <v>39</v>
      </c>
      <c r="O155" s="69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9" t="s">
        <v>186</v>
      </c>
      <c r="AT155" s="219" t="s">
        <v>179</v>
      </c>
      <c r="AU155" s="219" t="s">
        <v>81</v>
      </c>
      <c r="AY155" s="14" t="s">
        <v>166</v>
      </c>
      <c r="BE155" s="112">
        <f>IF(N155="základní",J155,0)</f>
        <v>0</v>
      </c>
      <c r="BF155" s="112">
        <f>IF(N155="snížená",J155,0)</f>
        <v>0</v>
      </c>
      <c r="BG155" s="112">
        <f>IF(N155="zákl. přenesená",J155,0)</f>
        <v>0</v>
      </c>
      <c r="BH155" s="112">
        <f>IF(N155="sníž. přenesená",J155,0)</f>
        <v>0</v>
      </c>
      <c r="BI155" s="112">
        <f>IF(N155="nulová",J155,0)</f>
        <v>0</v>
      </c>
      <c r="BJ155" s="14" t="s">
        <v>81</v>
      </c>
      <c r="BK155" s="112">
        <f>ROUND(I155*H155,2)</f>
        <v>0</v>
      </c>
      <c r="BL155" s="14" t="s">
        <v>177</v>
      </c>
      <c r="BM155" s="219" t="s">
        <v>8</v>
      </c>
    </row>
    <row r="156" spans="1:65" s="2" customFormat="1" ht="11.25">
      <c r="A156" s="32"/>
      <c r="B156" s="33"/>
      <c r="C156" s="34"/>
      <c r="D156" s="220" t="s">
        <v>174</v>
      </c>
      <c r="E156" s="34"/>
      <c r="F156" s="221" t="s">
        <v>894</v>
      </c>
      <c r="G156" s="34"/>
      <c r="H156" s="34"/>
      <c r="I156" s="176"/>
      <c r="J156" s="34"/>
      <c r="K156" s="34"/>
      <c r="L156" s="35"/>
      <c r="M156" s="222"/>
      <c r="N156" s="223"/>
      <c r="O156" s="69"/>
      <c r="P156" s="69"/>
      <c r="Q156" s="69"/>
      <c r="R156" s="69"/>
      <c r="S156" s="69"/>
      <c r="T156" s="7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4" t="s">
        <v>174</v>
      </c>
      <c r="AU156" s="14" t="s">
        <v>81</v>
      </c>
    </row>
    <row r="157" spans="1:65" s="2" customFormat="1" ht="126.75">
      <c r="A157" s="32"/>
      <c r="B157" s="33"/>
      <c r="C157" s="34"/>
      <c r="D157" s="220" t="s">
        <v>786</v>
      </c>
      <c r="E157" s="34"/>
      <c r="F157" s="239" t="s">
        <v>895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786</v>
      </c>
      <c r="AU157" s="14" t="s">
        <v>81</v>
      </c>
    </row>
    <row r="158" spans="1:65" s="2" customFormat="1" ht="24.2" customHeight="1">
      <c r="A158" s="32"/>
      <c r="B158" s="33"/>
      <c r="C158" s="224" t="s">
        <v>193</v>
      </c>
      <c r="D158" s="224" t="s">
        <v>179</v>
      </c>
      <c r="E158" s="225" t="s">
        <v>604</v>
      </c>
      <c r="F158" s="226" t="s">
        <v>896</v>
      </c>
      <c r="G158" s="227" t="s">
        <v>724</v>
      </c>
      <c r="H158" s="228">
        <v>1</v>
      </c>
      <c r="I158" s="229"/>
      <c r="J158" s="230">
        <f>ROUND(I158*H158,2)</f>
        <v>0</v>
      </c>
      <c r="K158" s="231"/>
      <c r="L158" s="232"/>
      <c r="M158" s="233" t="s">
        <v>1</v>
      </c>
      <c r="N158" s="234" t="s">
        <v>39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186</v>
      </c>
      <c r="AT158" s="219" t="s">
        <v>179</v>
      </c>
      <c r="AU158" s="219" t="s">
        <v>81</v>
      </c>
      <c r="AY158" s="14" t="s">
        <v>166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81</v>
      </c>
      <c r="BK158" s="112">
        <f>ROUND(I158*H158,2)</f>
        <v>0</v>
      </c>
      <c r="BL158" s="14" t="s">
        <v>177</v>
      </c>
      <c r="BM158" s="219" t="s">
        <v>197</v>
      </c>
    </row>
    <row r="159" spans="1:65" s="2" customFormat="1" ht="11.25">
      <c r="A159" s="32"/>
      <c r="B159" s="33"/>
      <c r="C159" s="34"/>
      <c r="D159" s="220" t="s">
        <v>174</v>
      </c>
      <c r="E159" s="34"/>
      <c r="F159" s="221" t="s">
        <v>896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174</v>
      </c>
      <c r="AU159" s="14" t="s">
        <v>81</v>
      </c>
    </row>
    <row r="160" spans="1:65" s="2" customFormat="1" ht="29.25">
      <c r="A160" s="32"/>
      <c r="B160" s="33"/>
      <c r="C160" s="34"/>
      <c r="D160" s="220" t="s">
        <v>786</v>
      </c>
      <c r="E160" s="34"/>
      <c r="F160" s="239" t="s">
        <v>897</v>
      </c>
      <c r="G160" s="34"/>
      <c r="H160" s="34"/>
      <c r="I160" s="176"/>
      <c r="J160" s="34"/>
      <c r="K160" s="34"/>
      <c r="L160" s="35"/>
      <c r="M160" s="222"/>
      <c r="N160" s="223"/>
      <c r="O160" s="69"/>
      <c r="P160" s="69"/>
      <c r="Q160" s="69"/>
      <c r="R160" s="69"/>
      <c r="S160" s="69"/>
      <c r="T160" s="7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4" t="s">
        <v>786</v>
      </c>
      <c r="AU160" s="14" t="s">
        <v>81</v>
      </c>
    </row>
    <row r="161" spans="1:65" s="2" customFormat="1" ht="16.5" customHeight="1">
      <c r="A161" s="32"/>
      <c r="B161" s="33"/>
      <c r="C161" s="207" t="s">
        <v>186</v>
      </c>
      <c r="D161" s="207" t="s">
        <v>169</v>
      </c>
      <c r="E161" s="208" t="s">
        <v>606</v>
      </c>
      <c r="F161" s="209" t="s">
        <v>898</v>
      </c>
      <c r="G161" s="210" t="s">
        <v>724</v>
      </c>
      <c r="H161" s="211">
        <v>1</v>
      </c>
      <c r="I161" s="212"/>
      <c r="J161" s="213">
        <f>ROUND(I161*H161,2)</f>
        <v>0</v>
      </c>
      <c r="K161" s="214"/>
      <c r="L161" s="35"/>
      <c r="M161" s="215" t="s">
        <v>1</v>
      </c>
      <c r="N161" s="216" t="s">
        <v>39</v>
      </c>
      <c r="O161" s="69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9" t="s">
        <v>177</v>
      </c>
      <c r="AT161" s="219" t="s">
        <v>169</v>
      </c>
      <c r="AU161" s="219" t="s">
        <v>81</v>
      </c>
      <c r="AY161" s="14" t="s">
        <v>166</v>
      </c>
      <c r="BE161" s="112">
        <f>IF(N161="základní",J161,0)</f>
        <v>0</v>
      </c>
      <c r="BF161" s="112">
        <f>IF(N161="snížená",J161,0)</f>
        <v>0</v>
      </c>
      <c r="BG161" s="112">
        <f>IF(N161="zákl. přenesená",J161,0)</f>
        <v>0</v>
      </c>
      <c r="BH161" s="112">
        <f>IF(N161="sníž. přenesená",J161,0)</f>
        <v>0</v>
      </c>
      <c r="BI161" s="112">
        <f>IF(N161="nulová",J161,0)</f>
        <v>0</v>
      </c>
      <c r="BJ161" s="14" t="s">
        <v>81</v>
      </c>
      <c r="BK161" s="112">
        <f>ROUND(I161*H161,2)</f>
        <v>0</v>
      </c>
      <c r="BL161" s="14" t="s">
        <v>177</v>
      </c>
      <c r="BM161" s="219" t="s">
        <v>173</v>
      </c>
    </row>
    <row r="162" spans="1:65" s="2" customFormat="1" ht="11.25">
      <c r="A162" s="32"/>
      <c r="B162" s="33"/>
      <c r="C162" s="34"/>
      <c r="D162" s="220" t="s">
        <v>174</v>
      </c>
      <c r="E162" s="34"/>
      <c r="F162" s="221" t="s">
        <v>898</v>
      </c>
      <c r="G162" s="34"/>
      <c r="H162" s="34"/>
      <c r="I162" s="176"/>
      <c r="J162" s="34"/>
      <c r="K162" s="34"/>
      <c r="L162" s="35"/>
      <c r="M162" s="222"/>
      <c r="N162" s="223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4" t="s">
        <v>174</v>
      </c>
      <c r="AU162" s="14" t="s">
        <v>81</v>
      </c>
    </row>
    <row r="163" spans="1:65" s="2" customFormat="1" ht="87.75">
      <c r="A163" s="32"/>
      <c r="B163" s="33"/>
      <c r="C163" s="34"/>
      <c r="D163" s="220" t="s">
        <v>786</v>
      </c>
      <c r="E163" s="34"/>
      <c r="F163" s="239" t="s">
        <v>899</v>
      </c>
      <c r="G163" s="34"/>
      <c r="H163" s="34"/>
      <c r="I163" s="176"/>
      <c r="J163" s="34"/>
      <c r="K163" s="34"/>
      <c r="L163" s="35"/>
      <c r="M163" s="222"/>
      <c r="N163" s="223"/>
      <c r="O163" s="69"/>
      <c r="P163" s="69"/>
      <c r="Q163" s="69"/>
      <c r="R163" s="69"/>
      <c r="S163" s="69"/>
      <c r="T163" s="70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4" t="s">
        <v>786</v>
      </c>
      <c r="AU163" s="14" t="s">
        <v>81</v>
      </c>
    </row>
    <row r="164" spans="1:65" s="12" customFormat="1" ht="25.9" customHeight="1">
      <c r="B164" s="191"/>
      <c r="C164" s="192"/>
      <c r="D164" s="193" t="s">
        <v>73</v>
      </c>
      <c r="E164" s="194" t="s">
        <v>626</v>
      </c>
      <c r="F164" s="194" t="s">
        <v>637</v>
      </c>
      <c r="G164" s="192"/>
      <c r="H164" s="192"/>
      <c r="I164" s="195"/>
      <c r="J164" s="196">
        <f>BK164</f>
        <v>0</v>
      </c>
      <c r="K164" s="192"/>
      <c r="L164" s="197"/>
      <c r="M164" s="198"/>
      <c r="N164" s="199"/>
      <c r="O164" s="199"/>
      <c r="P164" s="200">
        <f>SUM(P165:P186)</f>
        <v>0</v>
      </c>
      <c r="Q164" s="199"/>
      <c r="R164" s="200">
        <f>SUM(R165:R186)</f>
        <v>0</v>
      </c>
      <c r="S164" s="199"/>
      <c r="T164" s="201">
        <f>SUM(T165:T186)</f>
        <v>0</v>
      </c>
      <c r="AR164" s="202" t="s">
        <v>81</v>
      </c>
      <c r="AT164" s="203" t="s">
        <v>73</v>
      </c>
      <c r="AU164" s="203" t="s">
        <v>74</v>
      </c>
      <c r="AY164" s="202" t="s">
        <v>166</v>
      </c>
      <c r="BK164" s="204">
        <f>SUM(BK165:BK186)</f>
        <v>0</v>
      </c>
    </row>
    <row r="165" spans="1:65" s="2" customFormat="1" ht="21.75" customHeight="1">
      <c r="A165" s="32"/>
      <c r="B165" s="33"/>
      <c r="C165" s="224" t="s">
        <v>200</v>
      </c>
      <c r="D165" s="224" t="s">
        <v>179</v>
      </c>
      <c r="E165" s="225" t="s">
        <v>608</v>
      </c>
      <c r="F165" s="226" t="s">
        <v>900</v>
      </c>
      <c r="G165" s="227" t="s">
        <v>172</v>
      </c>
      <c r="H165" s="228">
        <v>227</v>
      </c>
      <c r="I165" s="229"/>
      <c r="J165" s="230">
        <f>ROUND(I165*H165,2)</f>
        <v>0</v>
      </c>
      <c r="K165" s="231"/>
      <c r="L165" s="232"/>
      <c r="M165" s="233" t="s">
        <v>1</v>
      </c>
      <c r="N165" s="234" t="s">
        <v>39</v>
      </c>
      <c r="O165" s="69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9" t="s">
        <v>186</v>
      </c>
      <c r="AT165" s="219" t="s">
        <v>179</v>
      </c>
      <c r="AU165" s="219" t="s">
        <v>81</v>
      </c>
      <c r="AY165" s="14" t="s">
        <v>166</v>
      </c>
      <c r="BE165" s="112">
        <f>IF(N165="základní",J165,0)</f>
        <v>0</v>
      </c>
      <c r="BF165" s="112">
        <f>IF(N165="snížená",J165,0)</f>
        <v>0</v>
      </c>
      <c r="BG165" s="112">
        <f>IF(N165="zákl. přenesená",J165,0)</f>
        <v>0</v>
      </c>
      <c r="BH165" s="112">
        <f>IF(N165="sníž. přenesená",J165,0)</f>
        <v>0</v>
      </c>
      <c r="BI165" s="112">
        <f>IF(N165="nulová",J165,0)</f>
        <v>0</v>
      </c>
      <c r="BJ165" s="14" t="s">
        <v>81</v>
      </c>
      <c r="BK165" s="112">
        <f>ROUND(I165*H165,2)</f>
        <v>0</v>
      </c>
      <c r="BL165" s="14" t="s">
        <v>177</v>
      </c>
      <c r="BM165" s="219" t="s">
        <v>203</v>
      </c>
    </row>
    <row r="166" spans="1:65" s="2" customFormat="1" ht="11.25">
      <c r="A166" s="32"/>
      <c r="B166" s="33"/>
      <c r="C166" s="34"/>
      <c r="D166" s="220" t="s">
        <v>174</v>
      </c>
      <c r="E166" s="34"/>
      <c r="F166" s="221" t="s">
        <v>900</v>
      </c>
      <c r="G166" s="34"/>
      <c r="H166" s="34"/>
      <c r="I166" s="176"/>
      <c r="J166" s="34"/>
      <c r="K166" s="34"/>
      <c r="L166" s="35"/>
      <c r="M166" s="222"/>
      <c r="N166" s="223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4" t="s">
        <v>174</v>
      </c>
      <c r="AU166" s="14" t="s">
        <v>81</v>
      </c>
    </row>
    <row r="167" spans="1:65" s="2" customFormat="1" ht="24.2" customHeight="1">
      <c r="A167" s="32"/>
      <c r="B167" s="33"/>
      <c r="C167" s="224" t="s">
        <v>190</v>
      </c>
      <c r="D167" s="224" t="s">
        <v>179</v>
      </c>
      <c r="E167" s="225" t="s">
        <v>610</v>
      </c>
      <c r="F167" s="226" t="s">
        <v>901</v>
      </c>
      <c r="G167" s="227" t="s">
        <v>172</v>
      </c>
      <c r="H167" s="228">
        <v>30</v>
      </c>
      <c r="I167" s="229"/>
      <c r="J167" s="230">
        <f>ROUND(I167*H167,2)</f>
        <v>0</v>
      </c>
      <c r="K167" s="231"/>
      <c r="L167" s="232"/>
      <c r="M167" s="233" t="s">
        <v>1</v>
      </c>
      <c r="N167" s="234" t="s">
        <v>39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186</v>
      </c>
      <c r="AT167" s="219" t="s">
        <v>179</v>
      </c>
      <c r="AU167" s="219" t="s">
        <v>81</v>
      </c>
      <c r="AY167" s="14" t="s">
        <v>166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81</v>
      </c>
      <c r="BK167" s="112">
        <f>ROUND(I167*H167,2)</f>
        <v>0</v>
      </c>
      <c r="BL167" s="14" t="s">
        <v>177</v>
      </c>
      <c r="BM167" s="219" t="s">
        <v>206</v>
      </c>
    </row>
    <row r="168" spans="1:65" s="2" customFormat="1" ht="19.5">
      <c r="A168" s="32"/>
      <c r="B168" s="33"/>
      <c r="C168" s="34"/>
      <c r="D168" s="220" t="s">
        <v>174</v>
      </c>
      <c r="E168" s="34"/>
      <c r="F168" s="221" t="s">
        <v>901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174</v>
      </c>
      <c r="AU168" s="14" t="s">
        <v>81</v>
      </c>
    </row>
    <row r="169" spans="1:65" s="2" customFormat="1" ht="24.2" customHeight="1">
      <c r="A169" s="32"/>
      <c r="B169" s="33"/>
      <c r="C169" s="224" t="s">
        <v>207</v>
      </c>
      <c r="D169" s="224" t="s">
        <v>179</v>
      </c>
      <c r="E169" s="225" t="s">
        <v>612</v>
      </c>
      <c r="F169" s="226" t="s">
        <v>902</v>
      </c>
      <c r="G169" s="227" t="s">
        <v>172</v>
      </c>
      <c r="H169" s="228">
        <v>30</v>
      </c>
      <c r="I169" s="229"/>
      <c r="J169" s="230">
        <f>ROUND(I169*H169,2)</f>
        <v>0</v>
      </c>
      <c r="K169" s="231"/>
      <c r="L169" s="232"/>
      <c r="M169" s="233" t="s">
        <v>1</v>
      </c>
      <c r="N169" s="234" t="s">
        <v>39</v>
      </c>
      <c r="O169" s="69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9" t="s">
        <v>186</v>
      </c>
      <c r="AT169" s="219" t="s">
        <v>179</v>
      </c>
      <c r="AU169" s="219" t="s">
        <v>81</v>
      </c>
      <c r="AY169" s="14" t="s">
        <v>166</v>
      </c>
      <c r="BE169" s="112">
        <f>IF(N169="základní",J169,0)</f>
        <v>0</v>
      </c>
      <c r="BF169" s="112">
        <f>IF(N169="snížená",J169,0)</f>
        <v>0</v>
      </c>
      <c r="BG169" s="112">
        <f>IF(N169="zákl. přenesená",J169,0)</f>
        <v>0</v>
      </c>
      <c r="BH169" s="112">
        <f>IF(N169="sníž. přenesená",J169,0)</f>
        <v>0</v>
      </c>
      <c r="BI169" s="112">
        <f>IF(N169="nulová",J169,0)</f>
        <v>0</v>
      </c>
      <c r="BJ169" s="14" t="s">
        <v>81</v>
      </c>
      <c r="BK169" s="112">
        <f>ROUND(I169*H169,2)</f>
        <v>0</v>
      </c>
      <c r="BL169" s="14" t="s">
        <v>177</v>
      </c>
      <c r="BM169" s="219" t="s">
        <v>210</v>
      </c>
    </row>
    <row r="170" spans="1:65" s="2" customFormat="1" ht="19.5">
      <c r="A170" s="32"/>
      <c r="B170" s="33"/>
      <c r="C170" s="34"/>
      <c r="D170" s="220" t="s">
        <v>174</v>
      </c>
      <c r="E170" s="34"/>
      <c r="F170" s="221" t="s">
        <v>902</v>
      </c>
      <c r="G170" s="34"/>
      <c r="H170" s="34"/>
      <c r="I170" s="176"/>
      <c r="J170" s="34"/>
      <c r="K170" s="34"/>
      <c r="L170" s="35"/>
      <c r="M170" s="222"/>
      <c r="N170" s="223"/>
      <c r="O170" s="69"/>
      <c r="P170" s="69"/>
      <c r="Q170" s="69"/>
      <c r="R170" s="69"/>
      <c r="S170" s="69"/>
      <c r="T170" s="70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4" t="s">
        <v>174</v>
      </c>
      <c r="AU170" s="14" t="s">
        <v>81</v>
      </c>
    </row>
    <row r="171" spans="1:65" s="2" customFormat="1" ht="16.5" customHeight="1">
      <c r="A171" s="32"/>
      <c r="B171" s="33"/>
      <c r="C171" s="224" t="s">
        <v>8</v>
      </c>
      <c r="D171" s="224" t="s">
        <v>179</v>
      </c>
      <c r="E171" s="225" t="s">
        <v>614</v>
      </c>
      <c r="F171" s="226" t="s">
        <v>903</v>
      </c>
      <c r="G171" s="227" t="s">
        <v>172</v>
      </c>
      <c r="H171" s="228">
        <v>10</v>
      </c>
      <c r="I171" s="229"/>
      <c r="J171" s="230">
        <f>ROUND(I171*H171,2)</f>
        <v>0</v>
      </c>
      <c r="K171" s="231"/>
      <c r="L171" s="232"/>
      <c r="M171" s="233" t="s">
        <v>1</v>
      </c>
      <c r="N171" s="234" t="s">
        <v>39</v>
      </c>
      <c r="O171" s="69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9" t="s">
        <v>186</v>
      </c>
      <c r="AT171" s="219" t="s">
        <v>179</v>
      </c>
      <c r="AU171" s="219" t="s">
        <v>81</v>
      </c>
      <c r="AY171" s="14" t="s">
        <v>166</v>
      </c>
      <c r="BE171" s="112">
        <f>IF(N171="základní",J171,0)</f>
        <v>0</v>
      </c>
      <c r="BF171" s="112">
        <f>IF(N171="snížená",J171,0)</f>
        <v>0</v>
      </c>
      <c r="BG171" s="112">
        <f>IF(N171="zákl. přenesená",J171,0)</f>
        <v>0</v>
      </c>
      <c r="BH171" s="112">
        <f>IF(N171="sníž. přenesená",J171,0)</f>
        <v>0</v>
      </c>
      <c r="BI171" s="112">
        <f>IF(N171="nulová",J171,0)</f>
        <v>0</v>
      </c>
      <c r="BJ171" s="14" t="s">
        <v>81</v>
      </c>
      <c r="BK171" s="112">
        <f>ROUND(I171*H171,2)</f>
        <v>0</v>
      </c>
      <c r="BL171" s="14" t="s">
        <v>177</v>
      </c>
      <c r="BM171" s="219" t="s">
        <v>214</v>
      </c>
    </row>
    <row r="172" spans="1:65" s="2" customFormat="1" ht="11.25">
      <c r="A172" s="32"/>
      <c r="B172" s="33"/>
      <c r="C172" s="34"/>
      <c r="D172" s="220" t="s">
        <v>174</v>
      </c>
      <c r="E172" s="34"/>
      <c r="F172" s="221" t="s">
        <v>903</v>
      </c>
      <c r="G172" s="34"/>
      <c r="H172" s="34"/>
      <c r="I172" s="176"/>
      <c r="J172" s="34"/>
      <c r="K172" s="34"/>
      <c r="L172" s="35"/>
      <c r="M172" s="222"/>
      <c r="N172" s="223"/>
      <c r="O172" s="69"/>
      <c r="P172" s="69"/>
      <c r="Q172" s="69"/>
      <c r="R172" s="69"/>
      <c r="S172" s="69"/>
      <c r="T172" s="70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4" t="s">
        <v>174</v>
      </c>
      <c r="AU172" s="14" t="s">
        <v>81</v>
      </c>
    </row>
    <row r="173" spans="1:65" s="2" customFormat="1" ht="24.2" customHeight="1">
      <c r="A173" s="32"/>
      <c r="B173" s="33"/>
      <c r="C173" s="224" t="s">
        <v>215</v>
      </c>
      <c r="D173" s="224" t="s">
        <v>179</v>
      </c>
      <c r="E173" s="225" t="s">
        <v>616</v>
      </c>
      <c r="F173" s="226" t="s">
        <v>904</v>
      </c>
      <c r="G173" s="227" t="s">
        <v>172</v>
      </c>
      <c r="H173" s="228">
        <v>60</v>
      </c>
      <c r="I173" s="229"/>
      <c r="J173" s="230">
        <f>ROUND(I173*H173,2)</f>
        <v>0</v>
      </c>
      <c r="K173" s="231"/>
      <c r="L173" s="232"/>
      <c r="M173" s="233" t="s">
        <v>1</v>
      </c>
      <c r="N173" s="234" t="s">
        <v>39</v>
      </c>
      <c r="O173" s="69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9" t="s">
        <v>186</v>
      </c>
      <c r="AT173" s="219" t="s">
        <v>179</v>
      </c>
      <c r="AU173" s="219" t="s">
        <v>81</v>
      </c>
      <c r="AY173" s="14" t="s">
        <v>166</v>
      </c>
      <c r="BE173" s="112">
        <f>IF(N173="základní",J173,0)</f>
        <v>0</v>
      </c>
      <c r="BF173" s="112">
        <f>IF(N173="snížená",J173,0)</f>
        <v>0</v>
      </c>
      <c r="BG173" s="112">
        <f>IF(N173="zákl. přenesená",J173,0)</f>
        <v>0</v>
      </c>
      <c r="BH173" s="112">
        <f>IF(N173="sníž. přenesená",J173,0)</f>
        <v>0</v>
      </c>
      <c r="BI173" s="112">
        <f>IF(N173="nulová",J173,0)</f>
        <v>0</v>
      </c>
      <c r="BJ173" s="14" t="s">
        <v>81</v>
      </c>
      <c r="BK173" s="112">
        <f>ROUND(I173*H173,2)</f>
        <v>0</v>
      </c>
      <c r="BL173" s="14" t="s">
        <v>177</v>
      </c>
      <c r="BM173" s="219" t="s">
        <v>219</v>
      </c>
    </row>
    <row r="174" spans="1:65" s="2" customFormat="1" ht="19.5">
      <c r="A174" s="32"/>
      <c r="B174" s="33"/>
      <c r="C174" s="34"/>
      <c r="D174" s="220" t="s">
        <v>174</v>
      </c>
      <c r="E174" s="34"/>
      <c r="F174" s="221" t="s">
        <v>904</v>
      </c>
      <c r="G174" s="34"/>
      <c r="H174" s="34"/>
      <c r="I174" s="176"/>
      <c r="J174" s="34"/>
      <c r="K174" s="34"/>
      <c r="L174" s="35"/>
      <c r="M174" s="222"/>
      <c r="N174" s="223"/>
      <c r="O174" s="69"/>
      <c r="P174" s="69"/>
      <c r="Q174" s="69"/>
      <c r="R174" s="69"/>
      <c r="S174" s="69"/>
      <c r="T174" s="70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4" t="s">
        <v>174</v>
      </c>
      <c r="AU174" s="14" t="s">
        <v>81</v>
      </c>
    </row>
    <row r="175" spans="1:65" s="2" customFormat="1" ht="16.5" customHeight="1">
      <c r="A175" s="32"/>
      <c r="B175" s="33"/>
      <c r="C175" s="224" t="s">
        <v>197</v>
      </c>
      <c r="D175" s="224" t="s">
        <v>179</v>
      </c>
      <c r="E175" s="225" t="s">
        <v>618</v>
      </c>
      <c r="F175" s="226" t="s">
        <v>647</v>
      </c>
      <c r="G175" s="227" t="s">
        <v>172</v>
      </c>
      <c r="H175" s="228">
        <v>10</v>
      </c>
      <c r="I175" s="229"/>
      <c r="J175" s="230">
        <f>ROUND(I175*H175,2)</f>
        <v>0</v>
      </c>
      <c r="K175" s="231"/>
      <c r="L175" s="232"/>
      <c r="M175" s="233" t="s">
        <v>1</v>
      </c>
      <c r="N175" s="234" t="s">
        <v>39</v>
      </c>
      <c r="O175" s="69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9" t="s">
        <v>186</v>
      </c>
      <c r="AT175" s="219" t="s">
        <v>179</v>
      </c>
      <c r="AU175" s="219" t="s">
        <v>81</v>
      </c>
      <c r="AY175" s="14" t="s">
        <v>166</v>
      </c>
      <c r="BE175" s="112">
        <f>IF(N175="základní",J175,0)</f>
        <v>0</v>
      </c>
      <c r="BF175" s="112">
        <f>IF(N175="snížená",J175,0)</f>
        <v>0</v>
      </c>
      <c r="BG175" s="112">
        <f>IF(N175="zákl. přenesená",J175,0)</f>
        <v>0</v>
      </c>
      <c r="BH175" s="112">
        <f>IF(N175="sníž. přenesená",J175,0)</f>
        <v>0</v>
      </c>
      <c r="BI175" s="112">
        <f>IF(N175="nulová",J175,0)</f>
        <v>0</v>
      </c>
      <c r="BJ175" s="14" t="s">
        <v>81</v>
      </c>
      <c r="BK175" s="112">
        <f>ROUND(I175*H175,2)</f>
        <v>0</v>
      </c>
      <c r="BL175" s="14" t="s">
        <v>177</v>
      </c>
      <c r="BM175" s="219" t="s">
        <v>222</v>
      </c>
    </row>
    <row r="176" spans="1:65" s="2" customFormat="1" ht="11.25">
      <c r="A176" s="32"/>
      <c r="B176" s="33"/>
      <c r="C176" s="34"/>
      <c r="D176" s="220" t="s">
        <v>174</v>
      </c>
      <c r="E176" s="34"/>
      <c r="F176" s="221" t="s">
        <v>647</v>
      </c>
      <c r="G176" s="34"/>
      <c r="H176" s="34"/>
      <c r="I176" s="176"/>
      <c r="J176" s="34"/>
      <c r="K176" s="34"/>
      <c r="L176" s="35"/>
      <c r="M176" s="222"/>
      <c r="N176" s="223"/>
      <c r="O176" s="69"/>
      <c r="P176" s="69"/>
      <c r="Q176" s="69"/>
      <c r="R176" s="69"/>
      <c r="S176" s="69"/>
      <c r="T176" s="70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4" t="s">
        <v>174</v>
      </c>
      <c r="AU176" s="14" t="s">
        <v>81</v>
      </c>
    </row>
    <row r="177" spans="1:65" s="2" customFormat="1" ht="16.5" customHeight="1">
      <c r="A177" s="32"/>
      <c r="B177" s="33"/>
      <c r="C177" s="224" t="s">
        <v>223</v>
      </c>
      <c r="D177" s="224" t="s">
        <v>179</v>
      </c>
      <c r="E177" s="225" t="s">
        <v>620</v>
      </c>
      <c r="F177" s="226" t="s">
        <v>905</v>
      </c>
      <c r="G177" s="227" t="s">
        <v>172</v>
      </c>
      <c r="H177" s="228">
        <v>145</v>
      </c>
      <c r="I177" s="229"/>
      <c r="J177" s="230">
        <f>ROUND(I177*H177,2)</f>
        <v>0</v>
      </c>
      <c r="K177" s="231"/>
      <c r="L177" s="232"/>
      <c r="M177" s="233" t="s">
        <v>1</v>
      </c>
      <c r="N177" s="234" t="s">
        <v>39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186</v>
      </c>
      <c r="AT177" s="219" t="s">
        <v>179</v>
      </c>
      <c r="AU177" s="219" t="s">
        <v>81</v>
      </c>
      <c r="AY177" s="14" t="s">
        <v>166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81</v>
      </c>
      <c r="BK177" s="112">
        <f>ROUND(I177*H177,2)</f>
        <v>0</v>
      </c>
      <c r="BL177" s="14" t="s">
        <v>177</v>
      </c>
      <c r="BM177" s="219" t="s">
        <v>226</v>
      </c>
    </row>
    <row r="178" spans="1:65" s="2" customFormat="1" ht="11.25">
      <c r="A178" s="32"/>
      <c r="B178" s="33"/>
      <c r="C178" s="34"/>
      <c r="D178" s="220" t="s">
        <v>174</v>
      </c>
      <c r="E178" s="34"/>
      <c r="F178" s="221" t="s">
        <v>905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174</v>
      </c>
      <c r="AU178" s="14" t="s">
        <v>81</v>
      </c>
    </row>
    <row r="179" spans="1:65" s="2" customFormat="1" ht="16.5" customHeight="1">
      <c r="A179" s="32"/>
      <c r="B179" s="33"/>
      <c r="C179" s="224" t="s">
        <v>173</v>
      </c>
      <c r="D179" s="224" t="s">
        <v>179</v>
      </c>
      <c r="E179" s="225" t="s">
        <v>622</v>
      </c>
      <c r="F179" s="226" t="s">
        <v>906</v>
      </c>
      <c r="G179" s="227" t="s">
        <v>172</v>
      </c>
      <c r="H179" s="228">
        <v>50</v>
      </c>
      <c r="I179" s="229"/>
      <c r="J179" s="230">
        <f>ROUND(I179*H179,2)</f>
        <v>0</v>
      </c>
      <c r="K179" s="231"/>
      <c r="L179" s="232"/>
      <c r="M179" s="233" t="s">
        <v>1</v>
      </c>
      <c r="N179" s="234" t="s">
        <v>39</v>
      </c>
      <c r="O179" s="69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9" t="s">
        <v>186</v>
      </c>
      <c r="AT179" s="219" t="s">
        <v>179</v>
      </c>
      <c r="AU179" s="219" t="s">
        <v>81</v>
      </c>
      <c r="AY179" s="14" t="s">
        <v>166</v>
      </c>
      <c r="BE179" s="112">
        <f>IF(N179="základní",J179,0)</f>
        <v>0</v>
      </c>
      <c r="BF179" s="112">
        <f>IF(N179="snížená",J179,0)</f>
        <v>0</v>
      </c>
      <c r="BG179" s="112">
        <f>IF(N179="zákl. přenesená",J179,0)</f>
        <v>0</v>
      </c>
      <c r="BH179" s="112">
        <f>IF(N179="sníž. přenesená",J179,0)</f>
        <v>0</v>
      </c>
      <c r="BI179" s="112">
        <f>IF(N179="nulová",J179,0)</f>
        <v>0</v>
      </c>
      <c r="BJ179" s="14" t="s">
        <v>81</v>
      </c>
      <c r="BK179" s="112">
        <f>ROUND(I179*H179,2)</f>
        <v>0</v>
      </c>
      <c r="BL179" s="14" t="s">
        <v>177</v>
      </c>
      <c r="BM179" s="219" t="s">
        <v>182</v>
      </c>
    </row>
    <row r="180" spans="1:65" s="2" customFormat="1" ht="11.25">
      <c r="A180" s="32"/>
      <c r="B180" s="33"/>
      <c r="C180" s="34"/>
      <c r="D180" s="220" t="s">
        <v>174</v>
      </c>
      <c r="E180" s="34"/>
      <c r="F180" s="221" t="s">
        <v>906</v>
      </c>
      <c r="G180" s="34"/>
      <c r="H180" s="34"/>
      <c r="I180" s="176"/>
      <c r="J180" s="34"/>
      <c r="K180" s="34"/>
      <c r="L180" s="35"/>
      <c r="M180" s="222"/>
      <c r="N180" s="223"/>
      <c r="O180" s="69"/>
      <c r="P180" s="69"/>
      <c r="Q180" s="69"/>
      <c r="R180" s="69"/>
      <c r="S180" s="69"/>
      <c r="T180" s="70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4" t="s">
        <v>174</v>
      </c>
      <c r="AU180" s="14" t="s">
        <v>81</v>
      </c>
    </row>
    <row r="181" spans="1:65" s="2" customFormat="1" ht="16.5" customHeight="1">
      <c r="A181" s="32"/>
      <c r="B181" s="33"/>
      <c r="C181" s="224" t="s">
        <v>231</v>
      </c>
      <c r="D181" s="224" t="s">
        <v>179</v>
      </c>
      <c r="E181" s="225" t="s">
        <v>624</v>
      </c>
      <c r="F181" s="226" t="s">
        <v>907</v>
      </c>
      <c r="G181" s="227" t="s">
        <v>172</v>
      </c>
      <c r="H181" s="228">
        <v>10</v>
      </c>
      <c r="I181" s="229"/>
      <c r="J181" s="230">
        <f>ROUND(I181*H181,2)</f>
        <v>0</v>
      </c>
      <c r="K181" s="231"/>
      <c r="L181" s="232"/>
      <c r="M181" s="233" t="s">
        <v>1</v>
      </c>
      <c r="N181" s="234" t="s">
        <v>39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186</v>
      </c>
      <c r="AT181" s="219" t="s">
        <v>179</v>
      </c>
      <c r="AU181" s="219" t="s">
        <v>81</v>
      </c>
      <c r="AY181" s="14" t="s">
        <v>166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81</v>
      </c>
      <c r="BK181" s="112">
        <f>ROUND(I181*H181,2)</f>
        <v>0</v>
      </c>
      <c r="BL181" s="14" t="s">
        <v>177</v>
      </c>
      <c r="BM181" s="219" t="s">
        <v>234</v>
      </c>
    </row>
    <row r="182" spans="1:65" s="2" customFormat="1" ht="11.25">
      <c r="A182" s="32"/>
      <c r="B182" s="33"/>
      <c r="C182" s="34"/>
      <c r="D182" s="220" t="s">
        <v>174</v>
      </c>
      <c r="E182" s="34"/>
      <c r="F182" s="221" t="s">
        <v>907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174</v>
      </c>
      <c r="AU182" s="14" t="s">
        <v>81</v>
      </c>
    </row>
    <row r="183" spans="1:65" s="2" customFormat="1" ht="37.9" customHeight="1">
      <c r="A183" s="32"/>
      <c r="B183" s="33"/>
      <c r="C183" s="224" t="s">
        <v>203</v>
      </c>
      <c r="D183" s="224" t="s">
        <v>179</v>
      </c>
      <c r="E183" s="225" t="s">
        <v>628</v>
      </c>
      <c r="F183" s="226" t="s">
        <v>908</v>
      </c>
      <c r="G183" s="227" t="s">
        <v>213</v>
      </c>
      <c r="H183" s="228">
        <v>46</v>
      </c>
      <c r="I183" s="229"/>
      <c r="J183" s="230">
        <f>ROUND(I183*H183,2)</f>
        <v>0</v>
      </c>
      <c r="K183" s="231"/>
      <c r="L183" s="232"/>
      <c r="M183" s="233" t="s">
        <v>1</v>
      </c>
      <c r="N183" s="234" t="s">
        <v>39</v>
      </c>
      <c r="O183" s="69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9" t="s">
        <v>186</v>
      </c>
      <c r="AT183" s="219" t="s">
        <v>179</v>
      </c>
      <c r="AU183" s="219" t="s">
        <v>81</v>
      </c>
      <c r="AY183" s="14" t="s">
        <v>166</v>
      </c>
      <c r="BE183" s="112">
        <f>IF(N183="základní",J183,0)</f>
        <v>0</v>
      </c>
      <c r="BF183" s="112">
        <f>IF(N183="snížená",J183,0)</f>
        <v>0</v>
      </c>
      <c r="BG183" s="112">
        <f>IF(N183="zákl. přenesená",J183,0)</f>
        <v>0</v>
      </c>
      <c r="BH183" s="112">
        <f>IF(N183="sníž. přenesená",J183,0)</f>
        <v>0</v>
      </c>
      <c r="BI183" s="112">
        <f>IF(N183="nulová",J183,0)</f>
        <v>0</v>
      </c>
      <c r="BJ183" s="14" t="s">
        <v>81</v>
      </c>
      <c r="BK183" s="112">
        <f>ROUND(I183*H183,2)</f>
        <v>0</v>
      </c>
      <c r="BL183" s="14" t="s">
        <v>177</v>
      </c>
      <c r="BM183" s="219" t="s">
        <v>237</v>
      </c>
    </row>
    <row r="184" spans="1:65" s="2" customFormat="1" ht="29.25">
      <c r="A184" s="32"/>
      <c r="B184" s="33"/>
      <c r="C184" s="34"/>
      <c r="D184" s="220" t="s">
        <v>174</v>
      </c>
      <c r="E184" s="34"/>
      <c r="F184" s="221" t="s">
        <v>908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174</v>
      </c>
      <c r="AU184" s="14" t="s">
        <v>81</v>
      </c>
    </row>
    <row r="185" spans="1:65" s="2" customFormat="1" ht="16.5" customHeight="1">
      <c r="A185" s="32"/>
      <c r="B185" s="33"/>
      <c r="C185" s="224" t="s">
        <v>238</v>
      </c>
      <c r="D185" s="224" t="s">
        <v>179</v>
      </c>
      <c r="E185" s="225" t="s">
        <v>632</v>
      </c>
      <c r="F185" s="226" t="s">
        <v>909</v>
      </c>
      <c r="G185" s="227" t="s">
        <v>724</v>
      </c>
      <c r="H185" s="228">
        <v>1</v>
      </c>
      <c r="I185" s="229"/>
      <c r="J185" s="230">
        <f>ROUND(I185*H185,2)</f>
        <v>0</v>
      </c>
      <c r="K185" s="231"/>
      <c r="L185" s="232"/>
      <c r="M185" s="233" t="s">
        <v>1</v>
      </c>
      <c r="N185" s="234" t="s">
        <v>39</v>
      </c>
      <c r="O185" s="69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9" t="s">
        <v>186</v>
      </c>
      <c r="AT185" s="219" t="s">
        <v>179</v>
      </c>
      <c r="AU185" s="219" t="s">
        <v>81</v>
      </c>
      <c r="AY185" s="14" t="s">
        <v>166</v>
      </c>
      <c r="BE185" s="112">
        <f>IF(N185="základní",J185,0)</f>
        <v>0</v>
      </c>
      <c r="BF185" s="112">
        <f>IF(N185="snížená",J185,0)</f>
        <v>0</v>
      </c>
      <c r="BG185" s="112">
        <f>IF(N185="zákl. přenesená",J185,0)</f>
        <v>0</v>
      </c>
      <c r="BH185" s="112">
        <f>IF(N185="sníž. přenesená",J185,0)</f>
        <v>0</v>
      </c>
      <c r="BI185" s="112">
        <f>IF(N185="nulová",J185,0)</f>
        <v>0</v>
      </c>
      <c r="BJ185" s="14" t="s">
        <v>81</v>
      </c>
      <c r="BK185" s="112">
        <f>ROUND(I185*H185,2)</f>
        <v>0</v>
      </c>
      <c r="BL185" s="14" t="s">
        <v>177</v>
      </c>
      <c r="BM185" s="219" t="s">
        <v>241</v>
      </c>
    </row>
    <row r="186" spans="1:65" s="2" customFormat="1" ht="11.25">
      <c r="A186" s="32"/>
      <c r="B186" s="33"/>
      <c r="C186" s="34"/>
      <c r="D186" s="220" t="s">
        <v>174</v>
      </c>
      <c r="E186" s="34"/>
      <c r="F186" s="221" t="s">
        <v>909</v>
      </c>
      <c r="G186" s="34"/>
      <c r="H186" s="34"/>
      <c r="I186" s="176"/>
      <c r="J186" s="34"/>
      <c r="K186" s="34"/>
      <c r="L186" s="35"/>
      <c r="M186" s="222"/>
      <c r="N186" s="223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4" t="s">
        <v>174</v>
      </c>
      <c r="AU186" s="14" t="s">
        <v>81</v>
      </c>
    </row>
    <row r="187" spans="1:65" s="12" customFormat="1" ht="25.9" customHeight="1">
      <c r="B187" s="191"/>
      <c r="C187" s="192"/>
      <c r="D187" s="193" t="s">
        <v>73</v>
      </c>
      <c r="E187" s="194" t="s">
        <v>630</v>
      </c>
      <c r="F187" s="194" t="s">
        <v>665</v>
      </c>
      <c r="G187" s="192"/>
      <c r="H187" s="192"/>
      <c r="I187" s="195"/>
      <c r="J187" s="196">
        <f>BK187</f>
        <v>0</v>
      </c>
      <c r="K187" s="192"/>
      <c r="L187" s="197"/>
      <c r="M187" s="198"/>
      <c r="N187" s="199"/>
      <c r="O187" s="199"/>
      <c r="P187" s="200">
        <f>SUM(P188:P205)</f>
        <v>0</v>
      </c>
      <c r="Q187" s="199"/>
      <c r="R187" s="200">
        <f>SUM(R188:R205)</f>
        <v>0</v>
      </c>
      <c r="S187" s="199"/>
      <c r="T187" s="201">
        <f>SUM(T188:T205)</f>
        <v>0</v>
      </c>
      <c r="AR187" s="202" t="s">
        <v>81</v>
      </c>
      <c r="AT187" s="203" t="s">
        <v>73</v>
      </c>
      <c r="AU187" s="203" t="s">
        <v>74</v>
      </c>
      <c r="AY187" s="202" t="s">
        <v>166</v>
      </c>
      <c r="BK187" s="204">
        <f>SUM(BK188:BK205)</f>
        <v>0</v>
      </c>
    </row>
    <row r="188" spans="1:65" s="2" customFormat="1" ht="44.25" customHeight="1">
      <c r="A188" s="32"/>
      <c r="B188" s="33"/>
      <c r="C188" s="224" t="s">
        <v>206</v>
      </c>
      <c r="D188" s="224" t="s">
        <v>179</v>
      </c>
      <c r="E188" s="225" t="s">
        <v>634</v>
      </c>
      <c r="F188" s="226" t="s">
        <v>910</v>
      </c>
      <c r="G188" s="227" t="s">
        <v>172</v>
      </c>
      <c r="H188" s="228">
        <v>65</v>
      </c>
      <c r="I188" s="229"/>
      <c r="J188" s="230">
        <f>ROUND(I188*H188,2)</f>
        <v>0</v>
      </c>
      <c r="K188" s="231"/>
      <c r="L188" s="232"/>
      <c r="M188" s="233" t="s">
        <v>1</v>
      </c>
      <c r="N188" s="234" t="s">
        <v>39</v>
      </c>
      <c r="O188" s="69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9" t="s">
        <v>186</v>
      </c>
      <c r="AT188" s="219" t="s">
        <v>179</v>
      </c>
      <c r="AU188" s="219" t="s">
        <v>81</v>
      </c>
      <c r="AY188" s="14" t="s">
        <v>166</v>
      </c>
      <c r="BE188" s="112">
        <f>IF(N188="základní",J188,0)</f>
        <v>0</v>
      </c>
      <c r="BF188" s="112">
        <f>IF(N188="snížená",J188,0)</f>
        <v>0</v>
      </c>
      <c r="BG188" s="112">
        <f>IF(N188="zákl. přenesená",J188,0)</f>
        <v>0</v>
      </c>
      <c r="BH188" s="112">
        <f>IF(N188="sníž. přenesená",J188,0)</f>
        <v>0</v>
      </c>
      <c r="BI188" s="112">
        <f>IF(N188="nulová",J188,0)</f>
        <v>0</v>
      </c>
      <c r="BJ188" s="14" t="s">
        <v>81</v>
      </c>
      <c r="BK188" s="112">
        <f>ROUND(I188*H188,2)</f>
        <v>0</v>
      </c>
      <c r="BL188" s="14" t="s">
        <v>177</v>
      </c>
      <c r="BM188" s="219" t="s">
        <v>242</v>
      </c>
    </row>
    <row r="189" spans="1:65" s="2" customFormat="1" ht="29.25">
      <c r="A189" s="32"/>
      <c r="B189" s="33"/>
      <c r="C189" s="34"/>
      <c r="D189" s="220" t="s">
        <v>174</v>
      </c>
      <c r="E189" s="34"/>
      <c r="F189" s="221" t="s">
        <v>910</v>
      </c>
      <c r="G189" s="34"/>
      <c r="H189" s="34"/>
      <c r="I189" s="176"/>
      <c r="J189" s="34"/>
      <c r="K189" s="34"/>
      <c r="L189" s="35"/>
      <c r="M189" s="222"/>
      <c r="N189" s="223"/>
      <c r="O189" s="69"/>
      <c r="P189" s="69"/>
      <c r="Q189" s="69"/>
      <c r="R189" s="69"/>
      <c r="S189" s="69"/>
      <c r="T189" s="70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4" t="s">
        <v>174</v>
      </c>
      <c r="AU189" s="14" t="s">
        <v>81</v>
      </c>
    </row>
    <row r="190" spans="1:65" s="2" customFormat="1" ht="37.9" customHeight="1">
      <c r="A190" s="32"/>
      <c r="B190" s="33"/>
      <c r="C190" s="224" t="s">
        <v>7</v>
      </c>
      <c r="D190" s="224" t="s">
        <v>179</v>
      </c>
      <c r="E190" s="225" t="s">
        <v>638</v>
      </c>
      <c r="F190" s="226" t="s">
        <v>911</v>
      </c>
      <c r="G190" s="227" t="s">
        <v>172</v>
      </c>
      <c r="H190" s="228">
        <v>20</v>
      </c>
      <c r="I190" s="229"/>
      <c r="J190" s="230">
        <f>ROUND(I190*H190,2)</f>
        <v>0</v>
      </c>
      <c r="K190" s="231"/>
      <c r="L190" s="232"/>
      <c r="M190" s="233" t="s">
        <v>1</v>
      </c>
      <c r="N190" s="234" t="s">
        <v>39</v>
      </c>
      <c r="O190" s="69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9" t="s">
        <v>186</v>
      </c>
      <c r="AT190" s="219" t="s">
        <v>179</v>
      </c>
      <c r="AU190" s="219" t="s">
        <v>81</v>
      </c>
      <c r="AY190" s="14" t="s">
        <v>166</v>
      </c>
      <c r="BE190" s="112">
        <f>IF(N190="základní",J190,0)</f>
        <v>0</v>
      </c>
      <c r="BF190" s="112">
        <f>IF(N190="snížená",J190,0)</f>
        <v>0</v>
      </c>
      <c r="BG190" s="112">
        <f>IF(N190="zákl. přenesená",J190,0)</f>
        <v>0</v>
      </c>
      <c r="BH190" s="112">
        <f>IF(N190="sníž. přenesená",J190,0)</f>
        <v>0</v>
      </c>
      <c r="BI190" s="112">
        <f>IF(N190="nulová",J190,0)</f>
        <v>0</v>
      </c>
      <c r="BJ190" s="14" t="s">
        <v>81</v>
      </c>
      <c r="BK190" s="112">
        <f>ROUND(I190*H190,2)</f>
        <v>0</v>
      </c>
      <c r="BL190" s="14" t="s">
        <v>177</v>
      </c>
      <c r="BM190" s="219" t="s">
        <v>243</v>
      </c>
    </row>
    <row r="191" spans="1:65" s="2" customFormat="1" ht="19.5">
      <c r="A191" s="32"/>
      <c r="B191" s="33"/>
      <c r="C191" s="34"/>
      <c r="D191" s="220" t="s">
        <v>174</v>
      </c>
      <c r="E191" s="34"/>
      <c r="F191" s="221" t="s">
        <v>911</v>
      </c>
      <c r="G191" s="34"/>
      <c r="H191" s="34"/>
      <c r="I191" s="176"/>
      <c r="J191" s="34"/>
      <c r="K191" s="34"/>
      <c r="L191" s="35"/>
      <c r="M191" s="222"/>
      <c r="N191" s="223"/>
      <c r="O191" s="69"/>
      <c r="P191" s="69"/>
      <c r="Q191" s="69"/>
      <c r="R191" s="69"/>
      <c r="S191" s="69"/>
      <c r="T191" s="70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4" t="s">
        <v>174</v>
      </c>
      <c r="AU191" s="14" t="s">
        <v>81</v>
      </c>
    </row>
    <row r="192" spans="1:65" s="2" customFormat="1" ht="55.5" customHeight="1">
      <c r="A192" s="32"/>
      <c r="B192" s="33"/>
      <c r="C192" s="224" t="s">
        <v>210</v>
      </c>
      <c r="D192" s="224" t="s">
        <v>179</v>
      </c>
      <c r="E192" s="225" t="s">
        <v>640</v>
      </c>
      <c r="F192" s="226" t="s">
        <v>912</v>
      </c>
      <c r="G192" s="227" t="s">
        <v>213</v>
      </c>
      <c r="H192" s="228">
        <v>90</v>
      </c>
      <c r="I192" s="229"/>
      <c r="J192" s="230">
        <f>ROUND(I192*H192,2)</f>
        <v>0</v>
      </c>
      <c r="K192" s="231"/>
      <c r="L192" s="232"/>
      <c r="M192" s="233" t="s">
        <v>1</v>
      </c>
      <c r="N192" s="234" t="s">
        <v>39</v>
      </c>
      <c r="O192" s="69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9" t="s">
        <v>186</v>
      </c>
      <c r="AT192" s="219" t="s">
        <v>179</v>
      </c>
      <c r="AU192" s="219" t="s">
        <v>81</v>
      </c>
      <c r="AY192" s="14" t="s">
        <v>166</v>
      </c>
      <c r="BE192" s="112">
        <f>IF(N192="základní",J192,0)</f>
        <v>0</v>
      </c>
      <c r="BF192" s="112">
        <f>IF(N192="snížená",J192,0)</f>
        <v>0</v>
      </c>
      <c r="BG192" s="112">
        <f>IF(N192="zákl. přenesená",J192,0)</f>
        <v>0</v>
      </c>
      <c r="BH192" s="112">
        <f>IF(N192="sníž. přenesená",J192,0)</f>
        <v>0</v>
      </c>
      <c r="BI192" s="112">
        <f>IF(N192="nulová",J192,0)</f>
        <v>0</v>
      </c>
      <c r="BJ192" s="14" t="s">
        <v>81</v>
      </c>
      <c r="BK192" s="112">
        <f>ROUND(I192*H192,2)</f>
        <v>0</v>
      </c>
      <c r="BL192" s="14" t="s">
        <v>177</v>
      </c>
      <c r="BM192" s="219" t="s">
        <v>246</v>
      </c>
    </row>
    <row r="193" spans="1:65" s="2" customFormat="1" ht="29.25">
      <c r="A193" s="32"/>
      <c r="B193" s="33"/>
      <c r="C193" s="34"/>
      <c r="D193" s="220" t="s">
        <v>174</v>
      </c>
      <c r="E193" s="34"/>
      <c r="F193" s="221" t="s">
        <v>912</v>
      </c>
      <c r="G193" s="34"/>
      <c r="H193" s="34"/>
      <c r="I193" s="176"/>
      <c r="J193" s="34"/>
      <c r="K193" s="34"/>
      <c r="L193" s="35"/>
      <c r="M193" s="222"/>
      <c r="N193" s="223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4" t="s">
        <v>174</v>
      </c>
      <c r="AU193" s="14" t="s">
        <v>81</v>
      </c>
    </row>
    <row r="194" spans="1:65" s="2" customFormat="1" ht="49.15" customHeight="1">
      <c r="A194" s="32"/>
      <c r="B194" s="33"/>
      <c r="C194" s="224" t="s">
        <v>247</v>
      </c>
      <c r="D194" s="224" t="s">
        <v>179</v>
      </c>
      <c r="E194" s="225" t="s">
        <v>642</v>
      </c>
      <c r="F194" s="226" t="s">
        <v>913</v>
      </c>
      <c r="G194" s="227" t="s">
        <v>724</v>
      </c>
      <c r="H194" s="228">
        <v>2</v>
      </c>
      <c r="I194" s="229"/>
      <c r="J194" s="230">
        <f>ROUND(I194*H194,2)</f>
        <v>0</v>
      </c>
      <c r="K194" s="231"/>
      <c r="L194" s="232"/>
      <c r="M194" s="233" t="s">
        <v>1</v>
      </c>
      <c r="N194" s="234" t="s">
        <v>39</v>
      </c>
      <c r="O194" s="69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9" t="s">
        <v>186</v>
      </c>
      <c r="AT194" s="219" t="s">
        <v>179</v>
      </c>
      <c r="AU194" s="219" t="s">
        <v>81</v>
      </c>
      <c r="AY194" s="14" t="s">
        <v>166</v>
      </c>
      <c r="BE194" s="112">
        <f>IF(N194="základní",J194,0)</f>
        <v>0</v>
      </c>
      <c r="BF194" s="112">
        <f>IF(N194="snížená",J194,0)</f>
        <v>0</v>
      </c>
      <c r="BG194" s="112">
        <f>IF(N194="zákl. přenesená",J194,0)</f>
        <v>0</v>
      </c>
      <c r="BH194" s="112">
        <f>IF(N194="sníž. přenesená",J194,0)</f>
        <v>0</v>
      </c>
      <c r="BI194" s="112">
        <f>IF(N194="nulová",J194,0)</f>
        <v>0</v>
      </c>
      <c r="BJ194" s="14" t="s">
        <v>81</v>
      </c>
      <c r="BK194" s="112">
        <f>ROUND(I194*H194,2)</f>
        <v>0</v>
      </c>
      <c r="BL194" s="14" t="s">
        <v>177</v>
      </c>
      <c r="BM194" s="219" t="s">
        <v>250</v>
      </c>
    </row>
    <row r="195" spans="1:65" s="2" customFormat="1" ht="29.25">
      <c r="A195" s="32"/>
      <c r="B195" s="33"/>
      <c r="C195" s="34"/>
      <c r="D195" s="220" t="s">
        <v>174</v>
      </c>
      <c r="E195" s="34"/>
      <c r="F195" s="221" t="s">
        <v>913</v>
      </c>
      <c r="G195" s="34"/>
      <c r="H195" s="34"/>
      <c r="I195" s="176"/>
      <c r="J195" s="34"/>
      <c r="K195" s="34"/>
      <c r="L195" s="35"/>
      <c r="M195" s="222"/>
      <c r="N195" s="223"/>
      <c r="O195" s="69"/>
      <c r="P195" s="69"/>
      <c r="Q195" s="69"/>
      <c r="R195" s="69"/>
      <c r="S195" s="69"/>
      <c r="T195" s="70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4" t="s">
        <v>174</v>
      </c>
      <c r="AU195" s="14" t="s">
        <v>81</v>
      </c>
    </row>
    <row r="196" spans="1:65" s="2" customFormat="1" ht="37.9" customHeight="1">
      <c r="A196" s="32"/>
      <c r="B196" s="33"/>
      <c r="C196" s="224" t="s">
        <v>214</v>
      </c>
      <c r="D196" s="224" t="s">
        <v>179</v>
      </c>
      <c r="E196" s="225" t="s">
        <v>644</v>
      </c>
      <c r="F196" s="226" t="s">
        <v>914</v>
      </c>
      <c r="G196" s="227" t="s">
        <v>724</v>
      </c>
      <c r="H196" s="228">
        <v>1</v>
      </c>
      <c r="I196" s="229"/>
      <c r="J196" s="230">
        <f>ROUND(I196*H196,2)</f>
        <v>0</v>
      </c>
      <c r="K196" s="231"/>
      <c r="L196" s="232"/>
      <c r="M196" s="233" t="s">
        <v>1</v>
      </c>
      <c r="N196" s="234" t="s">
        <v>39</v>
      </c>
      <c r="O196" s="69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9" t="s">
        <v>186</v>
      </c>
      <c r="AT196" s="219" t="s">
        <v>179</v>
      </c>
      <c r="AU196" s="219" t="s">
        <v>81</v>
      </c>
      <c r="AY196" s="14" t="s">
        <v>166</v>
      </c>
      <c r="BE196" s="112">
        <f>IF(N196="základní",J196,0)</f>
        <v>0</v>
      </c>
      <c r="BF196" s="112">
        <f>IF(N196="snížená",J196,0)</f>
        <v>0</v>
      </c>
      <c r="BG196" s="112">
        <f>IF(N196="zákl. přenesená",J196,0)</f>
        <v>0</v>
      </c>
      <c r="BH196" s="112">
        <f>IF(N196="sníž. přenesená",J196,0)</f>
        <v>0</v>
      </c>
      <c r="BI196" s="112">
        <f>IF(N196="nulová",J196,0)</f>
        <v>0</v>
      </c>
      <c r="BJ196" s="14" t="s">
        <v>81</v>
      </c>
      <c r="BK196" s="112">
        <f>ROUND(I196*H196,2)</f>
        <v>0</v>
      </c>
      <c r="BL196" s="14" t="s">
        <v>177</v>
      </c>
      <c r="BM196" s="219" t="s">
        <v>253</v>
      </c>
    </row>
    <row r="197" spans="1:65" s="2" customFormat="1" ht="19.5">
      <c r="A197" s="32"/>
      <c r="B197" s="33"/>
      <c r="C197" s="34"/>
      <c r="D197" s="220" t="s">
        <v>174</v>
      </c>
      <c r="E197" s="34"/>
      <c r="F197" s="221" t="s">
        <v>914</v>
      </c>
      <c r="G197" s="34"/>
      <c r="H197" s="34"/>
      <c r="I197" s="176"/>
      <c r="J197" s="34"/>
      <c r="K197" s="34"/>
      <c r="L197" s="35"/>
      <c r="M197" s="222"/>
      <c r="N197" s="223"/>
      <c r="O197" s="69"/>
      <c r="P197" s="69"/>
      <c r="Q197" s="69"/>
      <c r="R197" s="69"/>
      <c r="S197" s="69"/>
      <c r="T197" s="70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4" t="s">
        <v>174</v>
      </c>
      <c r="AU197" s="14" t="s">
        <v>81</v>
      </c>
    </row>
    <row r="198" spans="1:65" s="2" customFormat="1" ht="24.2" customHeight="1">
      <c r="A198" s="32"/>
      <c r="B198" s="33"/>
      <c r="C198" s="224" t="s">
        <v>254</v>
      </c>
      <c r="D198" s="224" t="s">
        <v>179</v>
      </c>
      <c r="E198" s="225" t="s">
        <v>646</v>
      </c>
      <c r="F198" s="226" t="s">
        <v>915</v>
      </c>
      <c r="G198" s="227" t="s">
        <v>724</v>
      </c>
      <c r="H198" s="228">
        <v>1</v>
      </c>
      <c r="I198" s="229"/>
      <c r="J198" s="230">
        <f>ROUND(I198*H198,2)</f>
        <v>0</v>
      </c>
      <c r="K198" s="231"/>
      <c r="L198" s="232"/>
      <c r="M198" s="233" t="s">
        <v>1</v>
      </c>
      <c r="N198" s="234" t="s">
        <v>39</v>
      </c>
      <c r="O198" s="69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9" t="s">
        <v>186</v>
      </c>
      <c r="AT198" s="219" t="s">
        <v>179</v>
      </c>
      <c r="AU198" s="219" t="s">
        <v>81</v>
      </c>
      <c r="AY198" s="14" t="s">
        <v>166</v>
      </c>
      <c r="BE198" s="112">
        <f>IF(N198="základní",J198,0)</f>
        <v>0</v>
      </c>
      <c r="BF198" s="112">
        <f>IF(N198="snížená",J198,0)</f>
        <v>0</v>
      </c>
      <c r="BG198" s="112">
        <f>IF(N198="zákl. přenesená",J198,0)</f>
        <v>0</v>
      </c>
      <c r="BH198" s="112">
        <f>IF(N198="sníž. přenesená",J198,0)</f>
        <v>0</v>
      </c>
      <c r="BI198" s="112">
        <f>IF(N198="nulová",J198,0)</f>
        <v>0</v>
      </c>
      <c r="BJ198" s="14" t="s">
        <v>81</v>
      </c>
      <c r="BK198" s="112">
        <f>ROUND(I198*H198,2)</f>
        <v>0</v>
      </c>
      <c r="BL198" s="14" t="s">
        <v>177</v>
      </c>
      <c r="BM198" s="219" t="s">
        <v>257</v>
      </c>
    </row>
    <row r="199" spans="1:65" s="2" customFormat="1" ht="11.25">
      <c r="A199" s="32"/>
      <c r="B199" s="33"/>
      <c r="C199" s="34"/>
      <c r="D199" s="220" t="s">
        <v>174</v>
      </c>
      <c r="E199" s="34"/>
      <c r="F199" s="221" t="s">
        <v>915</v>
      </c>
      <c r="G199" s="34"/>
      <c r="H199" s="34"/>
      <c r="I199" s="176"/>
      <c r="J199" s="34"/>
      <c r="K199" s="34"/>
      <c r="L199" s="35"/>
      <c r="M199" s="222"/>
      <c r="N199" s="223"/>
      <c r="O199" s="69"/>
      <c r="P199" s="69"/>
      <c r="Q199" s="69"/>
      <c r="R199" s="69"/>
      <c r="S199" s="69"/>
      <c r="T199" s="70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4" t="s">
        <v>174</v>
      </c>
      <c r="AU199" s="14" t="s">
        <v>81</v>
      </c>
    </row>
    <row r="200" spans="1:65" s="2" customFormat="1" ht="66.75" customHeight="1">
      <c r="A200" s="32"/>
      <c r="B200" s="33"/>
      <c r="C200" s="207" t="s">
        <v>219</v>
      </c>
      <c r="D200" s="207" t="s">
        <v>169</v>
      </c>
      <c r="E200" s="208" t="s">
        <v>648</v>
      </c>
      <c r="F200" s="209" t="s">
        <v>916</v>
      </c>
      <c r="G200" s="210" t="s">
        <v>724</v>
      </c>
      <c r="H200" s="211">
        <v>1</v>
      </c>
      <c r="I200" s="212"/>
      <c r="J200" s="213">
        <f>ROUND(I200*H200,2)</f>
        <v>0</v>
      </c>
      <c r="K200" s="214"/>
      <c r="L200" s="35"/>
      <c r="M200" s="215" t="s">
        <v>1</v>
      </c>
      <c r="N200" s="216" t="s">
        <v>39</v>
      </c>
      <c r="O200" s="69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9" t="s">
        <v>177</v>
      </c>
      <c r="AT200" s="219" t="s">
        <v>169</v>
      </c>
      <c r="AU200" s="219" t="s">
        <v>81</v>
      </c>
      <c r="AY200" s="14" t="s">
        <v>166</v>
      </c>
      <c r="BE200" s="112">
        <f>IF(N200="základní",J200,0)</f>
        <v>0</v>
      </c>
      <c r="BF200" s="112">
        <f>IF(N200="snížená",J200,0)</f>
        <v>0</v>
      </c>
      <c r="BG200" s="112">
        <f>IF(N200="zákl. přenesená",J200,0)</f>
        <v>0</v>
      </c>
      <c r="BH200" s="112">
        <f>IF(N200="sníž. přenesená",J200,0)</f>
        <v>0</v>
      </c>
      <c r="BI200" s="112">
        <f>IF(N200="nulová",J200,0)</f>
        <v>0</v>
      </c>
      <c r="BJ200" s="14" t="s">
        <v>81</v>
      </c>
      <c r="BK200" s="112">
        <f>ROUND(I200*H200,2)</f>
        <v>0</v>
      </c>
      <c r="BL200" s="14" t="s">
        <v>177</v>
      </c>
      <c r="BM200" s="219" t="s">
        <v>260</v>
      </c>
    </row>
    <row r="201" spans="1:65" s="2" customFormat="1" ht="39">
      <c r="A201" s="32"/>
      <c r="B201" s="33"/>
      <c r="C201" s="34"/>
      <c r="D201" s="220" t="s">
        <v>174</v>
      </c>
      <c r="E201" s="34"/>
      <c r="F201" s="221" t="s">
        <v>916</v>
      </c>
      <c r="G201" s="34"/>
      <c r="H201" s="34"/>
      <c r="I201" s="176"/>
      <c r="J201" s="34"/>
      <c r="K201" s="34"/>
      <c r="L201" s="35"/>
      <c r="M201" s="222"/>
      <c r="N201" s="223"/>
      <c r="O201" s="69"/>
      <c r="P201" s="69"/>
      <c r="Q201" s="69"/>
      <c r="R201" s="69"/>
      <c r="S201" s="69"/>
      <c r="T201" s="70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4" t="s">
        <v>174</v>
      </c>
      <c r="AU201" s="14" t="s">
        <v>81</v>
      </c>
    </row>
    <row r="202" spans="1:65" s="2" customFormat="1" ht="37.9" customHeight="1">
      <c r="A202" s="32"/>
      <c r="B202" s="33"/>
      <c r="C202" s="207" t="s">
        <v>261</v>
      </c>
      <c r="D202" s="207" t="s">
        <v>169</v>
      </c>
      <c r="E202" s="208" t="s">
        <v>650</v>
      </c>
      <c r="F202" s="209" t="s">
        <v>917</v>
      </c>
      <c r="G202" s="210" t="s">
        <v>172</v>
      </c>
      <c r="H202" s="211">
        <v>15</v>
      </c>
      <c r="I202" s="212"/>
      <c r="J202" s="213">
        <f>ROUND(I202*H202,2)</f>
        <v>0</v>
      </c>
      <c r="K202" s="214"/>
      <c r="L202" s="35"/>
      <c r="M202" s="215" t="s">
        <v>1</v>
      </c>
      <c r="N202" s="216" t="s">
        <v>39</v>
      </c>
      <c r="O202" s="69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9" t="s">
        <v>177</v>
      </c>
      <c r="AT202" s="219" t="s">
        <v>169</v>
      </c>
      <c r="AU202" s="219" t="s">
        <v>81</v>
      </c>
      <c r="AY202" s="14" t="s">
        <v>166</v>
      </c>
      <c r="BE202" s="112">
        <f>IF(N202="základní",J202,0)</f>
        <v>0</v>
      </c>
      <c r="BF202" s="112">
        <f>IF(N202="snížená",J202,0)</f>
        <v>0</v>
      </c>
      <c r="BG202" s="112">
        <f>IF(N202="zákl. přenesená",J202,0)</f>
        <v>0</v>
      </c>
      <c r="BH202" s="112">
        <f>IF(N202="sníž. přenesená",J202,0)</f>
        <v>0</v>
      </c>
      <c r="BI202" s="112">
        <f>IF(N202="nulová",J202,0)</f>
        <v>0</v>
      </c>
      <c r="BJ202" s="14" t="s">
        <v>81</v>
      </c>
      <c r="BK202" s="112">
        <f>ROUND(I202*H202,2)</f>
        <v>0</v>
      </c>
      <c r="BL202" s="14" t="s">
        <v>177</v>
      </c>
      <c r="BM202" s="219" t="s">
        <v>264</v>
      </c>
    </row>
    <row r="203" spans="1:65" s="2" customFormat="1" ht="19.5">
      <c r="A203" s="32"/>
      <c r="B203" s="33"/>
      <c r="C203" s="34"/>
      <c r="D203" s="220" t="s">
        <v>174</v>
      </c>
      <c r="E203" s="34"/>
      <c r="F203" s="221" t="s">
        <v>917</v>
      </c>
      <c r="G203" s="34"/>
      <c r="H203" s="34"/>
      <c r="I203" s="176"/>
      <c r="J203" s="34"/>
      <c r="K203" s="34"/>
      <c r="L203" s="35"/>
      <c r="M203" s="222"/>
      <c r="N203" s="223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4" t="s">
        <v>174</v>
      </c>
      <c r="AU203" s="14" t="s">
        <v>81</v>
      </c>
    </row>
    <row r="204" spans="1:65" s="2" customFormat="1" ht="37.9" customHeight="1">
      <c r="A204" s="32"/>
      <c r="B204" s="33"/>
      <c r="C204" s="207" t="s">
        <v>222</v>
      </c>
      <c r="D204" s="207" t="s">
        <v>169</v>
      </c>
      <c r="E204" s="208" t="s">
        <v>652</v>
      </c>
      <c r="F204" s="209" t="s">
        <v>918</v>
      </c>
      <c r="G204" s="210" t="s">
        <v>172</v>
      </c>
      <c r="H204" s="211">
        <v>30</v>
      </c>
      <c r="I204" s="212"/>
      <c r="J204" s="213">
        <f>ROUND(I204*H204,2)</f>
        <v>0</v>
      </c>
      <c r="K204" s="214"/>
      <c r="L204" s="35"/>
      <c r="M204" s="215" t="s">
        <v>1</v>
      </c>
      <c r="N204" s="216" t="s">
        <v>39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177</v>
      </c>
      <c r="AT204" s="219" t="s">
        <v>169</v>
      </c>
      <c r="AU204" s="219" t="s">
        <v>81</v>
      </c>
      <c r="AY204" s="14" t="s">
        <v>166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81</v>
      </c>
      <c r="BK204" s="112">
        <f>ROUND(I204*H204,2)</f>
        <v>0</v>
      </c>
      <c r="BL204" s="14" t="s">
        <v>177</v>
      </c>
      <c r="BM204" s="219" t="s">
        <v>268</v>
      </c>
    </row>
    <row r="205" spans="1:65" s="2" customFormat="1" ht="19.5">
      <c r="A205" s="32"/>
      <c r="B205" s="33"/>
      <c r="C205" s="34"/>
      <c r="D205" s="220" t="s">
        <v>174</v>
      </c>
      <c r="E205" s="34"/>
      <c r="F205" s="221" t="s">
        <v>918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174</v>
      </c>
      <c r="AU205" s="14" t="s">
        <v>81</v>
      </c>
    </row>
    <row r="206" spans="1:65" s="12" customFormat="1" ht="25.9" customHeight="1">
      <c r="B206" s="191"/>
      <c r="C206" s="192"/>
      <c r="D206" s="193" t="s">
        <v>73</v>
      </c>
      <c r="E206" s="194" t="s">
        <v>636</v>
      </c>
      <c r="F206" s="194" t="s">
        <v>919</v>
      </c>
      <c r="G206" s="192"/>
      <c r="H206" s="192"/>
      <c r="I206" s="195"/>
      <c r="J206" s="196">
        <f>BK206</f>
        <v>0</v>
      </c>
      <c r="K206" s="192"/>
      <c r="L206" s="197"/>
      <c r="M206" s="198"/>
      <c r="N206" s="199"/>
      <c r="O206" s="199"/>
      <c r="P206" s="200">
        <f>SUM(P207:P211)</f>
        <v>0</v>
      </c>
      <c r="Q206" s="199"/>
      <c r="R206" s="200">
        <f>SUM(R207:R211)</f>
        <v>0</v>
      </c>
      <c r="S206" s="199"/>
      <c r="T206" s="201">
        <f>SUM(T207:T211)</f>
        <v>0</v>
      </c>
      <c r="AR206" s="202" t="s">
        <v>81</v>
      </c>
      <c r="AT206" s="203" t="s">
        <v>73</v>
      </c>
      <c r="AU206" s="203" t="s">
        <v>74</v>
      </c>
      <c r="AY206" s="202" t="s">
        <v>166</v>
      </c>
      <c r="BK206" s="204">
        <f>SUM(BK207:BK211)</f>
        <v>0</v>
      </c>
    </row>
    <row r="207" spans="1:65" s="2" customFormat="1" ht="16.5" customHeight="1">
      <c r="A207" s="32"/>
      <c r="B207" s="33"/>
      <c r="C207" s="224" t="s">
        <v>269</v>
      </c>
      <c r="D207" s="224" t="s">
        <v>179</v>
      </c>
      <c r="E207" s="225" t="s">
        <v>654</v>
      </c>
      <c r="F207" s="226" t="s">
        <v>920</v>
      </c>
      <c r="G207" s="227" t="s">
        <v>213</v>
      </c>
      <c r="H207" s="228">
        <v>1</v>
      </c>
      <c r="I207" s="229"/>
      <c r="J207" s="230">
        <f>ROUND(I207*H207,2)</f>
        <v>0</v>
      </c>
      <c r="K207" s="231"/>
      <c r="L207" s="232"/>
      <c r="M207" s="233" t="s">
        <v>1</v>
      </c>
      <c r="N207" s="234" t="s">
        <v>39</v>
      </c>
      <c r="O207" s="69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9" t="s">
        <v>186</v>
      </c>
      <c r="AT207" s="219" t="s">
        <v>179</v>
      </c>
      <c r="AU207" s="219" t="s">
        <v>81</v>
      </c>
      <c r="AY207" s="14" t="s">
        <v>166</v>
      </c>
      <c r="BE207" s="112">
        <f>IF(N207="základní",J207,0)</f>
        <v>0</v>
      </c>
      <c r="BF207" s="112">
        <f>IF(N207="snížená",J207,0)</f>
        <v>0</v>
      </c>
      <c r="BG207" s="112">
        <f>IF(N207="zákl. přenesená",J207,0)</f>
        <v>0</v>
      </c>
      <c r="BH207" s="112">
        <f>IF(N207="sníž. přenesená",J207,0)</f>
        <v>0</v>
      </c>
      <c r="BI207" s="112">
        <f>IF(N207="nulová",J207,0)</f>
        <v>0</v>
      </c>
      <c r="BJ207" s="14" t="s">
        <v>81</v>
      </c>
      <c r="BK207" s="112">
        <f>ROUND(I207*H207,2)</f>
        <v>0</v>
      </c>
      <c r="BL207" s="14" t="s">
        <v>177</v>
      </c>
      <c r="BM207" s="219" t="s">
        <v>272</v>
      </c>
    </row>
    <row r="208" spans="1:65" s="2" customFormat="1" ht="11.25">
      <c r="A208" s="32"/>
      <c r="B208" s="33"/>
      <c r="C208" s="34"/>
      <c r="D208" s="220" t="s">
        <v>174</v>
      </c>
      <c r="E208" s="34"/>
      <c r="F208" s="221" t="s">
        <v>920</v>
      </c>
      <c r="G208" s="34"/>
      <c r="H208" s="34"/>
      <c r="I208" s="176"/>
      <c r="J208" s="34"/>
      <c r="K208" s="34"/>
      <c r="L208" s="35"/>
      <c r="M208" s="222"/>
      <c r="N208" s="223"/>
      <c r="O208" s="69"/>
      <c r="P208" s="69"/>
      <c r="Q208" s="69"/>
      <c r="R208" s="69"/>
      <c r="S208" s="69"/>
      <c r="T208" s="70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4" t="s">
        <v>174</v>
      </c>
      <c r="AU208" s="14" t="s">
        <v>81</v>
      </c>
    </row>
    <row r="209" spans="1:65" s="2" customFormat="1" ht="58.5">
      <c r="A209" s="32"/>
      <c r="B209" s="33"/>
      <c r="C209" s="34"/>
      <c r="D209" s="220" t="s">
        <v>786</v>
      </c>
      <c r="E209" s="34"/>
      <c r="F209" s="239" t="s">
        <v>921</v>
      </c>
      <c r="G209" s="34"/>
      <c r="H209" s="34"/>
      <c r="I209" s="176"/>
      <c r="J209" s="34"/>
      <c r="K209" s="34"/>
      <c r="L209" s="35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4" t="s">
        <v>786</v>
      </c>
      <c r="AU209" s="14" t="s">
        <v>81</v>
      </c>
    </row>
    <row r="210" spans="1:65" s="2" customFormat="1" ht="24.2" customHeight="1">
      <c r="A210" s="32"/>
      <c r="B210" s="33"/>
      <c r="C210" s="224" t="s">
        <v>226</v>
      </c>
      <c r="D210" s="224" t="s">
        <v>179</v>
      </c>
      <c r="E210" s="225" t="s">
        <v>656</v>
      </c>
      <c r="F210" s="226" t="s">
        <v>922</v>
      </c>
      <c r="G210" s="227" t="s">
        <v>213</v>
      </c>
      <c r="H210" s="228">
        <v>1</v>
      </c>
      <c r="I210" s="229"/>
      <c r="J210" s="230">
        <f>ROUND(I210*H210,2)</f>
        <v>0</v>
      </c>
      <c r="K210" s="231"/>
      <c r="L210" s="232"/>
      <c r="M210" s="233" t="s">
        <v>1</v>
      </c>
      <c r="N210" s="234" t="s">
        <v>39</v>
      </c>
      <c r="O210" s="69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9" t="s">
        <v>186</v>
      </c>
      <c r="AT210" s="219" t="s">
        <v>179</v>
      </c>
      <c r="AU210" s="219" t="s">
        <v>81</v>
      </c>
      <c r="AY210" s="14" t="s">
        <v>166</v>
      </c>
      <c r="BE210" s="112">
        <f>IF(N210="základní",J210,0)</f>
        <v>0</v>
      </c>
      <c r="BF210" s="112">
        <f>IF(N210="snížená",J210,0)</f>
        <v>0</v>
      </c>
      <c r="BG210" s="112">
        <f>IF(N210="zákl. přenesená",J210,0)</f>
        <v>0</v>
      </c>
      <c r="BH210" s="112">
        <f>IF(N210="sníž. přenesená",J210,0)</f>
        <v>0</v>
      </c>
      <c r="BI210" s="112">
        <f>IF(N210="nulová",J210,0)</f>
        <v>0</v>
      </c>
      <c r="BJ210" s="14" t="s">
        <v>81</v>
      </c>
      <c r="BK210" s="112">
        <f>ROUND(I210*H210,2)</f>
        <v>0</v>
      </c>
      <c r="BL210" s="14" t="s">
        <v>177</v>
      </c>
      <c r="BM210" s="219" t="s">
        <v>275</v>
      </c>
    </row>
    <row r="211" spans="1:65" s="2" customFormat="1" ht="19.5">
      <c r="A211" s="32"/>
      <c r="B211" s="33"/>
      <c r="C211" s="34"/>
      <c r="D211" s="220" t="s">
        <v>174</v>
      </c>
      <c r="E211" s="34"/>
      <c r="F211" s="221" t="s">
        <v>922</v>
      </c>
      <c r="G211" s="34"/>
      <c r="H211" s="34"/>
      <c r="I211" s="176"/>
      <c r="J211" s="34"/>
      <c r="K211" s="34"/>
      <c r="L211" s="35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4" t="s">
        <v>174</v>
      </c>
      <c r="AU211" s="14" t="s">
        <v>81</v>
      </c>
    </row>
    <row r="212" spans="1:65" s="12" customFormat="1" ht="25.9" customHeight="1">
      <c r="B212" s="191"/>
      <c r="C212" s="192"/>
      <c r="D212" s="193" t="s">
        <v>73</v>
      </c>
      <c r="E212" s="194" t="s">
        <v>590</v>
      </c>
      <c r="F212" s="194" t="s">
        <v>627</v>
      </c>
      <c r="G212" s="192"/>
      <c r="H212" s="192"/>
      <c r="I212" s="195"/>
      <c r="J212" s="196">
        <f>BK212</f>
        <v>0</v>
      </c>
      <c r="K212" s="192"/>
      <c r="L212" s="197"/>
      <c r="M212" s="198"/>
      <c r="N212" s="199"/>
      <c r="O212" s="199"/>
      <c r="P212" s="200">
        <f>SUM(P213:P215)</f>
        <v>0</v>
      </c>
      <c r="Q212" s="199"/>
      <c r="R212" s="200">
        <f>SUM(R213:R215)</f>
        <v>0</v>
      </c>
      <c r="S212" s="199"/>
      <c r="T212" s="201">
        <f>SUM(T213:T215)</f>
        <v>0</v>
      </c>
      <c r="AR212" s="202" t="s">
        <v>81</v>
      </c>
      <c r="AT212" s="203" t="s">
        <v>73</v>
      </c>
      <c r="AU212" s="203" t="s">
        <v>74</v>
      </c>
      <c r="AY212" s="202" t="s">
        <v>166</v>
      </c>
      <c r="BK212" s="204">
        <f>SUM(BK213:BK215)</f>
        <v>0</v>
      </c>
    </row>
    <row r="213" spans="1:65" s="2" customFormat="1" ht="16.5" customHeight="1">
      <c r="A213" s="32"/>
      <c r="B213" s="33"/>
      <c r="C213" s="207" t="s">
        <v>276</v>
      </c>
      <c r="D213" s="207" t="s">
        <v>169</v>
      </c>
      <c r="E213" s="208" t="s">
        <v>923</v>
      </c>
      <c r="F213" s="209" t="s">
        <v>924</v>
      </c>
      <c r="G213" s="210" t="s">
        <v>724</v>
      </c>
      <c r="H213" s="211">
        <v>1</v>
      </c>
      <c r="I213" s="212"/>
      <c r="J213" s="213">
        <f>ROUND(I213*H213,2)</f>
        <v>0</v>
      </c>
      <c r="K213" s="214"/>
      <c r="L213" s="35"/>
      <c r="M213" s="215" t="s">
        <v>1</v>
      </c>
      <c r="N213" s="216" t="s">
        <v>39</v>
      </c>
      <c r="O213" s="69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9" t="s">
        <v>177</v>
      </c>
      <c r="AT213" s="219" t="s">
        <v>169</v>
      </c>
      <c r="AU213" s="219" t="s">
        <v>81</v>
      </c>
      <c r="AY213" s="14" t="s">
        <v>166</v>
      </c>
      <c r="BE213" s="112">
        <f>IF(N213="základní",J213,0)</f>
        <v>0</v>
      </c>
      <c r="BF213" s="112">
        <f>IF(N213="snížená",J213,0)</f>
        <v>0</v>
      </c>
      <c r="BG213" s="112">
        <f>IF(N213="zákl. přenesená",J213,0)</f>
        <v>0</v>
      </c>
      <c r="BH213" s="112">
        <f>IF(N213="sníž. přenesená",J213,0)</f>
        <v>0</v>
      </c>
      <c r="BI213" s="112">
        <f>IF(N213="nulová",J213,0)</f>
        <v>0</v>
      </c>
      <c r="BJ213" s="14" t="s">
        <v>81</v>
      </c>
      <c r="BK213" s="112">
        <f>ROUND(I213*H213,2)</f>
        <v>0</v>
      </c>
      <c r="BL213" s="14" t="s">
        <v>177</v>
      </c>
      <c r="BM213" s="219" t="s">
        <v>279</v>
      </c>
    </row>
    <row r="214" spans="1:65" s="2" customFormat="1" ht="11.25">
      <c r="A214" s="32"/>
      <c r="B214" s="33"/>
      <c r="C214" s="34"/>
      <c r="D214" s="220" t="s">
        <v>174</v>
      </c>
      <c r="E214" s="34"/>
      <c r="F214" s="221" t="s">
        <v>924</v>
      </c>
      <c r="G214" s="34"/>
      <c r="H214" s="34"/>
      <c r="I214" s="176"/>
      <c r="J214" s="34"/>
      <c r="K214" s="34"/>
      <c r="L214" s="35"/>
      <c r="M214" s="222"/>
      <c r="N214" s="223"/>
      <c r="O214" s="69"/>
      <c r="P214" s="69"/>
      <c r="Q214" s="69"/>
      <c r="R214" s="69"/>
      <c r="S214" s="69"/>
      <c r="T214" s="70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4" t="s">
        <v>174</v>
      </c>
      <c r="AU214" s="14" t="s">
        <v>81</v>
      </c>
    </row>
    <row r="215" spans="1:65" s="2" customFormat="1" ht="48.75">
      <c r="A215" s="32"/>
      <c r="B215" s="33"/>
      <c r="C215" s="34"/>
      <c r="D215" s="220" t="s">
        <v>786</v>
      </c>
      <c r="E215" s="34"/>
      <c r="F215" s="239" t="s">
        <v>925</v>
      </c>
      <c r="G215" s="34"/>
      <c r="H215" s="34"/>
      <c r="I215" s="176"/>
      <c r="J215" s="34"/>
      <c r="K215" s="34"/>
      <c r="L215" s="35"/>
      <c r="M215" s="222"/>
      <c r="N215" s="223"/>
      <c r="O215" s="69"/>
      <c r="P215" s="69"/>
      <c r="Q215" s="69"/>
      <c r="R215" s="69"/>
      <c r="S215" s="69"/>
      <c r="T215" s="70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4" t="s">
        <v>786</v>
      </c>
      <c r="AU215" s="14" t="s">
        <v>81</v>
      </c>
    </row>
    <row r="216" spans="1:65" s="12" customFormat="1" ht="25.9" customHeight="1">
      <c r="B216" s="191"/>
      <c r="C216" s="192"/>
      <c r="D216" s="193" t="s">
        <v>73</v>
      </c>
      <c r="E216" s="194" t="s">
        <v>664</v>
      </c>
      <c r="F216" s="194" t="s">
        <v>926</v>
      </c>
      <c r="G216" s="192"/>
      <c r="H216" s="192"/>
      <c r="I216" s="195"/>
      <c r="J216" s="196">
        <f>BK216</f>
        <v>0</v>
      </c>
      <c r="K216" s="192"/>
      <c r="L216" s="197"/>
      <c r="M216" s="198"/>
      <c r="N216" s="199"/>
      <c r="O216" s="199"/>
      <c r="P216" s="200">
        <f>SUM(P217:P254)</f>
        <v>0</v>
      </c>
      <c r="Q216" s="199"/>
      <c r="R216" s="200">
        <f>SUM(R217:R254)</f>
        <v>0</v>
      </c>
      <c r="S216" s="199"/>
      <c r="T216" s="201">
        <f>SUM(T217:T254)</f>
        <v>0</v>
      </c>
      <c r="AR216" s="202" t="s">
        <v>81</v>
      </c>
      <c r="AT216" s="203" t="s">
        <v>73</v>
      </c>
      <c r="AU216" s="203" t="s">
        <v>74</v>
      </c>
      <c r="AY216" s="202" t="s">
        <v>166</v>
      </c>
      <c r="BK216" s="204">
        <f>SUM(BK217:BK254)</f>
        <v>0</v>
      </c>
    </row>
    <row r="217" spans="1:65" s="2" customFormat="1" ht="21.75" customHeight="1">
      <c r="A217" s="32"/>
      <c r="B217" s="33"/>
      <c r="C217" s="224" t="s">
        <v>182</v>
      </c>
      <c r="D217" s="224" t="s">
        <v>179</v>
      </c>
      <c r="E217" s="225" t="s">
        <v>660</v>
      </c>
      <c r="F217" s="226" t="s">
        <v>927</v>
      </c>
      <c r="G217" s="227" t="s">
        <v>172</v>
      </c>
      <c r="H217" s="228">
        <v>150</v>
      </c>
      <c r="I217" s="229"/>
      <c r="J217" s="230">
        <f>ROUND(I217*H217,2)</f>
        <v>0</v>
      </c>
      <c r="K217" s="231"/>
      <c r="L217" s="232"/>
      <c r="M217" s="233" t="s">
        <v>1</v>
      </c>
      <c r="N217" s="234" t="s">
        <v>39</v>
      </c>
      <c r="O217" s="69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9" t="s">
        <v>186</v>
      </c>
      <c r="AT217" s="219" t="s">
        <v>179</v>
      </c>
      <c r="AU217" s="219" t="s">
        <v>81</v>
      </c>
      <c r="AY217" s="14" t="s">
        <v>166</v>
      </c>
      <c r="BE217" s="112">
        <f>IF(N217="základní",J217,0)</f>
        <v>0</v>
      </c>
      <c r="BF217" s="112">
        <f>IF(N217="snížená",J217,0)</f>
        <v>0</v>
      </c>
      <c r="BG217" s="112">
        <f>IF(N217="zákl. přenesená",J217,0)</f>
        <v>0</v>
      </c>
      <c r="BH217" s="112">
        <f>IF(N217="sníž. přenesená",J217,0)</f>
        <v>0</v>
      </c>
      <c r="BI217" s="112">
        <f>IF(N217="nulová",J217,0)</f>
        <v>0</v>
      </c>
      <c r="BJ217" s="14" t="s">
        <v>81</v>
      </c>
      <c r="BK217" s="112">
        <f>ROUND(I217*H217,2)</f>
        <v>0</v>
      </c>
      <c r="BL217" s="14" t="s">
        <v>177</v>
      </c>
      <c r="BM217" s="219" t="s">
        <v>282</v>
      </c>
    </row>
    <row r="218" spans="1:65" s="2" customFormat="1" ht="11.25">
      <c r="A218" s="32"/>
      <c r="B218" s="33"/>
      <c r="C218" s="34"/>
      <c r="D218" s="220" t="s">
        <v>174</v>
      </c>
      <c r="E218" s="34"/>
      <c r="F218" s="221" t="s">
        <v>927</v>
      </c>
      <c r="G218" s="34"/>
      <c r="H218" s="34"/>
      <c r="I218" s="176"/>
      <c r="J218" s="34"/>
      <c r="K218" s="34"/>
      <c r="L218" s="35"/>
      <c r="M218" s="222"/>
      <c r="N218" s="223"/>
      <c r="O218" s="69"/>
      <c r="P218" s="69"/>
      <c r="Q218" s="69"/>
      <c r="R218" s="69"/>
      <c r="S218" s="69"/>
      <c r="T218" s="70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4" t="s">
        <v>174</v>
      </c>
      <c r="AU218" s="14" t="s">
        <v>81</v>
      </c>
    </row>
    <row r="219" spans="1:65" s="2" customFormat="1" ht="21.75" customHeight="1">
      <c r="A219" s="32"/>
      <c r="B219" s="33"/>
      <c r="C219" s="224" t="s">
        <v>285</v>
      </c>
      <c r="D219" s="224" t="s">
        <v>179</v>
      </c>
      <c r="E219" s="225" t="s">
        <v>662</v>
      </c>
      <c r="F219" s="226" t="s">
        <v>928</v>
      </c>
      <c r="G219" s="227" t="s">
        <v>172</v>
      </c>
      <c r="H219" s="228">
        <v>80</v>
      </c>
      <c r="I219" s="229"/>
      <c r="J219" s="230">
        <f>ROUND(I219*H219,2)</f>
        <v>0</v>
      </c>
      <c r="K219" s="231"/>
      <c r="L219" s="232"/>
      <c r="M219" s="233" t="s">
        <v>1</v>
      </c>
      <c r="N219" s="234" t="s">
        <v>39</v>
      </c>
      <c r="O219" s="69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9" t="s">
        <v>186</v>
      </c>
      <c r="AT219" s="219" t="s">
        <v>179</v>
      </c>
      <c r="AU219" s="219" t="s">
        <v>81</v>
      </c>
      <c r="AY219" s="14" t="s">
        <v>166</v>
      </c>
      <c r="BE219" s="112">
        <f>IF(N219="základní",J219,0)</f>
        <v>0</v>
      </c>
      <c r="BF219" s="112">
        <f>IF(N219="snížená",J219,0)</f>
        <v>0</v>
      </c>
      <c r="BG219" s="112">
        <f>IF(N219="zákl. přenesená",J219,0)</f>
        <v>0</v>
      </c>
      <c r="BH219" s="112">
        <f>IF(N219="sníž. přenesená",J219,0)</f>
        <v>0</v>
      </c>
      <c r="BI219" s="112">
        <f>IF(N219="nulová",J219,0)</f>
        <v>0</v>
      </c>
      <c r="BJ219" s="14" t="s">
        <v>81</v>
      </c>
      <c r="BK219" s="112">
        <f>ROUND(I219*H219,2)</f>
        <v>0</v>
      </c>
      <c r="BL219" s="14" t="s">
        <v>177</v>
      </c>
      <c r="BM219" s="219" t="s">
        <v>288</v>
      </c>
    </row>
    <row r="220" spans="1:65" s="2" customFormat="1" ht="11.25">
      <c r="A220" s="32"/>
      <c r="B220" s="33"/>
      <c r="C220" s="34"/>
      <c r="D220" s="220" t="s">
        <v>174</v>
      </c>
      <c r="E220" s="34"/>
      <c r="F220" s="221" t="s">
        <v>928</v>
      </c>
      <c r="G220" s="34"/>
      <c r="H220" s="34"/>
      <c r="I220" s="176"/>
      <c r="J220" s="34"/>
      <c r="K220" s="34"/>
      <c r="L220" s="35"/>
      <c r="M220" s="222"/>
      <c r="N220" s="223"/>
      <c r="O220" s="69"/>
      <c r="P220" s="69"/>
      <c r="Q220" s="69"/>
      <c r="R220" s="69"/>
      <c r="S220" s="69"/>
      <c r="T220" s="70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4" t="s">
        <v>174</v>
      </c>
      <c r="AU220" s="14" t="s">
        <v>81</v>
      </c>
    </row>
    <row r="221" spans="1:65" s="2" customFormat="1" ht="33" customHeight="1">
      <c r="A221" s="32"/>
      <c r="B221" s="33"/>
      <c r="C221" s="224" t="s">
        <v>234</v>
      </c>
      <c r="D221" s="224" t="s">
        <v>179</v>
      </c>
      <c r="E221" s="225" t="s">
        <v>666</v>
      </c>
      <c r="F221" s="226" t="s">
        <v>929</v>
      </c>
      <c r="G221" s="227" t="s">
        <v>213</v>
      </c>
      <c r="H221" s="228">
        <v>47</v>
      </c>
      <c r="I221" s="229"/>
      <c r="J221" s="230">
        <f>ROUND(I221*H221,2)</f>
        <v>0</v>
      </c>
      <c r="K221" s="231"/>
      <c r="L221" s="232"/>
      <c r="M221" s="233" t="s">
        <v>1</v>
      </c>
      <c r="N221" s="234" t="s">
        <v>39</v>
      </c>
      <c r="O221" s="69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9" t="s">
        <v>186</v>
      </c>
      <c r="AT221" s="219" t="s">
        <v>179</v>
      </c>
      <c r="AU221" s="219" t="s">
        <v>81</v>
      </c>
      <c r="AY221" s="14" t="s">
        <v>166</v>
      </c>
      <c r="BE221" s="112">
        <f>IF(N221="základní",J221,0)</f>
        <v>0</v>
      </c>
      <c r="BF221" s="112">
        <f>IF(N221="snížená",J221,0)</f>
        <v>0</v>
      </c>
      <c r="BG221" s="112">
        <f>IF(N221="zákl. přenesená",J221,0)</f>
        <v>0</v>
      </c>
      <c r="BH221" s="112">
        <f>IF(N221="sníž. přenesená",J221,0)</f>
        <v>0</v>
      </c>
      <c r="BI221" s="112">
        <f>IF(N221="nulová",J221,0)</f>
        <v>0</v>
      </c>
      <c r="BJ221" s="14" t="s">
        <v>81</v>
      </c>
      <c r="BK221" s="112">
        <f>ROUND(I221*H221,2)</f>
        <v>0</v>
      </c>
      <c r="BL221" s="14" t="s">
        <v>177</v>
      </c>
      <c r="BM221" s="219" t="s">
        <v>291</v>
      </c>
    </row>
    <row r="222" spans="1:65" s="2" customFormat="1" ht="19.5">
      <c r="A222" s="32"/>
      <c r="B222" s="33"/>
      <c r="C222" s="34"/>
      <c r="D222" s="220" t="s">
        <v>174</v>
      </c>
      <c r="E222" s="34"/>
      <c r="F222" s="221" t="s">
        <v>929</v>
      </c>
      <c r="G222" s="34"/>
      <c r="H222" s="34"/>
      <c r="I222" s="176"/>
      <c r="J222" s="34"/>
      <c r="K222" s="34"/>
      <c r="L222" s="35"/>
      <c r="M222" s="222"/>
      <c r="N222" s="223"/>
      <c r="O222" s="69"/>
      <c r="P222" s="69"/>
      <c r="Q222" s="69"/>
      <c r="R222" s="69"/>
      <c r="S222" s="69"/>
      <c r="T222" s="70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4" t="s">
        <v>174</v>
      </c>
      <c r="AU222" s="14" t="s">
        <v>81</v>
      </c>
    </row>
    <row r="223" spans="1:65" s="2" customFormat="1" ht="24.2" customHeight="1">
      <c r="A223" s="32"/>
      <c r="B223" s="33"/>
      <c r="C223" s="224" t="s">
        <v>292</v>
      </c>
      <c r="D223" s="224" t="s">
        <v>179</v>
      </c>
      <c r="E223" s="225" t="s">
        <v>668</v>
      </c>
      <c r="F223" s="226" t="s">
        <v>930</v>
      </c>
      <c r="G223" s="227" t="s">
        <v>213</v>
      </c>
      <c r="H223" s="228">
        <v>2</v>
      </c>
      <c r="I223" s="229"/>
      <c r="J223" s="230">
        <f>ROUND(I223*H223,2)</f>
        <v>0</v>
      </c>
      <c r="K223" s="231"/>
      <c r="L223" s="232"/>
      <c r="M223" s="233" t="s">
        <v>1</v>
      </c>
      <c r="N223" s="234" t="s">
        <v>39</v>
      </c>
      <c r="O223" s="69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9" t="s">
        <v>186</v>
      </c>
      <c r="AT223" s="219" t="s">
        <v>179</v>
      </c>
      <c r="AU223" s="219" t="s">
        <v>81</v>
      </c>
      <c r="AY223" s="14" t="s">
        <v>166</v>
      </c>
      <c r="BE223" s="112">
        <f>IF(N223="základní",J223,0)</f>
        <v>0</v>
      </c>
      <c r="BF223" s="112">
        <f>IF(N223="snížená",J223,0)</f>
        <v>0</v>
      </c>
      <c r="BG223" s="112">
        <f>IF(N223="zákl. přenesená",J223,0)</f>
        <v>0</v>
      </c>
      <c r="BH223" s="112">
        <f>IF(N223="sníž. přenesená",J223,0)</f>
        <v>0</v>
      </c>
      <c r="BI223" s="112">
        <f>IF(N223="nulová",J223,0)</f>
        <v>0</v>
      </c>
      <c r="BJ223" s="14" t="s">
        <v>81</v>
      </c>
      <c r="BK223" s="112">
        <f>ROUND(I223*H223,2)</f>
        <v>0</v>
      </c>
      <c r="BL223" s="14" t="s">
        <v>177</v>
      </c>
      <c r="BM223" s="219" t="s">
        <v>295</v>
      </c>
    </row>
    <row r="224" spans="1:65" s="2" customFormat="1" ht="19.5">
      <c r="A224" s="32"/>
      <c r="B224" s="33"/>
      <c r="C224" s="34"/>
      <c r="D224" s="220" t="s">
        <v>174</v>
      </c>
      <c r="E224" s="34"/>
      <c r="F224" s="221" t="s">
        <v>930</v>
      </c>
      <c r="G224" s="34"/>
      <c r="H224" s="34"/>
      <c r="I224" s="176"/>
      <c r="J224" s="34"/>
      <c r="K224" s="34"/>
      <c r="L224" s="35"/>
      <c r="M224" s="222"/>
      <c r="N224" s="223"/>
      <c r="O224" s="69"/>
      <c r="P224" s="69"/>
      <c r="Q224" s="69"/>
      <c r="R224" s="69"/>
      <c r="S224" s="69"/>
      <c r="T224" s="70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4" t="s">
        <v>174</v>
      </c>
      <c r="AU224" s="14" t="s">
        <v>81</v>
      </c>
    </row>
    <row r="225" spans="1:65" s="2" customFormat="1" ht="16.5" customHeight="1">
      <c r="A225" s="32"/>
      <c r="B225" s="33"/>
      <c r="C225" s="224" t="s">
        <v>237</v>
      </c>
      <c r="D225" s="224" t="s">
        <v>179</v>
      </c>
      <c r="E225" s="225" t="s">
        <v>670</v>
      </c>
      <c r="F225" s="226" t="s">
        <v>931</v>
      </c>
      <c r="G225" s="227" t="s">
        <v>213</v>
      </c>
      <c r="H225" s="228">
        <v>20</v>
      </c>
      <c r="I225" s="229"/>
      <c r="J225" s="230">
        <f>ROUND(I225*H225,2)</f>
        <v>0</v>
      </c>
      <c r="K225" s="231"/>
      <c r="L225" s="232"/>
      <c r="M225" s="233" t="s">
        <v>1</v>
      </c>
      <c r="N225" s="234" t="s">
        <v>39</v>
      </c>
      <c r="O225" s="69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9" t="s">
        <v>186</v>
      </c>
      <c r="AT225" s="219" t="s">
        <v>179</v>
      </c>
      <c r="AU225" s="219" t="s">
        <v>81</v>
      </c>
      <c r="AY225" s="14" t="s">
        <v>166</v>
      </c>
      <c r="BE225" s="112">
        <f>IF(N225="základní",J225,0)</f>
        <v>0</v>
      </c>
      <c r="BF225" s="112">
        <f>IF(N225="snížená",J225,0)</f>
        <v>0</v>
      </c>
      <c r="BG225" s="112">
        <f>IF(N225="zákl. přenesená",J225,0)</f>
        <v>0</v>
      </c>
      <c r="BH225" s="112">
        <f>IF(N225="sníž. přenesená",J225,0)</f>
        <v>0</v>
      </c>
      <c r="BI225" s="112">
        <f>IF(N225="nulová",J225,0)</f>
        <v>0</v>
      </c>
      <c r="BJ225" s="14" t="s">
        <v>81</v>
      </c>
      <c r="BK225" s="112">
        <f>ROUND(I225*H225,2)</f>
        <v>0</v>
      </c>
      <c r="BL225" s="14" t="s">
        <v>177</v>
      </c>
      <c r="BM225" s="219" t="s">
        <v>298</v>
      </c>
    </row>
    <row r="226" spans="1:65" s="2" customFormat="1" ht="11.25">
      <c r="A226" s="32"/>
      <c r="B226" s="33"/>
      <c r="C226" s="34"/>
      <c r="D226" s="220" t="s">
        <v>174</v>
      </c>
      <c r="E226" s="34"/>
      <c r="F226" s="221" t="s">
        <v>931</v>
      </c>
      <c r="G226" s="34"/>
      <c r="H226" s="34"/>
      <c r="I226" s="176"/>
      <c r="J226" s="34"/>
      <c r="K226" s="34"/>
      <c r="L226" s="35"/>
      <c r="M226" s="222"/>
      <c r="N226" s="223"/>
      <c r="O226" s="69"/>
      <c r="P226" s="69"/>
      <c r="Q226" s="69"/>
      <c r="R226" s="69"/>
      <c r="S226" s="69"/>
      <c r="T226" s="70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4" t="s">
        <v>174</v>
      </c>
      <c r="AU226" s="14" t="s">
        <v>81</v>
      </c>
    </row>
    <row r="227" spans="1:65" s="2" customFormat="1" ht="16.5" customHeight="1">
      <c r="A227" s="32"/>
      <c r="B227" s="33"/>
      <c r="C227" s="224" t="s">
        <v>299</v>
      </c>
      <c r="D227" s="224" t="s">
        <v>179</v>
      </c>
      <c r="E227" s="225" t="s">
        <v>672</v>
      </c>
      <c r="F227" s="226" t="s">
        <v>932</v>
      </c>
      <c r="G227" s="227" t="s">
        <v>172</v>
      </c>
      <c r="H227" s="228">
        <v>16</v>
      </c>
      <c r="I227" s="229"/>
      <c r="J227" s="230">
        <f>ROUND(I227*H227,2)</f>
        <v>0</v>
      </c>
      <c r="K227" s="231"/>
      <c r="L227" s="232"/>
      <c r="M227" s="233" t="s">
        <v>1</v>
      </c>
      <c r="N227" s="234" t="s">
        <v>39</v>
      </c>
      <c r="O227" s="69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9" t="s">
        <v>186</v>
      </c>
      <c r="AT227" s="219" t="s">
        <v>179</v>
      </c>
      <c r="AU227" s="219" t="s">
        <v>81</v>
      </c>
      <c r="AY227" s="14" t="s">
        <v>166</v>
      </c>
      <c r="BE227" s="112">
        <f>IF(N227="základní",J227,0)</f>
        <v>0</v>
      </c>
      <c r="BF227" s="112">
        <f>IF(N227="snížená",J227,0)</f>
        <v>0</v>
      </c>
      <c r="BG227" s="112">
        <f>IF(N227="zákl. přenesená",J227,0)</f>
        <v>0</v>
      </c>
      <c r="BH227" s="112">
        <f>IF(N227="sníž. přenesená",J227,0)</f>
        <v>0</v>
      </c>
      <c r="BI227" s="112">
        <f>IF(N227="nulová",J227,0)</f>
        <v>0</v>
      </c>
      <c r="BJ227" s="14" t="s">
        <v>81</v>
      </c>
      <c r="BK227" s="112">
        <f>ROUND(I227*H227,2)</f>
        <v>0</v>
      </c>
      <c r="BL227" s="14" t="s">
        <v>177</v>
      </c>
      <c r="BM227" s="219" t="s">
        <v>302</v>
      </c>
    </row>
    <row r="228" spans="1:65" s="2" customFormat="1" ht="11.25">
      <c r="A228" s="32"/>
      <c r="B228" s="33"/>
      <c r="C228" s="34"/>
      <c r="D228" s="220" t="s">
        <v>174</v>
      </c>
      <c r="E228" s="34"/>
      <c r="F228" s="221" t="s">
        <v>932</v>
      </c>
      <c r="G228" s="34"/>
      <c r="H228" s="34"/>
      <c r="I228" s="176"/>
      <c r="J228" s="34"/>
      <c r="K228" s="34"/>
      <c r="L228" s="35"/>
      <c r="M228" s="222"/>
      <c r="N228" s="223"/>
      <c r="O228" s="69"/>
      <c r="P228" s="69"/>
      <c r="Q228" s="69"/>
      <c r="R228" s="69"/>
      <c r="S228" s="69"/>
      <c r="T228" s="70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4" t="s">
        <v>174</v>
      </c>
      <c r="AU228" s="14" t="s">
        <v>81</v>
      </c>
    </row>
    <row r="229" spans="1:65" s="2" customFormat="1" ht="24.2" customHeight="1">
      <c r="A229" s="32"/>
      <c r="B229" s="33"/>
      <c r="C229" s="224" t="s">
        <v>241</v>
      </c>
      <c r="D229" s="224" t="s">
        <v>179</v>
      </c>
      <c r="E229" s="225" t="s">
        <v>674</v>
      </c>
      <c r="F229" s="226" t="s">
        <v>933</v>
      </c>
      <c r="G229" s="227" t="s">
        <v>934</v>
      </c>
      <c r="H229" s="228">
        <v>8</v>
      </c>
      <c r="I229" s="229"/>
      <c r="J229" s="230">
        <f>ROUND(I229*H229,2)</f>
        <v>0</v>
      </c>
      <c r="K229" s="231"/>
      <c r="L229" s="232"/>
      <c r="M229" s="233" t="s">
        <v>1</v>
      </c>
      <c r="N229" s="234" t="s">
        <v>39</v>
      </c>
      <c r="O229" s="69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9" t="s">
        <v>186</v>
      </c>
      <c r="AT229" s="219" t="s">
        <v>179</v>
      </c>
      <c r="AU229" s="219" t="s">
        <v>81</v>
      </c>
      <c r="AY229" s="14" t="s">
        <v>166</v>
      </c>
      <c r="BE229" s="112">
        <f>IF(N229="základní",J229,0)</f>
        <v>0</v>
      </c>
      <c r="BF229" s="112">
        <f>IF(N229="snížená",J229,0)</f>
        <v>0</v>
      </c>
      <c r="BG229" s="112">
        <f>IF(N229="zákl. přenesená",J229,0)</f>
        <v>0</v>
      </c>
      <c r="BH229" s="112">
        <f>IF(N229="sníž. přenesená",J229,0)</f>
        <v>0</v>
      </c>
      <c r="BI229" s="112">
        <f>IF(N229="nulová",J229,0)</f>
        <v>0</v>
      </c>
      <c r="BJ229" s="14" t="s">
        <v>81</v>
      </c>
      <c r="BK229" s="112">
        <f>ROUND(I229*H229,2)</f>
        <v>0</v>
      </c>
      <c r="BL229" s="14" t="s">
        <v>177</v>
      </c>
      <c r="BM229" s="219" t="s">
        <v>305</v>
      </c>
    </row>
    <row r="230" spans="1:65" s="2" customFormat="1" ht="19.5">
      <c r="A230" s="32"/>
      <c r="B230" s="33"/>
      <c r="C230" s="34"/>
      <c r="D230" s="220" t="s">
        <v>174</v>
      </c>
      <c r="E230" s="34"/>
      <c r="F230" s="221" t="s">
        <v>933</v>
      </c>
      <c r="G230" s="34"/>
      <c r="H230" s="34"/>
      <c r="I230" s="176"/>
      <c r="J230" s="34"/>
      <c r="K230" s="34"/>
      <c r="L230" s="35"/>
      <c r="M230" s="222"/>
      <c r="N230" s="223"/>
      <c r="O230" s="69"/>
      <c r="P230" s="69"/>
      <c r="Q230" s="69"/>
      <c r="R230" s="69"/>
      <c r="S230" s="69"/>
      <c r="T230" s="70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4" t="s">
        <v>174</v>
      </c>
      <c r="AU230" s="14" t="s">
        <v>81</v>
      </c>
    </row>
    <row r="231" spans="1:65" s="2" customFormat="1" ht="16.5" customHeight="1">
      <c r="A231" s="32"/>
      <c r="B231" s="33"/>
      <c r="C231" s="224" t="s">
        <v>308</v>
      </c>
      <c r="D231" s="224" t="s">
        <v>179</v>
      </c>
      <c r="E231" s="225" t="s">
        <v>676</v>
      </c>
      <c r="F231" s="226" t="s">
        <v>935</v>
      </c>
      <c r="G231" s="227" t="s">
        <v>934</v>
      </c>
      <c r="H231" s="228">
        <v>4</v>
      </c>
      <c r="I231" s="229"/>
      <c r="J231" s="230">
        <f>ROUND(I231*H231,2)</f>
        <v>0</v>
      </c>
      <c r="K231" s="231"/>
      <c r="L231" s="232"/>
      <c r="M231" s="233" t="s">
        <v>1</v>
      </c>
      <c r="N231" s="234" t="s">
        <v>39</v>
      </c>
      <c r="O231" s="69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9" t="s">
        <v>186</v>
      </c>
      <c r="AT231" s="219" t="s">
        <v>179</v>
      </c>
      <c r="AU231" s="219" t="s">
        <v>81</v>
      </c>
      <c r="AY231" s="14" t="s">
        <v>166</v>
      </c>
      <c r="BE231" s="112">
        <f>IF(N231="základní",J231,0)</f>
        <v>0</v>
      </c>
      <c r="BF231" s="112">
        <f>IF(N231="snížená",J231,0)</f>
        <v>0</v>
      </c>
      <c r="BG231" s="112">
        <f>IF(N231="zákl. přenesená",J231,0)</f>
        <v>0</v>
      </c>
      <c r="BH231" s="112">
        <f>IF(N231="sníž. přenesená",J231,0)</f>
        <v>0</v>
      </c>
      <c r="BI231" s="112">
        <f>IF(N231="nulová",J231,0)</f>
        <v>0</v>
      </c>
      <c r="BJ231" s="14" t="s">
        <v>81</v>
      </c>
      <c r="BK231" s="112">
        <f>ROUND(I231*H231,2)</f>
        <v>0</v>
      </c>
      <c r="BL231" s="14" t="s">
        <v>177</v>
      </c>
      <c r="BM231" s="219" t="s">
        <v>311</v>
      </c>
    </row>
    <row r="232" spans="1:65" s="2" customFormat="1" ht="11.25">
      <c r="A232" s="32"/>
      <c r="B232" s="33"/>
      <c r="C232" s="34"/>
      <c r="D232" s="220" t="s">
        <v>174</v>
      </c>
      <c r="E232" s="34"/>
      <c r="F232" s="221" t="s">
        <v>935</v>
      </c>
      <c r="G232" s="34"/>
      <c r="H232" s="34"/>
      <c r="I232" s="176"/>
      <c r="J232" s="34"/>
      <c r="K232" s="34"/>
      <c r="L232" s="35"/>
      <c r="M232" s="222"/>
      <c r="N232" s="223"/>
      <c r="O232" s="69"/>
      <c r="P232" s="69"/>
      <c r="Q232" s="69"/>
      <c r="R232" s="69"/>
      <c r="S232" s="69"/>
      <c r="T232" s="70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4" t="s">
        <v>174</v>
      </c>
      <c r="AU232" s="14" t="s">
        <v>81</v>
      </c>
    </row>
    <row r="233" spans="1:65" s="2" customFormat="1" ht="16.5" customHeight="1">
      <c r="A233" s="32"/>
      <c r="B233" s="33"/>
      <c r="C233" s="224" t="s">
        <v>242</v>
      </c>
      <c r="D233" s="224" t="s">
        <v>179</v>
      </c>
      <c r="E233" s="225" t="s">
        <v>678</v>
      </c>
      <c r="F233" s="226" t="s">
        <v>936</v>
      </c>
      <c r="G233" s="227" t="s">
        <v>934</v>
      </c>
      <c r="H233" s="228">
        <v>8</v>
      </c>
      <c r="I233" s="229"/>
      <c r="J233" s="230">
        <f>ROUND(I233*H233,2)</f>
        <v>0</v>
      </c>
      <c r="K233" s="231"/>
      <c r="L233" s="232"/>
      <c r="M233" s="233" t="s">
        <v>1</v>
      </c>
      <c r="N233" s="234" t="s">
        <v>39</v>
      </c>
      <c r="O233" s="69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9" t="s">
        <v>186</v>
      </c>
      <c r="AT233" s="219" t="s">
        <v>179</v>
      </c>
      <c r="AU233" s="219" t="s">
        <v>81</v>
      </c>
      <c r="AY233" s="14" t="s">
        <v>166</v>
      </c>
      <c r="BE233" s="112">
        <f>IF(N233="základní",J233,0)</f>
        <v>0</v>
      </c>
      <c r="BF233" s="112">
        <f>IF(N233="snížená",J233,0)</f>
        <v>0</v>
      </c>
      <c r="BG233" s="112">
        <f>IF(N233="zákl. přenesená",J233,0)</f>
        <v>0</v>
      </c>
      <c r="BH233" s="112">
        <f>IF(N233="sníž. přenesená",J233,0)</f>
        <v>0</v>
      </c>
      <c r="BI233" s="112">
        <f>IF(N233="nulová",J233,0)</f>
        <v>0</v>
      </c>
      <c r="BJ233" s="14" t="s">
        <v>81</v>
      </c>
      <c r="BK233" s="112">
        <f>ROUND(I233*H233,2)</f>
        <v>0</v>
      </c>
      <c r="BL233" s="14" t="s">
        <v>177</v>
      </c>
      <c r="BM233" s="219" t="s">
        <v>314</v>
      </c>
    </row>
    <row r="234" spans="1:65" s="2" customFormat="1" ht="11.25">
      <c r="A234" s="32"/>
      <c r="B234" s="33"/>
      <c r="C234" s="34"/>
      <c r="D234" s="220" t="s">
        <v>174</v>
      </c>
      <c r="E234" s="34"/>
      <c r="F234" s="221" t="s">
        <v>936</v>
      </c>
      <c r="G234" s="34"/>
      <c r="H234" s="34"/>
      <c r="I234" s="176"/>
      <c r="J234" s="34"/>
      <c r="K234" s="34"/>
      <c r="L234" s="35"/>
      <c r="M234" s="222"/>
      <c r="N234" s="223"/>
      <c r="O234" s="69"/>
      <c r="P234" s="69"/>
      <c r="Q234" s="69"/>
      <c r="R234" s="69"/>
      <c r="S234" s="69"/>
      <c r="T234" s="70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4" t="s">
        <v>174</v>
      </c>
      <c r="AU234" s="14" t="s">
        <v>81</v>
      </c>
    </row>
    <row r="235" spans="1:65" s="2" customFormat="1" ht="24.2" customHeight="1">
      <c r="A235" s="32"/>
      <c r="B235" s="33"/>
      <c r="C235" s="224" t="s">
        <v>315</v>
      </c>
      <c r="D235" s="224" t="s">
        <v>179</v>
      </c>
      <c r="E235" s="225" t="s">
        <v>682</v>
      </c>
      <c r="F235" s="226" t="s">
        <v>937</v>
      </c>
      <c r="G235" s="227" t="s">
        <v>724</v>
      </c>
      <c r="H235" s="228">
        <v>1</v>
      </c>
      <c r="I235" s="229"/>
      <c r="J235" s="230">
        <f>ROUND(I235*H235,2)</f>
        <v>0</v>
      </c>
      <c r="K235" s="231"/>
      <c r="L235" s="232"/>
      <c r="M235" s="233" t="s">
        <v>1</v>
      </c>
      <c r="N235" s="234" t="s">
        <v>39</v>
      </c>
      <c r="O235" s="69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9" t="s">
        <v>186</v>
      </c>
      <c r="AT235" s="219" t="s">
        <v>179</v>
      </c>
      <c r="AU235" s="219" t="s">
        <v>81</v>
      </c>
      <c r="AY235" s="14" t="s">
        <v>166</v>
      </c>
      <c r="BE235" s="112">
        <f>IF(N235="základní",J235,0)</f>
        <v>0</v>
      </c>
      <c r="BF235" s="112">
        <f>IF(N235="snížená",J235,0)</f>
        <v>0</v>
      </c>
      <c r="BG235" s="112">
        <f>IF(N235="zákl. přenesená",J235,0)</f>
        <v>0</v>
      </c>
      <c r="BH235" s="112">
        <f>IF(N235="sníž. přenesená",J235,0)</f>
        <v>0</v>
      </c>
      <c r="BI235" s="112">
        <f>IF(N235="nulová",J235,0)</f>
        <v>0</v>
      </c>
      <c r="BJ235" s="14" t="s">
        <v>81</v>
      </c>
      <c r="BK235" s="112">
        <f>ROUND(I235*H235,2)</f>
        <v>0</v>
      </c>
      <c r="BL235" s="14" t="s">
        <v>177</v>
      </c>
      <c r="BM235" s="219" t="s">
        <v>318</v>
      </c>
    </row>
    <row r="236" spans="1:65" s="2" customFormat="1" ht="19.5">
      <c r="A236" s="32"/>
      <c r="B236" s="33"/>
      <c r="C236" s="34"/>
      <c r="D236" s="220" t="s">
        <v>174</v>
      </c>
      <c r="E236" s="34"/>
      <c r="F236" s="221" t="s">
        <v>937</v>
      </c>
      <c r="G236" s="34"/>
      <c r="H236" s="34"/>
      <c r="I236" s="176"/>
      <c r="J236" s="34"/>
      <c r="K236" s="34"/>
      <c r="L236" s="35"/>
      <c r="M236" s="222"/>
      <c r="N236" s="223"/>
      <c r="O236" s="69"/>
      <c r="P236" s="69"/>
      <c r="Q236" s="69"/>
      <c r="R236" s="69"/>
      <c r="S236" s="69"/>
      <c r="T236" s="70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4" t="s">
        <v>174</v>
      </c>
      <c r="AU236" s="14" t="s">
        <v>81</v>
      </c>
    </row>
    <row r="237" spans="1:65" s="2" customFormat="1" ht="16.5" customHeight="1">
      <c r="A237" s="32"/>
      <c r="B237" s="33"/>
      <c r="C237" s="224" t="s">
        <v>243</v>
      </c>
      <c r="D237" s="224" t="s">
        <v>179</v>
      </c>
      <c r="E237" s="225" t="s">
        <v>684</v>
      </c>
      <c r="F237" s="226" t="s">
        <v>938</v>
      </c>
      <c r="G237" s="227" t="s">
        <v>172</v>
      </c>
      <c r="H237" s="228">
        <v>120</v>
      </c>
      <c r="I237" s="229"/>
      <c r="J237" s="230">
        <f>ROUND(I237*H237,2)</f>
        <v>0</v>
      </c>
      <c r="K237" s="231"/>
      <c r="L237" s="232"/>
      <c r="M237" s="233" t="s">
        <v>1</v>
      </c>
      <c r="N237" s="234" t="s">
        <v>39</v>
      </c>
      <c r="O237" s="69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9" t="s">
        <v>186</v>
      </c>
      <c r="AT237" s="219" t="s">
        <v>179</v>
      </c>
      <c r="AU237" s="219" t="s">
        <v>81</v>
      </c>
      <c r="AY237" s="14" t="s">
        <v>166</v>
      </c>
      <c r="BE237" s="112">
        <f>IF(N237="základní",J237,0)</f>
        <v>0</v>
      </c>
      <c r="BF237" s="112">
        <f>IF(N237="snížená",J237,0)</f>
        <v>0</v>
      </c>
      <c r="BG237" s="112">
        <f>IF(N237="zákl. přenesená",J237,0)</f>
        <v>0</v>
      </c>
      <c r="BH237" s="112">
        <f>IF(N237="sníž. přenesená",J237,0)</f>
        <v>0</v>
      </c>
      <c r="BI237" s="112">
        <f>IF(N237="nulová",J237,0)</f>
        <v>0</v>
      </c>
      <c r="BJ237" s="14" t="s">
        <v>81</v>
      </c>
      <c r="BK237" s="112">
        <f>ROUND(I237*H237,2)</f>
        <v>0</v>
      </c>
      <c r="BL237" s="14" t="s">
        <v>177</v>
      </c>
      <c r="BM237" s="219" t="s">
        <v>321</v>
      </c>
    </row>
    <row r="238" spans="1:65" s="2" customFormat="1" ht="11.25">
      <c r="A238" s="32"/>
      <c r="B238" s="33"/>
      <c r="C238" s="34"/>
      <c r="D238" s="220" t="s">
        <v>174</v>
      </c>
      <c r="E238" s="34"/>
      <c r="F238" s="221" t="s">
        <v>938</v>
      </c>
      <c r="G238" s="34"/>
      <c r="H238" s="34"/>
      <c r="I238" s="176"/>
      <c r="J238" s="34"/>
      <c r="K238" s="34"/>
      <c r="L238" s="35"/>
      <c r="M238" s="222"/>
      <c r="N238" s="223"/>
      <c r="O238" s="69"/>
      <c r="P238" s="69"/>
      <c r="Q238" s="69"/>
      <c r="R238" s="69"/>
      <c r="S238" s="69"/>
      <c r="T238" s="70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4" t="s">
        <v>174</v>
      </c>
      <c r="AU238" s="14" t="s">
        <v>81</v>
      </c>
    </row>
    <row r="239" spans="1:65" s="2" customFormat="1" ht="16.5" customHeight="1">
      <c r="A239" s="32"/>
      <c r="B239" s="33"/>
      <c r="C239" s="224" t="s">
        <v>322</v>
      </c>
      <c r="D239" s="224" t="s">
        <v>179</v>
      </c>
      <c r="E239" s="225" t="s">
        <v>686</v>
      </c>
      <c r="F239" s="226" t="s">
        <v>939</v>
      </c>
      <c r="G239" s="227" t="s">
        <v>172</v>
      </c>
      <c r="H239" s="228">
        <v>15</v>
      </c>
      <c r="I239" s="229"/>
      <c r="J239" s="230">
        <f>ROUND(I239*H239,2)</f>
        <v>0</v>
      </c>
      <c r="K239" s="231"/>
      <c r="L239" s="232"/>
      <c r="M239" s="233" t="s">
        <v>1</v>
      </c>
      <c r="N239" s="234" t="s">
        <v>39</v>
      </c>
      <c r="O239" s="69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9" t="s">
        <v>186</v>
      </c>
      <c r="AT239" s="219" t="s">
        <v>179</v>
      </c>
      <c r="AU239" s="219" t="s">
        <v>81</v>
      </c>
      <c r="AY239" s="14" t="s">
        <v>166</v>
      </c>
      <c r="BE239" s="112">
        <f>IF(N239="základní",J239,0)</f>
        <v>0</v>
      </c>
      <c r="BF239" s="112">
        <f>IF(N239="snížená",J239,0)</f>
        <v>0</v>
      </c>
      <c r="BG239" s="112">
        <f>IF(N239="zákl. přenesená",J239,0)</f>
        <v>0</v>
      </c>
      <c r="BH239" s="112">
        <f>IF(N239="sníž. přenesená",J239,0)</f>
        <v>0</v>
      </c>
      <c r="BI239" s="112">
        <f>IF(N239="nulová",J239,0)</f>
        <v>0</v>
      </c>
      <c r="BJ239" s="14" t="s">
        <v>81</v>
      </c>
      <c r="BK239" s="112">
        <f>ROUND(I239*H239,2)</f>
        <v>0</v>
      </c>
      <c r="BL239" s="14" t="s">
        <v>177</v>
      </c>
      <c r="BM239" s="219" t="s">
        <v>325</v>
      </c>
    </row>
    <row r="240" spans="1:65" s="2" customFormat="1" ht="11.25">
      <c r="A240" s="32"/>
      <c r="B240" s="33"/>
      <c r="C240" s="34"/>
      <c r="D240" s="220" t="s">
        <v>174</v>
      </c>
      <c r="E240" s="34"/>
      <c r="F240" s="221" t="s">
        <v>939</v>
      </c>
      <c r="G240" s="34"/>
      <c r="H240" s="34"/>
      <c r="I240" s="176"/>
      <c r="J240" s="34"/>
      <c r="K240" s="34"/>
      <c r="L240" s="35"/>
      <c r="M240" s="222"/>
      <c r="N240" s="223"/>
      <c r="O240" s="69"/>
      <c r="P240" s="69"/>
      <c r="Q240" s="69"/>
      <c r="R240" s="69"/>
      <c r="S240" s="69"/>
      <c r="T240" s="70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4" t="s">
        <v>174</v>
      </c>
      <c r="AU240" s="14" t="s">
        <v>81</v>
      </c>
    </row>
    <row r="241" spans="1:65" s="2" customFormat="1" ht="24.2" customHeight="1">
      <c r="A241" s="32"/>
      <c r="B241" s="33"/>
      <c r="C241" s="224" t="s">
        <v>246</v>
      </c>
      <c r="D241" s="224" t="s">
        <v>179</v>
      </c>
      <c r="E241" s="225" t="s">
        <v>688</v>
      </c>
      <c r="F241" s="226" t="s">
        <v>940</v>
      </c>
      <c r="G241" s="227" t="s">
        <v>213</v>
      </c>
      <c r="H241" s="228">
        <v>72</v>
      </c>
      <c r="I241" s="229"/>
      <c r="J241" s="230">
        <f>ROUND(I241*H241,2)</f>
        <v>0</v>
      </c>
      <c r="K241" s="231"/>
      <c r="L241" s="232"/>
      <c r="M241" s="233" t="s">
        <v>1</v>
      </c>
      <c r="N241" s="234" t="s">
        <v>39</v>
      </c>
      <c r="O241" s="69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9" t="s">
        <v>186</v>
      </c>
      <c r="AT241" s="219" t="s">
        <v>179</v>
      </c>
      <c r="AU241" s="219" t="s">
        <v>81</v>
      </c>
      <c r="AY241" s="14" t="s">
        <v>166</v>
      </c>
      <c r="BE241" s="112">
        <f>IF(N241="základní",J241,0)</f>
        <v>0</v>
      </c>
      <c r="BF241" s="112">
        <f>IF(N241="snížená",J241,0)</f>
        <v>0</v>
      </c>
      <c r="BG241" s="112">
        <f>IF(N241="zákl. přenesená",J241,0)</f>
        <v>0</v>
      </c>
      <c r="BH241" s="112">
        <f>IF(N241="sníž. přenesená",J241,0)</f>
        <v>0</v>
      </c>
      <c r="BI241" s="112">
        <f>IF(N241="nulová",J241,0)</f>
        <v>0</v>
      </c>
      <c r="BJ241" s="14" t="s">
        <v>81</v>
      </c>
      <c r="BK241" s="112">
        <f>ROUND(I241*H241,2)</f>
        <v>0</v>
      </c>
      <c r="BL241" s="14" t="s">
        <v>177</v>
      </c>
      <c r="BM241" s="219" t="s">
        <v>330</v>
      </c>
    </row>
    <row r="242" spans="1:65" s="2" customFormat="1" ht="11.25">
      <c r="A242" s="32"/>
      <c r="B242" s="33"/>
      <c r="C242" s="34"/>
      <c r="D242" s="220" t="s">
        <v>174</v>
      </c>
      <c r="E242" s="34"/>
      <c r="F242" s="221" t="s">
        <v>940</v>
      </c>
      <c r="G242" s="34"/>
      <c r="H242" s="34"/>
      <c r="I242" s="176"/>
      <c r="J242" s="34"/>
      <c r="K242" s="34"/>
      <c r="L242" s="35"/>
      <c r="M242" s="222"/>
      <c r="N242" s="223"/>
      <c r="O242" s="69"/>
      <c r="P242" s="69"/>
      <c r="Q242" s="69"/>
      <c r="R242" s="69"/>
      <c r="S242" s="69"/>
      <c r="T242" s="70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4" t="s">
        <v>174</v>
      </c>
      <c r="AU242" s="14" t="s">
        <v>81</v>
      </c>
    </row>
    <row r="243" spans="1:65" s="2" customFormat="1" ht="24.2" customHeight="1">
      <c r="A243" s="32"/>
      <c r="B243" s="33"/>
      <c r="C243" s="224" t="s">
        <v>331</v>
      </c>
      <c r="D243" s="224" t="s">
        <v>179</v>
      </c>
      <c r="E243" s="225" t="s">
        <v>690</v>
      </c>
      <c r="F243" s="226" t="s">
        <v>941</v>
      </c>
      <c r="G243" s="227" t="s">
        <v>213</v>
      </c>
      <c r="H243" s="228">
        <v>2</v>
      </c>
      <c r="I243" s="229"/>
      <c r="J243" s="230">
        <f>ROUND(I243*H243,2)</f>
        <v>0</v>
      </c>
      <c r="K243" s="231"/>
      <c r="L243" s="232"/>
      <c r="M243" s="233" t="s">
        <v>1</v>
      </c>
      <c r="N243" s="234" t="s">
        <v>39</v>
      </c>
      <c r="O243" s="69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9" t="s">
        <v>186</v>
      </c>
      <c r="AT243" s="219" t="s">
        <v>179</v>
      </c>
      <c r="AU243" s="219" t="s">
        <v>81</v>
      </c>
      <c r="AY243" s="14" t="s">
        <v>166</v>
      </c>
      <c r="BE243" s="112">
        <f>IF(N243="základní",J243,0)</f>
        <v>0</v>
      </c>
      <c r="BF243" s="112">
        <f>IF(N243="snížená",J243,0)</f>
        <v>0</v>
      </c>
      <c r="BG243" s="112">
        <f>IF(N243="zákl. přenesená",J243,0)</f>
        <v>0</v>
      </c>
      <c r="BH243" s="112">
        <f>IF(N243="sníž. přenesená",J243,0)</f>
        <v>0</v>
      </c>
      <c r="BI243" s="112">
        <f>IF(N243="nulová",J243,0)</f>
        <v>0</v>
      </c>
      <c r="BJ243" s="14" t="s">
        <v>81</v>
      </c>
      <c r="BK243" s="112">
        <f>ROUND(I243*H243,2)</f>
        <v>0</v>
      </c>
      <c r="BL243" s="14" t="s">
        <v>177</v>
      </c>
      <c r="BM243" s="219" t="s">
        <v>334</v>
      </c>
    </row>
    <row r="244" spans="1:65" s="2" customFormat="1" ht="11.25">
      <c r="A244" s="32"/>
      <c r="B244" s="33"/>
      <c r="C244" s="34"/>
      <c r="D244" s="220" t="s">
        <v>174</v>
      </c>
      <c r="E244" s="34"/>
      <c r="F244" s="221" t="s">
        <v>941</v>
      </c>
      <c r="G244" s="34"/>
      <c r="H244" s="34"/>
      <c r="I244" s="176"/>
      <c r="J244" s="34"/>
      <c r="K244" s="34"/>
      <c r="L244" s="35"/>
      <c r="M244" s="222"/>
      <c r="N244" s="223"/>
      <c r="O244" s="69"/>
      <c r="P244" s="69"/>
      <c r="Q244" s="69"/>
      <c r="R244" s="69"/>
      <c r="S244" s="69"/>
      <c r="T244" s="70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4" t="s">
        <v>174</v>
      </c>
      <c r="AU244" s="14" t="s">
        <v>81</v>
      </c>
    </row>
    <row r="245" spans="1:65" s="2" customFormat="1" ht="33" customHeight="1">
      <c r="A245" s="32"/>
      <c r="B245" s="33"/>
      <c r="C245" s="224" t="s">
        <v>250</v>
      </c>
      <c r="D245" s="224" t="s">
        <v>179</v>
      </c>
      <c r="E245" s="225" t="s">
        <v>692</v>
      </c>
      <c r="F245" s="226" t="s">
        <v>942</v>
      </c>
      <c r="G245" s="227" t="s">
        <v>213</v>
      </c>
      <c r="H245" s="228">
        <v>1</v>
      </c>
      <c r="I245" s="229"/>
      <c r="J245" s="230">
        <f>ROUND(I245*H245,2)</f>
        <v>0</v>
      </c>
      <c r="K245" s="231"/>
      <c r="L245" s="232"/>
      <c r="M245" s="233" t="s">
        <v>1</v>
      </c>
      <c r="N245" s="234" t="s">
        <v>39</v>
      </c>
      <c r="O245" s="69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9" t="s">
        <v>186</v>
      </c>
      <c r="AT245" s="219" t="s">
        <v>179</v>
      </c>
      <c r="AU245" s="219" t="s">
        <v>81</v>
      </c>
      <c r="AY245" s="14" t="s">
        <v>166</v>
      </c>
      <c r="BE245" s="112">
        <f>IF(N245="základní",J245,0)</f>
        <v>0</v>
      </c>
      <c r="BF245" s="112">
        <f>IF(N245="snížená",J245,0)</f>
        <v>0</v>
      </c>
      <c r="BG245" s="112">
        <f>IF(N245="zákl. přenesená",J245,0)</f>
        <v>0</v>
      </c>
      <c r="BH245" s="112">
        <f>IF(N245="sníž. přenesená",J245,0)</f>
        <v>0</v>
      </c>
      <c r="BI245" s="112">
        <f>IF(N245="nulová",J245,0)</f>
        <v>0</v>
      </c>
      <c r="BJ245" s="14" t="s">
        <v>81</v>
      </c>
      <c r="BK245" s="112">
        <f>ROUND(I245*H245,2)</f>
        <v>0</v>
      </c>
      <c r="BL245" s="14" t="s">
        <v>177</v>
      </c>
      <c r="BM245" s="219" t="s">
        <v>340</v>
      </c>
    </row>
    <row r="246" spans="1:65" s="2" customFormat="1" ht="19.5">
      <c r="A246" s="32"/>
      <c r="B246" s="33"/>
      <c r="C246" s="34"/>
      <c r="D246" s="220" t="s">
        <v>174</v>
      </c>
      <c r="E246" s="34"/>
      <c r="F246" s="221" t="s">
        <v>942</v>
      </c>
      <c r="G246" s="34"/>
      <c r="H246" s="34"/>
      <c r="I246" s="176"/>
      <c r="J246" s="34"/>
      <c r="K246" s="34"/>
      <c r="L246" s="35"/>
      <c r="M246" s="222"/>
      <c r="N246" s="223"/>
      <c r="O246" s="69"/>
      <c r="P246" s="69"/>
      <c r="Q246" s="69"/>
      <c r="R246" s="69"/>
      <c r="S246" s="69"/>
      <c r="T246" s="70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4" t="s">
        <v>174</v>
      </c>
      <c r="AU246" s="14" t="s">
        <v>81</v>
      </c>
    </row>
    <row r="247" spans="1:65" s="2" customFormat="1" ht="37.9" customHeight="1">
      <c r="A247" s="32"/>
      <c r="B247" s="33"/>
      <c r="C247" s="224" t="s">
        <v>341</v>
      </c>
      <c r="D247" s="224" t="s">
        <v>179</v>
      </c>
      <c r="E247" s="225" t="s">
        <v>694</v>
      </c>
      <c r="F247" s="226" t="s">
        <v>943</v>
      </c>
      <c r="G247" s="227" t="s">
        <v>724</v>
      </c>
      <c r="H247" s="228">
        <v>1</v>
      </c>
      <c r="I247" s="229"/>
      <c r="J247" s="230">
        <f>ROUND(I247*H247,2)</f>
        <v>0</v>
      </c>
      <c r="K247" s="231"/>
      <c r="L247" s="232"/>
      <c r="M247" s="233" t="s">
        <v>1</v>
      </c>
      <c r="N247" s="234" t="s">
        <v>39</v>
      </c>
      <c r="O247" s="69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9" t="s">
        <v>186</v>
      </c>
      <c r="AT247" s="219" t="s">
        <v>179</v>
      </c>
      <c r="AU247" s="219" t="s">
        <v>81</v>
      </c>
      <c r="AY247" s="14" t="s">
        <v>166</v>
      </c>
      <c r="BE247" s="112">
        <f>IF(N247="základní",J247,0)</f>
        <v>0</v>
      </c>
      <c r="BF247" s="112">
        <f>IF(N247="snížená",J247,0)</f>
        <v>0</v>
      </c>
      <c r="BG247" s="112">
        <f>IF(N247="zákl. přenesená",J247,0)</f>
        <v>0</v>
      </c>
      <c r="BH247" s="112">
        <f>IF(N247="sníž. přenesená",J247,0)</f>
        <v>0</v>
      </c>
      <c r="BI247" s="112">
        <f>IF(N247="nulová",J247,0)</f>
        <v>0</v>
      </c>
      <c r="BJ247" s="14" t="s">
        <v>81</v>
      </c>
      <c r="BK247" s="112">
        <f>ROUND(I247*H247,2)</f>
        <v>0</v>
      </c>
      <c r="BL247" s="14" t="s">
        <v>177</v>
      </c>
      <c r="BM247" s="219" t="s">
        <v>344</v>
      </c>
    </row>
    <row r="248" spans="1:65" s="2" customFormat="1" ht="19.5">
      <c r="A248" s="32"/>
      <c r="B248" s="33"/>
      <c r="C248" s="34"/>
      <c r="D248" s="220" t="s">
        <v>174</v>
      </c>
      <c r="E248" s="34"/>
      <c r="F248" s="221" t="s">
        <v>943</v>
      </c>
      <c r="G248" s="34"/>
      <c r="H248" s="34"/>
      <c r="I248" s="176"/>
      <c r="J248" s="34"/>
      <c r="K248" s="34"/>
      <c r="L248" s="35"/>
      <c r="M248" s="222"/>
      <c r="N248" s="223"/>
      <c r="O248" s="69"/>
      <c r="P248" s="69"/>
      <c r="Q248" s="69"/>
      <c r="R248" s="69"/>
      <c r="S248" s="69"/>
      <c r="T248" s="70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4" t="s">
        <v>174</v>
      </c>
      <c r="AU248" s="14" t="s">
        <v>81</v>
      </c>
    </row>
    <row r="249" spans="1:65" s="2" customFormat="1" ht="44.25" customHeight="1">
      <c r="A249" s="32"/>
      <c r="B249" s="33"/>
      <c r="C249" s="224" t="s">
        <v>253</v>
      </c>
      <c r="D249" s="224" t="s">
        <v>179</v>
      </c>
      <c r="E249" s="225" t="s">
        <v>696</v>
      </c>
      <c r="F249" s="226" t="s">
        <v>944</v>
      </c>
      <c r="G249" s="227" t="s">
        <v>172</v>
      </c>
      <c r="H249" s="228">
        <v>22</v>
      </c>
      <c r="I249" s="229"/>
      <c r="J249" s="230">
        <f>ROUND(I249*H249,2)</f>
        <v>0</v>
      </c>
      <c r="K249" s="231"/>
      <c r="L249" s="232"/>
      <c r="M249" s="233" t="s">
        <v>1</v>
      </c>
      <c r="N249" s="234" t="s">
        <v>39</v>
      </c>
      <c r="O249" s="69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9" t="s">
        <v>186</v>
      </c>
      <c r="AT249" s="219" t="s">
        <v>179</v>
      </c>
      <c r="AU249" s="219" t="s">
        <v>81</v>
      </c>
      <c r="AY249" s="14" t="s">
        <v>166</v>
      </c>
      <c r="BE249" s="112">
        <f>IF(N249="základní",J249,0)</f>
        <v>0</v>
      </c>
      <c r="BF249" s="112">
        <f>IF(N249="snížená",J249,0)</f>
        <v>0</v>
      </c>
      <c r="BG249" s="112">
        <f>IF(N249="zákl. přenesená",J249,0)</f>
        <v>0</v>
      </c>
      <c r="BH249" s="112">
        <f>IF(N249="sníž. přenesená",J249,0)</f>
        <v>0</v>
      </c>
      <c r="BI249" s="112">
        <f>IF(N249="nulová",J249,0)</f>
        <v>0</v>
      </c>
      <c r="BJ249" s="14" t="s">
        <v>81</v>
      </c>
      <c r="BK249" s="112">
        <f>ROUND(I249*H249,2)</f>
        <v>0</v>
      </c>
      <c r="BL249" s="14" t="s">
        <v>177</v>
      </c>
      <c r="BM249" s="219" t="s">
        <v>347</v>
      </c>
    </row>
    <row r="250" spans="1:65" s="2" customFormat="1" ht="29.25">
      <c r="A250" s="32"/>
      <c r="B250" s="33"/>
      <c r="C250" s="34"/>
      <c r="D250" s="220" t="s">
        <v>174</v>
      </c>
      <c r="E250" s="34"/>
      <c r="F250" s="221" t="s">
        <v>944</v>
      </c>
      <c r="G250" s="34"/>
      <c r="H250" s="34"/>
      <c r="I250" s="176"/>
      <c r="J250" s="34"/>
      <c r="K250" s="34"/>
      <c r="L250" s="35"/>
      <c r="M250" s="222"/>
      <c r="N250" s="223"/>
      <c r="O250" s="69"/>
      <c r="P250" s="69"/>
      <c r="Q250" s="69"/>
      <c r="R250" s="69"/>
      <c r="S250" s="69"/>
      <c r="T250" s="70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4" t="s">
        <v>174</v>
      </c>
      <c r="AU250" s="14" t="s">
        <v>81</v>
      </c>
    </row>
    <row r="251" spans="1:65" s="2" customFormat="1" ht="44.25" customHeight="1">
      <c r="A251" s="32"/>
      <c r="B251" s="33"/>
      <c r="C251" s="224" t="s">
        <v>348</v>
      </c>
      <c r="D251" s="224" t="s">
        <v>179</v>
      </c>
      <c r="E251" s="225" t="s">
        <v>698</v>
      </c>
      <c r="F251" s="226" t="s">
        <v>945</v>
      </c>
      <c r="G251" s="227" t="s">
        <v>172</v>
      </c>
      <c r="H251" s="228">
        <v>63</v>
      </c>
      <c r="I251" s="229"/>
      <c r="J251" s="230">
        <f>ROUND(I251*H251,2)</f>
        <v>0</v>
      </c>
      <c r="K251" s="231"/>
      <c r="L251" s="232"/>
      <c r="M251" s="233" t="s">
        <v>1</v>
      </c>
      <c r="N251" s="234" t="s">
        <v>39</v>
      </c>
      <c r="O251" s="69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9" t="s">
        <v>186</v>
      </c>
      <c r="AT251" s="219" t="s">
        <v>179</v>
      </c>
      <c r="AU251" s="219" t="s">
        <v>81</v>
      </c>
      <c r="AY251" s="14" t="s">
        <v>166</v>
      </c>
      <c r="BE251" s="112">
        <f>IF(N251="základní",J251,0)</f>
        <v>0</v>
      </c>
      <c r="BF251" s="112">
        <f>IF(N251="snížená",J251,0)</f>
        <v>0</v>
      </c>
      <c r="BG251" s="112">
        <f>IF(N251="zákl. přenesená",J251,0)</f>
        <v>0</v>
      </c>
      <c r="BH251" s="112">
        <f>IF(N251="sníž. přenesená",J251,0)</f>
        <v>0</v>
      </c>
      <c r="BI251" s="112">
        <f>IF(N251="nulová",J251,0)</f>
        <v>0</v>
      </c>
      <c r="BJ251" s="14" t="s">
        <v>81</v>
      </c>
      <c r="BK251" s="112">
        <f>ROUND(I251*H251,2)</f>
        <v>0</v>
      </c>
      <c r="BL251" s="14" t="s">
        <v>177</v>
      </c>
      <c r="BM251" s="219" t="s">
        <v>351</v>
      </c>
    </row>
    <row r="252" spans="1:65" s="2" customFormat="1" ht="29.25">
      <c r="A252" s="32"/>
      <c r="B252" s="33"/>
      <c r="C252" s="34"/>
      <c r="D252" s="220" t="s">
        <v>174</v>
      </c>
      <c r="E252" s="34"/>
      <c r="F252" s="221" t="s">
        <v>945</v>
      </c>
      <c r="G252" s="34"/>
      <c r="H252" s="34"/>
      <c r="I252" s="176"/>
      <c r="J252" s="34"/>
      <c r="K252" s="34"/>
      <c r="L252" s="35"/>
      <c r="M252" s="222"/>
      <c r="N252" s="223"/>
      <c r="O252" s="69"/>
      <c r="P252" s="69"/>
      <c r="Q252" s="69"/>
      <c r="R252" s="69"/>
      <c r="S252" s="69"/>
      <c r="T252" s="70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4" t="s">
        <v>174</v>
      </c>
      <c r="AU252" s="14" t="s">
        <v>81</v>
      </c>
    </row>
    <row r="253" spans="1:65" s="2" customFormat="1" ht="33" customHeight="1">
      <c r="A253" s="32"/>
      <c r="B253" s="33"/>
      <c r="C253" s="224" t="s">
        <v>257</v>
      </c>
      <c r="D253" s="224" t="s">
        <v>179</v>
      </c>
      <c r="E253" s="225" t="s">
        <v>700</v>
      </c>
      <c r="F253" s="226" t="s">
        <v>946</v>
      </c>
      <c r="G253" s="227" t="s">
        <v>172</v>
      </c>
      <c r="H253" s="228">
        <v>97</v>
      </c>
      <c r="I253" s="229"/>
      <c r="J253" s="230">
        <f>ROUND(I253*H253,2)</f>
        <v>0</v>
      </c>
      <c r="K253" s="231"/>
      <c r="L253" s="232"/>
      <c r="M253" s="233" t="s">
        <v>1</v>
      </c>
      <c r="N253" s="234" t="s">
        <v>39</v>
      </c>
      <c r="O253" s="69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9" t="s">
        <v>186</v>
      </c>
      <c r="AT253" s="219" t="s">
        <v>179</v>
      </c>
      <c r="AU253" s="219" t="s">
        <v>81</v>
      </c>
      <c r="AY253" s="14" t="s">
        <v>166</v>
      </c>
      <c r="BE253" s="112">
        <f>IF(N253="základní",J253,0)</f>
        <v>0</v>
      </c>
      <c r="BF253" s="112">
        <f>IF(N253="snížená",J253,0)</f>
        <v>0</v>
      </c>
      <c r="BG253" s="112">
        <f>IF(N253="zákl. přenesená",J253,0)</f>
        <v>0</v>
      </c>
      <c r="BH253" s="112">
        <f>IF(N253="sníž. přenesená",J253,0)</f>
        <v>0</v>
      </c>
      <c r="BI253" s="112">
        <f>IF(N253="nulová",J253,0)</f>
        <v>0</v>
      </c>
      <c r="BJ253" s="14" t="s">
        <v>81</v>
      </c>
      <c r="BK253" s="112">
        <f>ROUND(I253*H253,2)</f>
        <v>0</v>
      </c>
      <c r="BL253" s="14" t="s">
        <v>177</v>
      </c>
      <c r="BM253" s="219" t="s">
        <v>354</v>
      </c>
    </row>
    <row r="254" spans="1:65" s="2" customFormat="1" ht="19.5">
      <c r="A254" s="32"/>
      <c r="B254" s="33"/>
      <c r="C254" s="34"/>
      <c r="D254" s="220" t="s">
        <v>174</v>
      </c>
      <c r="E254" s="34"/>
      <c r="F254" s="221" t="s">
        <v>946</v>
      </c>
      <c r="G254" s="34"/>
      <c r="H254" s="34"/>
      <c r="I254" s="176"/>
      <c r="J254" s="34"/>
      <c r="K254" s="34"/>
      <c r="L254" s="35"/>
      <c r="M254" s="222"/>
      <c r="N254" s="223"/>
      <c r="O254" s="69"/>
      <c r="P254" s="69"/>
      <c r="Q254" s="69"/>
      <c r="R254" s="69"/>
      <c r="S254" s="69"/>
      <c r="T254" s="70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4" t="s">
        <v>174</v>
      </c>
      <c r="AU254" s="14" t="s">
        <v>81</v>
      </c>
    </row>
    <row r="255" spans="1:65" s="12" customFormat="1" ht="25.9" customHeight="1">
      <c r="B255" s="191"/>
      <c r="C255" s="192"/>
      <c r="D255" s="193" t="s">
        <v>73</v>
      </c>
      <c r="E255" s="194" t="s">
        <v>680</v>
      </c>
      <c r="F255" s="194" t="s">
        <v>947</v>
      </c>
      <c r="G255" s="192"/>
      <c r="H255" s="192"/>
      <c r="I255" s="195"/>
      <c r="J255" s="196">
        <f>BK255</f>
        <v>0</v>
      </c>
      <c r="K255" s="192"/>
      <c r="L255" s="197"/>
      <c r="M255" s="198"/>
      <c r="N255" s="199"/>
      <c r="O255" s="199"/>
      <c r="P255" s="200">
        <f>SUM(P256:P287)</f>
        <v>0</v>
      </c>
      <c r="Q255" s="199"/>
      <c r="R255" s="200">
        <f>SUM(R256:R287)</f>
        <v>0</v>
      </c>
      <c r="S255" s="199"/>
      <c r="T255" s="201">
        <f>SUM(T256:T287)</f>
        <v>0</v>
      </c>
      <c r="AR255" s="202" t="s">
        <v>81</v>
      </c>
      <c r="AT255" s="203" t="s">
        <v>73</v>
      </c>
      <c r="AU255" s="203" t="s">
        <v>74</v>
      </c>
      <c r="AY255" s="202" t="s">
        <v>166</v>
      </c>
      <c r="BK255" s="204">
        <f>SUM(BK256:BK287)</f>
        <v>0</v>
      </c>
    </row>
    <row r="256" spans="1:65" s="2" customFormat="1" ht="24.2" customHeight="1">
      <c r="A256" s="32"/>
      <c r="B256" s="33"/>
      <c r="C256" s="224" t="s">
        <v>355</v>
      </c>
      <c r="D256" s="224" t="s">
        <v>179</v>
      </c>
      <c r="E256" s="225" t="s">
        <v>702</v>
      </c>
      <c r="F256" s="226" t="s">
        <v>948</v>
      </c>
      <c r="G256" s="227" t="s">
        <v>172</v>
      </c>
      <c r="H256" s="228">
        <v>305</v>
      </c>
      <c r="I256" s="229"/>
      <c r="J256" s="230">
        <f>ROUND(I256*H256,2)</f>
        <v>0</v>
      </c>
      <c r="K256" s="231"/>
      <c r="L256" s="232"/>
      <c r="M256" s="233" t="s">
        <v>1</v>
      </c>
      <c r="N256" s="234" t="s">
        <v>39</v>
      </c>
      <c r="O256" s="69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219" t="s">
        <v>186</v>
      </c>
      <c r="AT256" s="219" t="s">
        <v>179</v>
      </c>
      <c r="AU256" s="219" t="s">
        <v>81</v>
      </c>
      <c r="AY256" s="14" t="s">
        <v>166</v>
      </c>
      <c r="BE256" s="112">
        <f>IF(N256="základní",J256,0)</f>
        <v>0</v>
      </c>
      <c r="BF256" s="112">
        <f>IF(N256="snížená",J256,0)</f>
        <v>0</v>
      </c>
      <c r="BG256" s="112">
        <f>IF(N256="zákl. přenesená",J256,0)</f>
        <v>0</v>
      </c>
      <c r="BH256" s="112">
        <f>IF(N256="sníž. přenesená",J256,0)</f>
        <v>0</v>
      </c>
      <c r="BI256" s="112">
        <f>IF(N256="nulová",J256,0)</f>
        <v>0</v>
      </c>
      <c r="BJ256" s="14" t="s">
        <v>81</v>
      </c>
      <c r="BK256" s="112">
        <f>ROUND(I256*H256,2)</f>
        <v>0</v>
      </c>
      <c r="BL256" s="14" t="s">
        <v>177</v>
      </c>
      <c r="BM256" s="219" t="s">
        <v>358</v>
      </c>
    </row>
    <row r="257" spans="1:65" s="2" customFormat="1" ht="19.5">
      <c r="A257" s="32"/>
      <c r="B257" s="33"/>
      <c r="C257" s="34"/>
      <c r="D257" s="220" t="s">
        <v>174</v>
      </c>
      <c r="E257" s="34"/>
      <c r="F257" s="221" t="s">
        <v>948</v>
      </c>
      <c r="G257" s="34"/>
      <c r="H257" s="34"/>
      <c r="I257" s="176"/>
      <c r="J257" s="34"/>
      <c r="K257" s="34"/>
      <c r="L257" s="35"/>
      <c r="M257" s="222"/>
      <c r="N257" s="223"/>
      <c r="O257" s="69"/>
      <c r="P257" s="69"/>
      <c r="Q257" s="69"/>
      <c r="R257" s="69"/>
      <c r="S257" s="69"/>
      <c r="T257" s="70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4" t="s">
        <v>174</v>
      </c>
      <c r="AU257" s="14" t="s">
        <v>81</v>
      </c>
    </row>
    <row r="258" spans="1:65" s="2" customFormat="1" ht="49.15" customHeight="1">
      <c r="A258" s="32"/>
      <c r="B258" s="33"/>
      <c r="C258" s="224" t="s">
        <v>260</v>
      </c>
      <c r="D258" s="224" t="s">
        <v>179</v>
      </c>
      <c r="E258" s="225" t="s">
        <v>704</v>
      </c>
      <c r="F258" s="226" t="s">
        <v>949</v>
      </c>
      <c r="G258" s="227" t="s">
        <v>1</v>
      </c>
      <c r="H258" s="228">
        <v>7</v>
      </c>
      <c r="I258" s="229"/>
      <c r="J258" s="230">
        <f>ROUND(I258*H258,2)</f>
        <v>0</v>
      </c>
      <c r="K258" s="231"/>
      <c r="L258" s="232"/>
      <c r="M258" s="233" t="s">
        <v>1</v>
      </c>
      <c r="N258" s="234" t="s">
        <v>39</v>
      </c>
      <c r="O258" s="69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219" t="s">
        <v>186</v>
      </c>
      <c r="AT258" s="219" t="s">
        <v>179</v>
      </c>
      <c r="AU258" s="219" t="s">
        <v>81</v>
      </c>
      <c r="AY258" s="14" t="s">
        <v>166</v>
      </c>
      <c r="BE258" s="112">
        <f>IF(N258="základní",J258,0)</f>
        <v>0</v>
      </c>
      <c r="BF258" s="112">
        <f>IF(N258="snížená",J258,0)</f>
        <v>0</v>
      </c>
      <c r="BG258" s="112">
        <f>IF(N258="zákl. přenesená",J258,0)</f>
        <v>0</v>
      </c>
      <c r="BH258" s="112">
        <f>IF(N258="sníž. přenesená",J258,0)</f>
        <v>0</v>
      </c>
      <c r="BI258" s="112">
        <f>IF(N258="nulová",J258,0)</f>
        <v>0</v>
      </c>
      <c r="BJ258" s="14" t="s">
        <v>81</v>
      </c>
      <c r="BK258" s="112">
        <f>ROUND(I258*H258,2)</f>
        <v>0</v>
      </c>
      <c r="BL258" s="14" t="s">
        <v>177</v>
      </c>
      <c r="BM258" s="219" t="s">
        <v>361</v>
      </c>
    </row>
    <row r="259" spans="1:65" s="2" customFormat="1" ht="29.25">
      <c r="A259" s="32"/>
      <c r="B259" s="33"/>
      <c r="C259" s="34"/>
      <c r="D259" s="220" t="s">
        <v>174</v>
      </c>
      <c r="E259" s="34"/>
      <c r="F259" s="221" t="s">
        <v>949</v>
      </c>
      <c r="G259" s="34"/>
      <c r="H259" s="34"/>
      <c r="I259" s="176"/>
      <c r="J259" s="34"/>
      <c r="K259" s="34"/>
      <c r="L259" s="35"/>
      <c r="M259" s="222"/>
      <c r="N259" s="223"/>
      <c r="O259" s="69"/>
      <c r="P259" s="69"/>
      <c r="Q259" s="69"/>
      <c r="R259" s="69"/>
      <c r="S259" s="69"/>
      <c r="T259" s="70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4" t="s">
        <v>174</v>
      </c>
      <c r="AU259" s="14" t="s">
        <v>81</v>
      </c>
    </row>
    <row r="260" spans="1:65" s="2" customFormat="1" ht="49.15" customHeight="1">
      <c r="A260" s="32"/>
      <c r="B260" s="33"/>
      <c r="C260" s="224" t="s">
        <v>362</v>
      </c>
      <c r="D260" s="224" t="s">
        <v>179</v>
      </c>
      <c r="E260" s="225" t="s">
        <v>706</v>
      </c>
      <c r="F260" s="226" t="s">
        <v>950</v>
      </c>
      <c r="G260" s="227" t="s">
        <v>213</v>
      </c>
      <c r="H260" s="228">
        <v>5</v>
      </c>
      <c r="I260" s="229"/>
      <c r="J260" s="230">
        <f>ROUND(I260*H260,2)</f>
        <v>0</v>
      </c>
      <c r="K260" s="231"/>
      <c r="L260" s="232"/>
      <c r="M260" s="233" t="s">
        <v>1</v>
      </c>
      <c r="N260" s="234" t="s">
        <v>39</v>
      </c>
      <c r="O260" s="69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19" t="s">
        <v>186</v>
      </c>
      <c r="AT260" s="219" t="s">
        <v>179</v>
      </c>
      <c r="AU260" s="219" t="s">
        <v>81</v>
      </c>
      <c r="AY260" s="14" t="s">
        <v>166</v>
      </c>
      <c r="BE260" s="112">
        <f>IF(N260="základní",J260,0)</f>
        <v>0</v>
      </c>
      <c r="BF260" s="112">
        <f>IF(N260="snížená",J260,0)</f>
        <v>0</v>
      </c>
      <c r="BG260" s="112">
        <f>IF(N260="zákl. přenesená",J260,0)</f>
        <v>0</v>
      </c>
      <c r="BH260" s="112">
        <f>IF(N260="sníž. přenesená",J260,0)</f>
        <v>0</v>
      </c>
      <c r="BI260" s="112">
        <f>IF(N260="nulová",J260,0)</f>
        <v>0</v>
      </c>
      <c r="BJ260" s="14" t="s">
        <v>81</v>
      </c>
      <c r="BK260" s="112">
        <f>ROUND(I260*H260,2)</f>
        <v>0</v>
      </c>
      <c r="BL260" s="14" t="s">
        <v>177</v>
      </c>
      <c r="BM260" s="219" t="s">
        <v>365</v>
      </c>
    </row>
    <row r="261" spans="1:65" s="2" customFormat="1" ht="29.25">
      <c r="A261" s="32"/>
      <c r="B261" s="33"/>
      <c r="C261" s="34"/>
      <c r="D261" s="220" t="s">
        <v>174</v>
      </c>
      <c r="E261" s="34"/>
      <c r="F261" s="221" t="s">
        <v>950</v>
      </c>
      <c r="G261" s="34"/>
      <c r="H261" s="34"/>
      <c r="I261" s="176"/>
      <c r="J261" s="34"/>
      <c r="K261" s="34"/>
      <c r="L261" s="35"/>
      <c r="M261" s="222"/>
      <c r="N261" s="223"/>
      <c r="O261" s="69"/>
      <c r="P261" s="69"/>
      <c r="Q261" s="69"/>
      <c r="R261" s="69"/>
      <c r="S261" s="69"/>
      <c r="T261" s="70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4" t="s">
        <v>174</v>
      </c>
      <c r="AU261" s="14" t="s">
        <v>81</v>
      </c>
    </row>
    <row r="262" spans="1:65" s="2" customFormat="1" ht="37.9" customHeight="1">
      <c r="A262" s="32"/>
      <c r="B262" s="33"/>
      <c r="C262" s="224" t="s">
        <v>264</v>
      </c>
      <c r="D262" s="224" t="s">
        <v>179</v>
      </c>
      <c r="E262" s="225" t="s">
        <v>708</v>
      </c>
      <c r="F262" s="226" t="s">
        <v>951</v>
      </c>
      <c r="G262" s="227" t="s">
        <v>213</v>
      </c>
      <c r="H262" s="228">
        <v>0</v>
      </c>
      <c r="I262" s="229"/>
      <c r="J262" s="230">
        <f>ROUND(I262*H262,2)</f>
        <v>0</v>
      </c>
      <c r="K262" s="231"/>
      <c r="L262" s="232"/>
      <c r="M262" s="233" t="s">
        <v>1</v>
      </c>
      <c r="N262" s="234" t="s">
        <v>39</v>
      </c>
      <c r="O262" s="69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219" t="s">
        <v>186</v>
      </c>
      <c r="AT262" s="219" t="s">
        <v>179</v>
      </c>
      <c r="AU262" s="219" t="s">
        <v>81</v>
      </c>
      <c r="AY262" s="14" t="s">
        <v>166</v>
      </c>
      <c r="BE262" s="112">
        <f>IF(N262="základní",J262,0)</f>
        <v>0</v>
      </c>
      <c r="BF262" s="112">
        <f>IF(N262="snížená",J262,0)</f>
        <v>0</v>
      </c>
      <c r="BG262" s="112">
        <f>IF(N262="zákl. přenesená",J262,0)</f>
        <v>0</v>
      </c>
      <c r="BH262" s="112">
        <f>IF(N262="sníž. přenesená",J262,0)</f>
        <v>0</v>
      </c>
      <c r="BI262" s="112">
        <f>IF(N262="nulová",J262,0)</f>
        <v>0</v>
      </c>
      <c r="BJ262" s="14" t="s">
        <v>81</v>
      </c>
      <c r="BK262" s="112">
        <f>ROUND(I262*H262,2)</f>
        <v>0</v>
      </c>
      <c r="BL262" s="14" t="s">
        <v>177</v>
      </c>
      <c r="BM262" s="219" t="s">
        <v>368</v>
      </c>
    </row>
    <row r="263" spans="1:65" s="2" customFormat="1" ht="19.5">
      <c r="A263" s="32"/>
      <c r="B263" s="33"/>
      <c r="C263" s="34"/>
      <c r="D263" s="220" t="s">
        <v>174</v>
      </c>
      <c r="E263" s="34"/>
      <c r="F263" s="221" t="s">
        <v>951</v>
      </c>
      <c r="G263" s="34"/>
      <c r="H263" s="34"/>
      <c r="I263" s="176"/>
      <c r="J263" s="34"/>
      <c r="K263" s="34"/>
      <c r="L263" s="35"/>
      <c r="M263" s="222"/>
      <c r="N263" s="223"/>
      <c r="O263" s="69"/>
      <c r="P263" s="69"/>
      <c r="Q263" s="69"/>
      <c r="R263" s="69"/>
      <c r="S263" s="69"/>
      <c r="T263" s="70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4" t="s">
        <v>174</v>
      </c>
      <c r="AU263" s="14" t="s">
        <v>81</v>
      </c>
    </row>
    <row r="264" spans="1:65" s="2" customFormat="1" ht="62.65" customHeight="1">
      <c r="A264" s="32"/>
      <c r="B264" s="33"/>
      <c r="C264" s="224" t="s">
        <v>369</v>
      </c>
      <c r="D264" s="224" t="s">
        <v>179</v>
      </c>
      <c r="E264" s="225" t="s">
        <v>710</v>
      </c>
      <c r="F264" s="226" t="s">
        <v>952</v>
      </c>
      <c r="G264" s="227" t="s">
        <v>213</v>
      </c>
      <c r="H264" s="228">
        <v>6</v>
      </c>
      <c r="I264" s="229"/>
      <c r="J264" s="230">
        <f>ROUND(I264*H264,2)</f>
        <v>0</v>
      </c>
      <c r="K264" s="231"/>
      <c r="L264" s="232"/>
      <c r="M264" s="233" t="s">
        <v>1</v>
      </c>
      <c r="N264" s="234" t="s">
        <v>39</v>
      </c>
      <c r="O264" s="69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19" t="s">
        <v>186</v>
      </c>
      <c r="AT264" s="219" t="s">
        <v>179</v>
      </c>
      <c r="AU264" s="219" t="s">
        <v>81</v>
      </c>
      <c r="AY264" s="14" t="s">
        <v>166</v>
      </c>
      <c r="BE264" s="112">
        <f>IF(N264="základní",J264,0)</f>
        <v>0</v>
      </c>
      <c r="BF264" s="112">
        <f>IF(N264="snížená",J264,0)</f>
        <v>0</v>
      </c>
      <c r="BG264" s="112">
        <f>IF(N264="zákl. přenesená",J264,0)</f>
        <v>0</v>
      </c>
      <c r="BH264" s="112">
        <f>IF(N264="sníž. přenesená",J264,0)</f>
        <v>0</v>
      </c>
      <c r="BI264" s="112">
        <f>IF(N264="nulová",J264,0)</f>
        <v>0</v>
      </c>
      <c r="BJ264" s="14" t="s">
        <v>81</v>
      </c>
      <c r="BK264" s="112">
        <f>ROUND(I264*H264,2)</f>
        <v>0</v>
      </c>
      <c r="BL264" s="14" t="s">
        <v>177</v>
      </c>
      <c r="BM264" s="219" t="s">
        <v>372</v>
      </c>
    </row>
    <row r="265" spans="1:65" s="2" customFormat="1" ht="39">
      <c r="A265" s="32"/>
      <c r="B265" s="33"/>
      <c r="C265" s="34"/>
      <c r="D265" s="220" t="s">
        <v>174</v>
      </c>
      <c r="E265" s="34"/>
      <c r="F265" s="221" t="s">
        <v>952</v>
      </c>
      <c r="G265" s="34"/>
      <c r="H265" s="34"/>
      <c r="I265" s="176"/>
      <c r="J265" s="34"/>
      <c r="K265" s="34"/>
      <c r="L265" s="35"/>
      <c r="M265" s="222"/>
      <c r="N265" s="223"/>
      <c r="O265" s="69"/>
      <c r="P265" s="69"/>
      <c r="Q265" s="69"/>
      <c r="R265" s="69"/>
      <c r="S265" s="69"/>
      <c r="T265" s="70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4" t="s">
        <v>174</v>
      </c>
      <c r="AU265" s="14" t="s">
        <v>81</v>
      </c>
    </row>
    <row r="266" spans="1:65" s="2" customFormat="1" ht="49.15" customHeight="1">
      <c r="A266" s="32"/>
      <c r="B266" s="33"/>
      <c r="C266" s="224" t="s">
        <v>268</v>
      </c>
      <c r="D266" s="224" t="s">
        <v>179</v>
      </c>
      <c r="E266" s="225" t="s">
        <v>712</v>
      </c>
      <c r="F266" s="226" t="s">
        <v>953</v>
      </c>
      <c r="G266" s="227" t="s">
        <v>213</v>
      </c>
      <c r="H266" s="228">
        <v>10</v>
      </c>
      <c r="I266" s="229"/>
      <c r="J266" s="230">
        <f>ROUND(I266*H266,2)</f>
        <v>0</v>
      </c>
      <c r="K266" s="231"/>
      <c r="L266" s="232"/>
      <c r="M266" s="233" t="s">
        <v>1</v>
      </c>
      <c r="N266" s="234" t="s">
        <v>39</v>
      </c>
      <c r="O266" s="69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19" t="s">
        <v>186</v>
      </c>
      <c r="AT266" s="219" t="s">
        <v>179</v>
      </c>
      <c r="AU266" s="219" t="s">
        <v>81</v>
      </c>
      <c r="AY266" s="14" t="s">
        <v>166</v>
      </c>
      <c r="BE266" s="112">
        <f>IF(N266="základní",J266,0)</f>
        <v>0</v>
      </c>
      <c r="BF266" s="112">
        <f>IF(N266="snížená",J266,0)</f>
        <v>0</v>
      </c>
      <c r="BG266" s="112">
        <f>IF(N266="zákl. přenesená",J266,0)</f>
        <v>0</v>
      </c>
      <c r="BH266" s="112">
        <f>IF(N266="sníž. přenesená",J266,0)</f>
        <v>0</v>
      </c>
      <c r="BI266" s="112">
        <f>IF(N266="nulová",J266,0)</f>
        <v>0</v>
      </c>
      <c r="BJ266" s="14" t="s">
        <v>81</v>
      </c>
      <c r="BK266" s="112">
        <f>ROUND(I266*H266,2)</f>
        <v>0</v>
      </c>
      <c r="BL266" s="14" t="s">
        <v>177</v>
      </c>
      <c r="BM266" s="219" t="s">
        <v>375</v>
      </c>
    </row>
    <row r="267" spans="1:65" s="2" customFormat="1" ht="29.25">
      <c r="A267" s="32"/>
      <c r="B267" s="33"/>
      <c r="C267" s="34"/>
      <c r="D267" s="220" t="s">
        <v>174</v>
      </c>
      <c r="E267" s="34"/>
      <c r="F267" s="221" t="s">
        <v>953</v>
      </c>
      <c r="G267" s="34"/>
      <c r="H267" s="34"/>
      <c r="I267" s="176"/>
      <c r="J267" s="34"/>
      <c r="K267" s="34"/>
      <c r="L267" s="35"/>
      <c r="M267" s="222"/>
      <c r="N267" s="223"/>
      <c r="O267" s="69"/>
      <c r="P267" s="69"/>
      <c r="Q267" s="69"/>
      <c r="R267" s="69"/>
      <c r="S267" s="69"/>
      <c r="T267" s="70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4" t="s">
        <v>174</v>
      </c>
      <c r="AU267" s="14" t="s">
        <v>81</v>
      </c>
    </row>
    <row r="268" spans="1:65" s="2" customFormat="1" ht="37.9" customHeight="1">
      <c r="A268" s="32"/>
      <c r="B268" s="33"/>
      <c r="C268" s="224" t="s">
        <v>376</v>
      </c>
      <c r="D268" s="224" t="s">
        <v>179</v>
      </c>
      <c r="E268" s="225" t="s">
        <v>714</v>
      </c>
      <c r="F268" s="226" t="s">
        <v>954</v>
      </c>
      <c r="G268" s="227" t="s">
        <v>724</v>
      </c>
      <c r="H268" s="228">
        <v>18</v>
      </c>
      <c r="I268" s="229"/>
      <c r="J268" s="230">
        <f>ROUND(I268*H268,2)</f>
        <v>0</v>
      </c>
      <c r="K268" s="231"/>
      <c r="L268" s="232"/>
      <c r="M268" s="233" t="s">
        <v>1</v>
      </c>
      <c r="N268" s="234" t="s">
        <v>39</v>
      </c>
      <c r="O268" s="69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219" t="s">
        <v>186</v>
      </c>
      <c r="AT268" s="219" t="s">
        <v>179</v>
      </c>
      <c r="AU268" s="219" t="s">
        <v>81</v>
      </c>
      <c r="AY268" s="14" t="s">
        <v>166</v>
      </c>
      <c r="BE268" s="112">
        <f>IF(N268="základní",J268,0)</f>
        <v>0</v>
      </c>
      <c r="BF268" s="112">
        <f>IF(N268="snížená",J268,0)</f>
        <v>0</v>
      </c>
      <c r="BG268" s="112">
        <f>IF(N268="zákl. přenesená",J268,0)</f>
        <v>0</v>
      </c>
      <c r="BH268" s="112">
        <f>IF(N268="sníž. přenesená",J268,0)</f>
        <v>0</v>
      </c>
      <c r="BI268" s="112">
        <f>IF(N268="nulová",J268,0)</f>
        <v>0</v>
      </c>
      <c r="BJ268" s="14" t="s">
        <v>81</v>
      </c>
      <c r="BK268" s="112">
        <f>ROUND(I268*H268,2)</f>
        <v>0</v>
      </c>
      <c r="BL268" s="14" t="s">
        <v>177</v>
      </c>
      <c r="BM268" s="219" t="s">
        <v>379</v>
      </c>
    </row>
    <row r="269" spans="1:65" s="2" customFormat="1" ht="19.5">
      <c r="A269" s="32"/>
      <c r="B269" s="33"/>
      <c r="C269" s="34"/>
      <c r="D269" s="220" t="s">
        <v>174</v>
      </c>
      <c r="E269" s="34"/>
      <c r="F269" s="221" t="s">
        <v>954</v>
      </c>
      <c r="G269" s="34"/>
      <c r="H269" s="34"/>
      <c r="I269" s="176"/>
      <c r="J269" s="34"/>
      <c r="K269" s="34"/>
      <c r="L269" s="35"/>
      <c r="M269" s="222"/>
      <c r="N269" s="223"/>
      <c r="O269" s="69"/>
      <c r="P269" s="69"/>
      <c r="Q269" s="69"/>
      <c r="R269" s="69"/>
      <c r="S269" s="69"/>
      <c r="T269" s="70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4" t="s">
        <v>174</v>
      </c>
      <c r="AU269" s="14" t="s">
        <v>81</v>
      </c>
    </row>
    <row r="270" spans="1:65" s="2" customFormat="1" ht="24.2" customHeight="1">
      <c r="A270" s="32"/>
      <c r="B270" s="33"/>
      <c r="C270" s="224" t="s">
        <v>272</v>
      </c>
      <c r="D270" s="224" t="s">
        <v>179</v>
      </c>
      <c r="E270" s="225" t="s">
        <v>716</v>
      </c>
      <c r="F270" s="226" t="s">
        <v>955</v>
      </c>
      <c r="G270" s="227" t="s">
        <v>213</v>
      </c>
      <c r="H270" s="228">
        <v>36</v>
      </c>
      <c r="I270" s="229"/>
      <c r="J270" s="230">
        <f>ROUND(I270*H270,2)</f>
        <v>0</v>
      </c>
      <c r="K270" s="231"/>
      <c r="L270" s="232"/>
      <c r="M270" s="233" t="s">
        <v>1</v>
      </c>
      <c r="N270" s="234" t="s">
        <v>39</v>
      </c>
      <c r="O270" s="69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219" t="s">
        <v>186</v>
      </c>
      <c r="AT270" s="219" t="s">
        <v>179</v>
      </c>
      <c r="AU270" s="219" t="s">
        <v>81</v>
      </c>
      <c r="AY270" s="14" t="s">
        <v>166</v>
      </c>
      <c r="BE270" s="112">
        <f>IF(N270="základní",J270,0)</f>
        <v>0</v>
      </c>
      <c r="BF270" s="112">
        <f>IF(N270="snížená",J270,0)</f>
        <v>0</v>
      </c>
      <c r="BG270" s="112">
        <f>IF(N270="zákl. přenesená",J270,0)</f>
        <v>0</v>
      </c>
      <c r="BH270" s="112">
        <f>IF(N270="sníž. přenesená",J270,0)</f>
        <v>0</v>
      </c>
      <c r="BI270" s="112">
        <f>IF(N270="nulová",J270,0)</f>
        <v>0</v>
      </c>
      <c r="BJ270" s="14" t="s">
        <v>81</v>
      </c>
      <c r="BK270" s="112">
        <f>ROUND(I270*H270,2)</f>
        <v>0</v>
      </c>
      <c r="BL270" s="14" t="s">
        <v>177</v>
      </c>
      <c r="BM270" s="219" t="s">
        <v>382</v>
      </c>
    </row>
    <row r="271" spans="1:65" s="2" customFormat="1" ht="19.5">
      <c r="A271" s="32"/>
      <c r="B271" s="33"/>
      <c r="C271" s="34"/>
      <c r="D271" s="220" t="s">
        <v>174</v>
      </c>
      <c r="E271" s="34"/>
      <c r="F271" s="221" t="s">
        <v>955</v>
      </c>
      <c r="G271" s="34"/>
      <c r="H271" s="34"/>
      <c r="I271" s="176"/>
      <c r="J271" s="34"/>
      <c r="K271" s="34"/>
      <c r="L271" s="35"/>
      <c r="M271" s="222"/>
      <c r="N271" s="223"/>
      <c r="O271" s="69"/>
      <c r="P271" s="69"/>
      <c r="Q271" s="69"/>
      <c r="R271" s="69"/>
      <c r="S271" s="69"/>
      <c r="T271" s="70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4" t="s">
        <v>174</v>
      </c>
      <c r="AU271" s="14" t="s">
        <v>81</v>
      </c>
    </row>
    <row r="272" spans="1:65" s="2" customFormat="1" ht="66.75" customHeight="1">
      <c r="A272" s="32"/>
      <c r="B272" s="33"/>
      <c r="C272" s="224" t="s">
        <v>383</v>
      </c>
      <c r="D272" s="224" t="s">
        <v>179</v>
      </c>
      <c r="E272" s="225" t="s">
        <v>718</v>
      </c>
      <c r="F272" s="226" t="s">
        <v>956</v>
      </c>
      <c r="G272" s="227" t="s">
        <v>724</v>
      </c>
      <c r="H272" s="228">
        <v>12</v>
      </c>
      <c r="I272" s="229"/>
      <c r="J272" s="230">
        <f>ROUND(I272*H272,2)</f>
        <v>0</v>
      </c>
      <c r="K272" s="231"/>
      <c r="L272" s="232"/>
      <c r="M272" s="233" t="s">
        <v>1</v>
      </c>
      <c r="N272" s="234" t="s">
        <v>39</v>
      </c>
      <c r="O272" s="69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219" t="s">
        <v>186</v>
      </c>
      <c r="AT272" s="219" t="s">
        <v>179</v>
      </c>
      <c r="AU272" s="219" t="s">
        <v>81</v>
      </c>
      <c r="AY272" s="14" t="s">
        <v>166</v>
      </c>
      <c r="BE272" s="112">
        <f>IF(N272="základní",J272,0)</f>
        <v>0</v>
      </c>
      <c r="BF272" s="112">
        <f>IF(N272="snížená",J272,0)</f>
        <v>0</v>
      </c>
      <c r="BG272" s="112">
        <f>IF(N272="zákl. přenesená",J272,0)</f>
        <v>0</v>
      </c>
      <c r="BH272" s="112">
        <f>IF(N272="sníž. přenesená",J272,0)</f>
        <v>0</v>
      </c>
      <c r="BI272" s="112">
        <f>IF(N272="nulová",J272,0)</f>
        <v>0</v>
      </c>
      <c r="BJ272" s="14" t="s">
        <v>81</v>
      </c>
      <c r="BK272" s="112">
        <f>ROUND(I272*H272,2)</f>
        <v>0</v>
      </c>
      <c r="BL272" s="14" t="s">
        <v>177</v>
      </c>
      <c r="BM272" s="219" t="s">
        <v>386</v>
      </c>
    </row>
    <row r="273" spans="1:65" s="2" customFormat="1" ht="39">
      <c r="A273" s="32"/>
      <c r="B273" s="33"/>
      <c r="C273" s="34"/>
      <c r="D273" s="220" t="s">
        <v>174</v>
      </c>
      <c r="E273" s="34"/>
      <c r="F273" s="221" t="s">
        <v>956</v>
      </c>
      <c r="G273" s="34"/>
      <c r="H273" s="34"/>
      <c r="I273" s="176"/>
      <c r="J273" s="34"/>
      <c r="K273" s="34"/>
      <c r="L273" s="35"/>
      <c r="M273" s="222"/>
      <c r="N273" s="223"/>
      <c r="O273" s="69"/>
      <c r="P273" s="69"/>
      <c r="Q273" s="69"/>
      <c r="R273" s="69"/>
      <c r="S273" s="69"/>
      <c r="T273" s="70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T273" s="14" t="s">
        <v>174</v>
      </c>
      <c r="AU273" s="14" t="s">
        <v>81</v>
      </c>
    </row>
    <row r="274" spans="1:65" s="2" customFormat="1" ht="37.9" customHeight="1">
      <c r="A274" s="32"/>
      <c r="B274" s="33"/>
      <c r="C274" s="207" t="s">
        <v>275</v>
      </c>
      <c r="D274" s="207" t="s">
        <v>169</v>
      </c>
      <c r="E274" s="208" t="s">
        <v>722</v>
      </c>
      <c r="F274" s="209" t="s">
        <v>957</v>
      </c>
      <c r="G274" s="210" t="s">
        <v>213</v>
      </c>
      <c r="H274" s="211">
        <v>50</v>
      </c>
      <c r="I274" s="212"/>
      <c r="J274" s="213">
        <f>ROUND(I274*H274,2)</f>
        <v>0</v>
      </c>
      <c r="K274" s="214"/>
      <c r="L274" s="35"/>
      <c r="M274" s="215" t="s">
        <v>1</v>
      </c>
      <c r="N274" s="216" t="s">
        <v>39</v>
      </c>
      <c r="O274" s="69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219" t="s">
        <v>177</v>
      </c>
      <c r="AT274" s="219" t="s">
        <v>169</v>
      </c>
      <c r="AU274" s="219" t="s">
        <v>81</v>
      </c>
      <c r="AY274" s="14" t="s">
        <v>166</v>
      </c>
      <c r="BE274" s="112">
        <f>IF(N274="základní",J274,0)</f>
        <v>0</v>
      </c>
      <c r="BF274" s="112">
        <f>IF(N274="snížená",J274,0)</f>
        <v>0</v>
      </c>
      <c r="BG274" s="112">
        <f>IF(N274="zákl. přenesená",J274,0)</f>
        <v>0</v>
      </c>
      <c r="BH274" s="112">
        <f>IF(N274="sníž. přenesená",J274,0)</f>
        <v>0</v>
      </c>
      <c r="BI274" s="112">
        <f>IF(N274="nulová",J274,0)</f>
        <v>0</v>
      </c>
      <c r="BJ274" s="14" t="s">
        <v>81</v>
      </c>
      <c r="BK274" s="112">
        <f>ROUND(I274*H274,2)</f>
        <v>0</v>
      </c>
      <c r="BL274" s="14" t="s">
        <v>177</v>
      </c>
      <c r="BM274" s="219" t="s">
        <v>389</v>
      </c>
    </row>
    <row r="275" spans="1:65" s="2" customFormat="1" ht="19.5">
      <c r="A275" s="32"/>
      <c r="B275" s="33"/>
      <c r="C275" s="34"/>
      <c r="D275" s="220" t="s">
        <v>174</v>
      </c>
      <c r="E275" s="34"/>
      <c r="F275" s="221" t="s">
        <v>957</v>
      </c>
      <c r="G275" s="34"/>
      <c r="H275" s="34"/>
      <c r="I275" s="176"/>
      <c r="J275" s="34"/>
      <c r="K275" s="34"/>
      <c r="L275" s="35"/>
      <c r="M275" s="222"/>
      <c r="N275" s="223"/>
      <c r="O275" s="69"/>
      <c r="P275" s="69"/>
      <c r="Q275" s="69"/>
      <c r="R275" s="69"/>
      <c r="S275" s="69"/>
      <c r="T275" s="70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4" t="s">
        <v>174</v>
      </c>
      <c r="AU275" s="14" t="s">
        <v>81</v>
      </c>
    </row>
    <row r="276" spans="1:65" s="2" customFormat="1" ht="44.25" customHeight="1">
      <c r="A276" s="32"/>
      <c r="B276" s="33"/>
      <c r="C276" s="207" t="s">
        <v>390</v>
      </c>
      <c r="D276" s="207" t="s">
        <v>169</v>
      </c>
      <c r="E276" s="208" t="s">
        <v>725</v>
      </c>
      <c r="F276" s="209" t="s">
        <v>958</v>
      </c>
      <c r="G276" s="210" t="s">
        <v>213</v>
      </c>
      <c r="H276" s="211">
        <v>126</v>
      </c>
      <c r="I276" s="212"/>
      <c r="J276" s="213">
        <f>ROUND(I276*H276,2)</f>
        <v>0</v>
      </c>
      <c r="K276" s="214"/>
      <c r="L276" s="35"/>
      <c r="M276" s="215" t="s">
        <v>1</v>
      </c>
      <c r="N276" s="216" t="s">
        <v>39</v>
      </c>
      <c r="O276" s="69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219" t="s">
        <v>177</v>
      </c>
      <c r="AT276" s="219" t="s">
        <v>169</v>
      </c>
      <c r="AU276" s="219" t="s">
        <v>81</v>
      </c>
      <c r="AY276" s="14" t="s">
        <v>166</v>
      </c>
      <c r="BE276" s="112">
        <f>IF(N276="základní",J276,0)</f>
        <v>0</v>
      </c>
      <c r="BF276" s="112">
        <f>IF(N276="snížená",J276,0)</f>
        <v>0</v>
      </c>
      <c r="BG276" s="112">
        <f>IF(N276="zákl. přenesená",J276,0)</f>
        <v>0</v>
      </c>
      <c r="BH276" s="112">
        <f>IF(N276="sníž. přenesená",J276,0)</f>
        <v>0</v>
      </c>
      <c r="BI276" s="112">
        <f>IF(N276="nulová",J276,0)</f>
        <v>0</v>
      </c>
      <c r="BJ276" s="14" t="s">
        <v>81</v>
      </c>
      <c r="BK276" s="112">
        <f>ROUND(I276*H276,2)</f>
        <v>0</v>
      </c>
      <c r="BL276" s="14" t="s">
        <v>177</v>
      </c>
      <c r="BM276" s="219" t="s">
        <v>393</v>
      </c>
    </row>
    <row r="277" spans="1:65" s="2" customFormat="1" ht="29.25">
      <c r="A277" s="32"/>
      <c r="B277" s="33"/>
      <c r="C277" s="34"/>
      <c r="D277" s="220" t="s">
        <v>174</v>
      </c>
      <c r="E277" s="34"/>
      <c r="F277" s="221" t="s">
        <v>958</v>
      </c>
      <c r="G277" s="34"/>
      <c r="H277" s="34"/>
      <c r="I277" s="176"/>
      <c r="J277" s="34"/>
      <c r="K277" s="34"/>
      <c r="L277" s="35"/>
      <c r="M277" s="222"/>
      <c r="N277" s="223"/>
      <c r="O277" s="69"/>
      <c r="P277" s="69"/>
      <c r="Q277" s="69"/>
      <c r="R277" s="69"/>
      <c r="S277" s="69"/>
      <c r="T277" s="70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4" t="s">
        <v>174</v>
      </c>
      <c r="AU277" s="14" t="s">
        <v>81</v>
      </c>
    </row>
    <row r="278" spans="1:65" s="2" customFormat="1" ht="24.2" customHeight="1">
      <c r="A278" s="32"/>
      <c r="B278" s="33"/>
      <c r="C278" s="207" t="s">
        <v>279</v>
      </c>
      <c r="D278" s="207" t="s">
        <v>169</v>
      </c>
      <c r="E278" s="208" t="s">
        <v>727</v>
      </c>
      <c r="F278" s="209" t="s">
        <v>959</v>
      </c>
      <c r="G278" s="210" t="s">
        <v>213</v>
      </c>
      <c r="H278" s="211">
        <v>8</v>
      </c>
      <c r="I278" s="212"/>
      <c r="J278" s="213">
        <f>ROUND(I278*H278,2)</f>
        <v>0</v>
      </c>
      <c r="K278" s="214"/>
      <c r="L278" s="35"/>
      <c r="M278" s="215" t="s">
        <v>1</v>
      </c>
      <c r="N278" s="216" t="s">
        <v>39</v>
      </c>
      <c r="O278" s="69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219" t="s">
        <v>177</v>
      </c>
      <c r="AT278" s="219" t="s">
        <v>169</v>
      </c>
      <c r="AU278" s="219" t="s">
        <v>81</v>
      </c>
      <c r="AY278" s="14" t="s">
        <v>166</v>
      </c>
      <c r="BE278" s="112">
        <f>IF(N278="základní",J278,0)</f>
        <v>0</v>
      </c>
      <c r="BF278" s="112">
        <f>IF(N278="snížená",J278,0)</f>
        <v>0</v>
      </c>
      <c r="BG278" s="112">
        <f>IF(N278="zákl. přenesená",J278,0)</f>
        <v>0</v>
      </c>
      <c r="BH278" s="112">
        <f>IF(N278="sníž. přenesená",J278,0)</f>
        <v>0</v>
      </c>
      <c r="BI278" s="112">
        <f>IF(N278="nulová",J278,0)</f>
        <v>0</v>
      </c>
      <c r="BJ278" s="14" t="s">
        <v>81</v>
      </c>
      <c r="BK278" s="112">
        <f>ROUND(I278*H278,2)</f>
        <v>0</v>
      </c>
      <c r="BL278" s="14" t="s">
        <v>177</v>
      </c>
      <c r="BM278" s="219" t="s">
        <v>394</v>
      </c>
    </row>
    <row r="279" spans="1:65" s="2" customFormat="1" ht="11.25">
      <c r="A279" s="32"/>
      <c r="B279" s="33"/>
      <c r="C279" s="34"/>
      <c r="D279" s="220" t="s">
        <v>174</v>
      </c>
      <c r="E279" s="34"/>
      <c r="F279" s="221" t="s">
        <v>959</v>
      </c>
      <c r="G279" s="34"/>
      <c r="H279" s="34"/>
      <c r="I279" s="176"/>
      <c r="J279" s="34"/>
      <c r="K279" s="34"/>
      <c r="L279" s="35"/>
      <c r="M279" s="222"/>
      <c r="N279" s="223"/>
      <c r="O279" s="69"/>
      <c r="P279" s="69"/>
      <c r="Q279" s="69"/>
      <c r="R279" s="69"/>
      <c r="S279" s="69"/>
      <c r="T279" s="70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4" t="s">
        <v>174</v>
      </c>
      <c r="AU279" s="14" t="s">
        <v>81</v>
      </c>
    </row>
    <row r="280" spans="1:65" s="2" customFormat="1" ht="16.5" customHeight="1">
      <c r="A280" s="32"/>
      <c r="B280" s="33"/>
      <c r="C280" s="207" t="s">
        <v>395</v>
      </c>
      <c r="D280" s="207" t="s">
        <v>169</v>
      </c>
      <c r="E280" s="208" t="s">
        <v>729</v>
      </c>
      <c r="F280" s="209" t="s">
        <v>960</v>
      </c>
      <c r="G280" s="210" t="s">
        <v>213</v>
      </c>
      <c r="H280" s="211">
        <v>8</v>
      </c>
      <c r="I280" s="212"/>
      <c r="J280" s="213">
        <f>ROUND(I280*H280,2)</f>
        <v>0</v>
      </c>
      <c r="K280" s="214"/>
      <c r="L280" s="35"/>
      <c r="M280" s="215" t="s">
        <v>1</v>
      </c>
      <c r="N280" s="216" t="s">
        <v>39</v>
      </c>
      <c r="O280" s="69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219" t="s">
        <v>177</v>
      </c>
      <c r="AT280" s="219" t="s">
        <v>169</v>
      </c>
      <c r="AU280" s="219" t="s">
        <v>81</v>
      </c>
      <c r="AY280" s="14" t="s">
        <v>166</v>
      </c>
      <c r="BE280" s="112">
        <f>IF(N280="základní",J280,0)</f>
        <v>0</v>
      </c>
      <c r="BF280" s="112">
        <f>IF(N280="snížená",J280,0)</f>
        <v>0</v>
      </c>
      <c r="BG280" s="112">
        <f>IF(N280="zákl. přenesená",J280,0)</f>
        <v>0</v>
      </c>
      <c r="BH280" s="112">
        <f>IF(N280="sníž. přenesená",J280,0)</f>
        <v>0</v>
      </c>
      <c r="BI280" s="112">
        <f>IF(N280="nulová",J280,0)</f>
        <v>0</v>
      </c>
      <c r="BJ280" s="14" t="s">
        <v>81</v>
      </c>
      <c r="BK280" s="112">
        <f>ROUND(I280*H280,2)</f>
        <v>0</v>
      </c>
      <c r="BL280" s="14" t="s">
        <v>177</v>
      </c>
      <c r="BM280" s="219" t="s">
        <v>398</v>
      </c>
    </row>
    <row r="281" spans="1:65" s="2" customFormat="1" ht="11.25">
      <c r="A281" s="32"/>
      <c r="B281" s="33"/>
      <c r="C281" s="34"/>
      <c r="D281" s="220" t="s">
        <v>174</v>
      </c>
      <c r="E281" s="34"/>
      <c r="F281" s="221" t="s">
        <v>960</v>
      </c>
      <c r="G281" s="34"/>
      <c r="H281" s="34"/>
      <c r="I281" s="176"/>
      <c r="J281" s="34"/>
      <c r="K281" s="34"/>
      <c r="L281" s="35"/>
      <c r="M281" s="222"/>
      <c r="N281" s="223"/>
      <c r="O281" s="69"/>
      <c r="P281" s="69"/>
      <c r="Q281" s="69"/>
      <c r="R281" s="69"/>
      <c r="S281" s="69"/>
      <c r="T281" s="70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4" t="s">
        <v>174</v>
      </c>
      <c r="AU281" s="14" t="s">
        <v>81</v>
      </c>
    </row>
    <row r="282" spans="1:65" s="2" customFormat="1" ht="37.9" customHeight="1">
      <c r="A282" s="32"/>
      <c r="B282" s="33"/>
      <c r="C282" s="207" t="s">
        <v>282</v>
      </c>
      <c r="D282" s="207" t="s">
        <v>169</v>
      </c>
      <c r="E282" s="208" t="s">
        <v>733</v>
      </c>
      <c r="F282" s="209" t="s">
        <v>961</v>
      </c>
      <c r="G282" s="210" t="s">
        <v>213</v>
      </c>
      <c r="H282" s="211">
        <v>9</v>
      </c>
      <c r="I282" s="212"/>
      <c r="J282" s="213">
        <f>ROUND(I282*H282,2)</f>
        <v>0</v>
      </c>
      <c r="K282" s="214"/>
      <c r="L282" s="35"/>
      <c r="M282" s="215" t="s">
        <v>1</v>
      </c>
      <c r="N282" s="216" t="s">
        <v>39</v>
      </c>
      <c r="O282" s="69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219" t="s">
        <v>177</v>
      </c>
      <c r="AT282" s="219" t="s">
        <v>169</v>
      </c>
      <c r="AU282" s="219" t="s">
        <v>81</v>
      </c>
      <c r="AY282" s="14" t="s">
        <v>166</v>
      </c>
      <c r="BE282" s="112">
        <f>IF(N282="základní",J282,0)</f>
        <v>0</v>
      </c>
      <c r="BF282" s="112">
        <f>IF(N282="snížená",J282,0)</f>
        <v>0</v>
      </c>
      <c r="BG282" s="112">
        <f>IF(N282="zákl. přenesená",J282,0)</f>
        <v>0</v>
      </c>
      <c r="BH282" s="112">
        <f>IF(N282="sníž. přenesená",J282,0)</f>
        <v>0</v>
      </c>
      <c r="BI282" s="112">
        <f>IF(N282="nulová",J282,0)</f>
        <v>0</v>
      </c>
      <c r="BJ282" s="14" t="s">
        <v>81</v>
      </c>
      <c r="BK282" s="112">
        <f>ROUND(I282*H282,2)</f>
        <v>0</v>
      </c>
      <c r="BL282" s="14" t="s">
        <v>177</v>
      </c>
      <c r="BM282" s="219" t="s">
        <v>401</v>
      </c>
    </row>
    <row r="283" spans="1:65" s="2" customFormat="1" ht="19.5">
      <c r="A283" s="32"/>
      <c r="B283" s="33"/>
      <c r="C283" s="34"/>
      <c r="D283" s="220" t="s">
        <v>174</v>
      </c>
      <c r="E283" s="34"/>
      <c r="F283" s="221" t="s">
        <v>961</v>
      </c>
      <c r="G283" s="34"/>
      <c r="H283" s="34"/>
      <c r="I283" s="176"/>
      <c r="J283" s="34"/>
      <c r="K283" s="34"/>
      <c r="L283" s="35"/>
      <c r="M283" s="222"/>
      <c r="N283" s="223"/>
      <c r="O283" s="69"/>
      <c r="P283" s="69"/>
      <c r="Q283" s="69"/>
      <c r="R283" s="69"/>
      <c r="S283" s="69"/>
      <c r="T283" s="70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4" t="s">
        <v>174</v>
      </c>
      <c r="AU283" s="14" t="s">
        <v>81</v>
      </c>
    </row>
    <row r="284" spans="1:65" s="2" customFormat="1" ht="37.9" customHeight="1">
      <c r="A284" s="32"/>
      <c r="B284" s="33"/>
      <c r="C284" s="207" t="s">
        <v>402</v>
      </c>
      <c r="D284" s="207" t="s">
        <v>169</v>
      </c>
      <c r="E284" s="208" t="s">
        <v>735</v>
      </c>
      <c r="F284" s="209" t="s">
        <v>962</v>
      </c>
      <c r="G284" s="210" t="s">
        <v>724</v>
      </c>
      <c r="H284" s="211">
        <v>1</v>
      </c>
      <c r="I284" s="212"/>
      <c r="J284" s="213">
        <f>ROUND(I284*H284,2)</f>
        <v>0</v>
      </c>
      <c r="K284" s="214"/>
      <c r="L284" s="35"/>
      <c r="M284" s="215" t="s">
        <v>1</v>
      </c>
      <c r="N284" s="216" t="s">
        <v>39</v>
      </c>
      <c r="O284" s="69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219" t="s">
        <v>177</v>
      </c>
      <c r="AT284" s="219" t="s">
        <v>169</v>
      </c>
      <c r="AU284" s="219" t="s">
        <v>81</v>
      </c>
      <c r="AY284" s="14" t="s">
        <v>166</v>
      </c>
      <c r="BE284" s="112">
        <f>IF(N284="základní",J284,0)</f>
        <v>0</v>
      </c>
      <c r="BF284" s="112">
        <f>IF(N284="snížená",J284,0)</f>
        <v>0</v>
      </c>
      <c r="BG284" s="112">
        <f>IF(N284="zákl. přenesená",J284,0)</f>
        <v>0</v>
      </c>
      <c r="BH284" s="112">
        <f>IF(N284="sníž. přenesená",J284,0)</f>
        <v>0</v>
      </c>
      <c r="BI284" s="112">
        <f>IF(N284="nulová",J284,0)</f>
        <v>0</v>
      </c>
      <c r="BJ284" s="14" t="s">
        <v>81</v>
      </c>
      <c r="BK284" s="112">
        <f>ROUND(I284*H284,2)</f>
        <v>0</v>
      </c>
      <c r="BL284" s="14" t="s">
        <v>177</v>
      </c>
      <c r="BM284" s="219" t="s">
        <v>405</v>
      </c>
    </row>
    <row r="285" spans="1:65" s="2" customFormat="1" ht="19.5">
      <c r="A285" s="32"/>
      <c r="B285" s="33"/>
      <c r="C285" s="34"/>
      <c r="D285" s="220" t="s">
        <v>174</v>
      </c>
      <c r="E285" s="34"/>
      <c r="F285" s="221" t="s">
        <v>962</v>
      </c>
      <c r="G285" s="34"/>
      <c r="H285" s="34"/>
      <c r="I285" s="176"/>
      <c r="J285" s="34"/>
      <c r="K285" s="34"/>
      <c r="L285" s="35"/>
      <c r="M285" s="222"/>
      <c r="N285" s="223"/>
      <c r="O285" s="69"/>
      <c r="P285" s="69"/>
      <c r="Q285" s="69"/>
      <c r="R285" s="69"/>
      <c r="S285" s="69"/>
      <c r="T285" s="70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4" t="s">
        <v>174</v>
      </c>
      <c r="AU285" s="14" t="s">
        <v>81</v>
      </c>
    </row>
    <row r="286" spans="1:65" s="2" customFormat="1" ht="21.75" customHeight="1">
      <c r="A286" s="32"/>
      <c r="B286" s="33"/>
      <c r="C286" s="207" t="s">
        <v>409</v>
      </c>
      <c r="D286" s="207" t="s">
        <v>169</v>
      </c>
      <c r="E286" s="208" t="s">
        <v>739</v>
      </c>
      <c r="F286" s="209" t="s">
        <v>963</v>
      </c>
      <c r="G286" s="210" t="s">
        <v>724</v>
      </c>
      <c r="H286" s="211">
        <v>1</v>
      </c>
      <c r="I286" s="212"/>
      <c r="J286" s="213">
        <f>ROUND(I286*H286,2)</f>
        <v>0</v>
      </c>
      <c r="K286" s="214"/>
      <c r="L286" s="35"/>
      <c r="M286" s="215" t="s">
        <v>1</v>
      </c>
      <c r="N286" s="216" t="s">
        <v>39</v>
      </c>
      <c r="O286" s="69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219" t="s">
        <v>177</v>
      </c>
      <c r="AT286" s="219" t="s">
        <v>169</v>
      </c>
      <c r="AU286" s="219" t="s">
        <v>81</v>
      </c>
      <c r="AY286" s="14" t="s">
        <v>166</v>
      </c>
      <c r="BE286" s="112">
        <f>IF(N286="základní",J286,0)</f>
        <v>0</v>
      </c>
      <c r="BF286" s="112">
        <f>IF(N286="snížená",J286,0)</f>
        <v>0</v>
      </c>
      <c r="BG286" s="112">
        <f>IF(N286="zákl. přenesená",J286,0)</f>
        <v>0</v>
      </c>
      <c r="BH286" s="112">
        <f>IF(N286="sníž. přenesená",J286,0)</f>
        <v>0</v>
      </c>
      <c r="BI286" s="112">
        <f>IF(N286="nulová",J286,0)</f>
        <v>0</v>
      </c>
      <c r="BJ286" s="14" t="s">
        <v>81</v>
      </c>
      <c r="BK286" s="112">
        <f>ROUND(I286*H286,2)</f>
        <v>0</v>
      </c>
      <c r="BL286" s="14" t="s">
        <v>177</v>
      </c>
      <c r="BM286" s="219" t="s">
        <v>408</v>
      </c>
    </row>
    <row r="287" spans="1:65" s="2" customFormat="1" ht="11.25">
      <c r="A287" s="32"/>
      <c r="B287" s="33"/>
      <c r="C287" s="34"/>
      <c r="D287" s="220" t="s">
        <v>174</v>
      </c>
      <c r="E287" s="34"/>
      <c r="F287" s="221" t="s">
        <v>963</v>
      </c>
      <c r="G287" s="34"/>
      <c r="H287" s="34"/>
      <c r="I287" s="176"/>
      <c r="J287" s="34"/>
      <c r="K287" s="34"/>
      <c r="L287" s="35"/>
      <c r="M287" s="222"/>
      <c r="N287" s="223"/>
      <c r="O287" s="69"/>
      <c r="P287" s="69"/>
      <c r="Q287" s="69"/>
      <c r="R287" s="69"/>
      <c r="S287" s="69"/>
      <c r="T287" s="70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T287" s="14" t="s">
        <v>174</v>
      </c>
      <c r="AU287" s="14" t="s">
        <v>81</v>
      </c>
    </row>
    <row r="288" spans="1:65" s="12" customFormat="1" ht="25.9" customHeight="1">
      <c r="B288" s="191"/>
      <c r="C288" s="192"/>
      <c r="D288" s="193" t="s">
        <v>73</v>
      </c>
      <c r="E288" s="194" t="s">
        <v>720</v>
      </c>
      <c r="F288" s="194" t="s">
        <v>732</v>
      </c>
      <c r="G288" s="192"/>
      <c r="H288" s="192"/>
      <c r="I288" s="195"/>
      <c r="J288" s="196">
        <f>BK288</f>
        <v>0</v>
      </c>
      <c r="K288" s="192"/>
      <c r="L288" s="197"/>
      <c r="M288" s="198"/>
      <c r="N288" s="199"/>
      <c r="O288" s="199"/>
      <c r="P288" s="200">
        <f>SUM(P289:P310)</f>
        <v>0</v>
      </c>
      <c r="Q288" s="199"/>
      <c r="R288" s="200">
        <f>SUM(R289:R310)</f>
        <v>0</v>
      </c>
      <c r="S288" s="199"/>
      <c r="T288" s="201">
        <f>SUM(T289:T310)</f>
        <v>0</v>
      </c>
      <c r="AR288" s="202" t="s">
        <v>81</v>
      </c>
      <c r="AT288" s="203" t="s">
        <v>73</v>
      </c>
      <c r="AU288" s="203" t="s">
        <v>74</v>
      </c>
      <c r="AY288" s="202" t="s">
        <v>166</v>
      </c>
      <c r="BK288" s="204">
        <f>SUM(BK289:BK310)</f>
        <v>0</v>
      </c>
    </row>
    <row r="289" spans="1:65" s="2" customFormat="1" ht="16.5" customHeight="1">
      <c r="A289" s="32"/>
      <c r="B289" s="33"/>
      <c r="C289" s="224" t="s">
        <v>291</v>
      </c>
      <c r="D289" s="224" t="s">
        <v>179</v>
      </c>
      <c r="E289" s="225" t="s">
        <v>741</v>
      </c>
      <c r="F289" s="226" t="s">
        <v>734</v>
      </c>
      <c r="G289" s="227" t="s">
        <v>724</v>
      </c>
      <c r="H289" s="228">
        <v>1</v>
      </c>
      <c r="I289" s="229"/>
      <c r="J289" s="230">
        <f>ROUND(I289*H289,2)</f>
        <v>0</v>
      </c>
      <c r="K289" s="231"/>
      <c r="L289" s="232"/>
      <c r="M289" s="233" t="s">
        <v>1</v>
      </c>
      <c r="N289" s="234" t="s">
        <v>39</v>
      </c>
      <c r="O289" s="69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19" t="s">
        <v>186</v>
      </c>
      <c r="AT289" s="219" t="s">
        <v>179</v>
      </c>
      <c r="AU289" s="219" t="s">
        <v>81</v>
      </c>
      <c r="AY289" s="14" t="s">
        <v>166</v>
      </c>
      <c r="BE289" s="112">
        <f>IF(N289="základní",J289,0)</f>
        <v>0</v>
      </c>
      <c r="BF289" s="112">
        <f>IF(N289="snížená",J289,0)</f>
        <v>0</v>
      </c>
      <c r="BG289" s="112">
        <f>IF(N289="zákl. přenesená",J289,0)</f>
        <v>0</v>
      </c>
      <c r="BH289" s="112">
        <f>IF(N289="sníž. přenesená",J289,0)</f>
        <v>0</v>
      </c>
      <c r="BI289" s="112">
        <f>IF(N289="nulová",J289,0)</f>
        <v>0</v>
      </c>
      <c r="BJ289" s="14" t="s">
        <v>81</v>
      </c>
      <c r="BK289" s="112">
        <f>ROUND(I289*H289,2)</f>
        <v>0</v>
      </c>
      <c r="BL289" s="14" t="s">
        <v>177</v>
      </c>
      <c r="BM289" s="219" t="s">
        <v>412</v>
      </c>
    </row>
    <row r="290" spans="1:65" s="2" customFormat="1" ht="11.25">
      <c r="A290" s="32"/>
      <c r="B290" s="33"/>
      <c r="C290" s="34"/>
      <c r="D290" s="220" t="s">
        <v>174</v>
      </c>
      <c r="E290" s="34"/>
      <c r="F290" s="221" t="s">
        <v>734</v>
      </c>
      <c r="G290" s="34"/>
      <c r="H290" s="34"/>
      <c r="I290" s="176"/>
      <c r="J290" s="34"/>
      <c r="K290" s="34"/>
      <c r="L290" s="35"/>
      <c r="M290" s="222"/>
      <c r="N290" s="223"/>
      <c r="O290" s="69"/>
      <c r="P290" s="69"/>
      <c r="Q290" s="69"/>
      <c r="R290" s="69"/>
      <c r="S290" s="69"/>
      <c r="T290" s="70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4" t="s">
        <v>174</v>
      </c>
      <c r="AU290" s="14" t="s">
        <v>81</v>
      </c>
    </row>
    <row r="291" spans="1:65" s="2" customFormat="1" ht="37.9" customHeight="1">
      <c r="A291" s="32"/>
      <c r="B291" s="33"/>
      <c r="C291" s="224" t="s">
        <v>416</v>
      </c>
      <c r="D291" s="224" t="s">
        <v>179</v>
      </c>
      <c r="E291" s="225" t="s">
        <v>743</v>
      </c>
      <c r="F291" s="226" t="s">
        <v>964</v>
      </c>
      <c r="G291" s="227" t="s">
        <v>724</v>
      </c>
      <c r="H291" s="228">
        <v>16</v>
      </c>
      <c r="I291" s="229"/>
      <c r="J291" s="230">
        <f>ROUND(I291*H291,2)</f>
        <v>0</v>
      </c>
      <c r="K291" s="231"/>
      <c r="L291" s="232"/>
      <c r="M291" s="233" t="s">
        <v>1</v>
      </c>
      <c r="N291" s="234" t="s">
        <v>39</v>
      </c>
      <c r="O291" s="69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19" t="s">
        <v>186</v>
      </c>
      <c r="AT291" s="219" t="s">
        <v>179</v>
      </c>
      <c r="AU291" s="219" t="s">
        <v>81</v>
      </c>
      <c r="AY291" s="14" t="s">
        <v>166</v>
      </c>
      <c r="BE291" s="112">
        <f>IF(N291="základní",J291,0)</f>
        <v>0</v>
      </c>
      <c r="BF291" s="112">
        <f>IF(N291="snížená",J291,0)</f>
        <v>0</v>
      </c>
      <c r="BG291" s="112">
        <f>IF(N291="zákl. přenesená",J291,0)</f>
        <v>0</v>
      </c>
      <c r="BH291" s="112">
        <f>IF(N291="sníž. přenesená",J291,0)</f>
        <v>0</v>
      </c>
      <c r="BI291" s="112">
        <f>IF(N291="nulová",J291,0)</f>
        <v>0</v>
      </c>
      <c r="BJ291" s="14" t="s">
        <v>81</v>
      </c>
      <c r="BK291" s="112">
        <f>ROUND(I291*H291,2)</f>
        <v>0</v>
      </c>
      <c r="BL291" s="14" t="s">
        <v>177</v>
      </c>
      <c r="BM291" s="219" t="s">
        <v>415</v>
      </c>
    </row>
    <row r="292" spans="1:65" s="2" customFormat="1" ht="29.25">
      <c r="A292" s="32"/>
      <c r="B292" s="33"/>
      <c r="C292" s="34"/>
      <c r="D292" s="220" t="s">
        <v>174</v>
      </c>
      <c r="E292" s="34"/>
      <c r="F292" s="221" t="s">
        <v>964</v>
      </c>
      <c r="G292" s="34"/>
      <c r="H292" s="34"/>
      <c r="I292" s="176"/>
      <c r="J292" s="34"/>
      <c r="K292" s="34"/>
      <c r="L292" s="35"/>
      <c r="M292" s="222"/>
      <c r="N292" s="223"/>
      <c r="O292" s="69"/>
      <c r="P292" s="69"/>
      <c r="Q292" s="69"/>
      <c r="R292" s="69"/>
      <c r="S292" s="69"/>
      <c r="T292" s="70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4" t="s">
        <v>174</v>
      </c>
      <c r="AU292" s="14" t="s">
        <v>81</v>
      </c>
    </row>
    <row r="293" spans="1:65" s="2" customFormat="1" ht="21.75" customHeight="1">
      <c r="A293" s="32"/>
      <c r="B293" s="33"/>
      <c r="C293" s="224" t="s">
        <v>295</v>
      </c>
      <c r="D293" s="224" t="s">
        <v>179</v>
      </c>
      <c r="E293" s="225" t="s">
        <v>856</v>
      </c>
      <c r="F293" s="226" t="s">
        <v>965</v>
      </c>
      <c r="G293" s="227" t="s">
        <v>724</v>
      </c>
      <c r="H293" s="228">
        <v>16</v>
      </c>
      <c r="I293" s="229"/>
      <c r="J293" s="230">
        <f>ROUND(I293*H293,2)</f>
        <v>0</v>
      </c>
      <c r="K293" s="231"/>
      <c r="L293" s="232"/>
      <c r="M293" s="233" t="s">
        <v>1</v>
      </c>
      <c r="N293" s="234" t="s">
        <v>39</v>
      </c>
      <c r="O293" s="69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19" t="s">
        <v>186</v>
      </c>
      <c r="AT293" s="219" t="s">
        <v>179</v>
      </c>
      <c r="AU293" s="219" t="s">
        <v>81</v>
      </c>
      <c r="AY293" s="14" t="s">
        <v>166</v>
      </c>
      <c r="BE293" s="112">
        <f>IF(N293="základní",J293,0)</f>
        <v>0</v>
      </c>
      <c r="BF293" s="112">
        <f>IF(N293="snížená",J293,0)</f>
        <v>0</v>
      </c>
      <c r="BG293" s="112">
        <f>IF(N293="zákl. přenesená",J293,0)</f>
        <v>0</v>
      </c>
      <c r="BH293" s="112">
        <f>IF(N293="sníž. přenesená",J293,0)</f>
        <v>0</v>
      </c>
      <c r="BI293" s="112">
        <f>IF(N293="nulová",J293,0)</f>
        <v>0</v>
      </c>
      <c r="BJ293" s="14" t="s">
        <v>81</v>
      </c>
      <c r="BK293" s="112">
        <f>ROUND(I293*H293,2)</f>
        <v>0</v>
      </c>
      <c r="BL293" s="14" t="s">
        <v>177</v>
      </c>
      <c r="BM293" s="219" t="s">
        <v>419</v>
      </c>
    </row>
    <row r="294" spans="1:65" s="2" customFormat="1" ht="11.25">
      <c r="A294" s="32"/>
      <c r="B294" s="33"/>
      <c r="C294" s="34"/>
      <c r="D294" s="220" t="s">
        <v>174</v>
      </c>
      <c r="E294" s="34"/>
      <c r="F294" s="221" t="s">
        <v>965</v>
      </c>
      <c r="G294" s="34"/>
      <c r="H294" s="34"/>
      <c r="I294" s="176"/>
      <c r="J294" s="34"/>
      <c r="K294" s="34"/>
      <c r="L294" s="35"/>
      <c r="M294" s="222"/>
      <c r="N294" s="223"/>
      <c r="O294" s="69"/>
      <c r="P294" s="69"/>
      <c r="Q294" s="69"/>
      <c r="R294" s="69"/>
      <c r="S294" s="69"/>
      <c r="T294" s="70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4" t="s">
        <v>174</v>
      </c>
      <c r="AU294" s="14" t="s">
        <v>81</v>
      </c>
    </row>
    <row r="295" spans="1:65" s="2" customFormat="1" ht="24.2" customHeight="1">
      <c r="A295" s="32"/>
      <c r="B295" s="33"/>
      <c r="C295" s="224" t="s">
        <v>423</v>
      </c>
      <c r="D295" s="224" t="s">
        <v>179</v>
      </c>
      <c r="E295" s="225" t="s">
        <v>796</v>
      </c>
      <c r="F295" s="226" t="s">
        <v>966</v>
      </c>
      <c r="G295" s="227" t="s">
        <v>724</v>
      </c>
      <c r="H295" s="228">
        <v>2</v>
      </c>
      <c r="I295" s="229"/>
      <c r="J295" s="230">
        <f>ROUND(I295*H295,2)</f>
        <v>0</v>
      </c>
      <c r="K295" s="231"/>
      <c r="L295" s="232"/>
      <c r="M295" s="233" t="s">
        <v>1</v>
      </c>
      <c r="N295" s="234" t="s">
        <v>39</v>
      </c>
      <c r="O295" s="69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219" t="s">
        <v>186</v>
      </c>
      <c r="AT295" s="219" t="s">
        <v>179</v>
      </c>
      <c r="AU295" s="219" t="s">
        <v>81</v>
      </c>
      <c r="AY295" s="14" t="s">
        <v>166</v>
      </c>
      <c r="BE295" s="112">
        <f>IF(N295="základní",J295,0)</f>
        <v>0</v>
      </c>
      <c r="BF295" s="112">
        <f>IF(N295="snížená",J295,0)</f>
        <v>0</v>
      </c>
      <c r="BG295" s="112">
        <f>IF(N295="zákl. přenesená",J295,0)</f>
        <v>0</v>
      </c>
      <c r="BH295" s="112">
        <f>IF(N295="sníž. přenesená",J295,0)</f>
        <v>0</v>
      </c>
      <c r="BI295" s="112">
        <f>IF(N295="nulová",J295,0)</f>
        <v>0</v>
      </c>
      <c r="BJ295" s="14" t="s">
        <v>81</v>
      </c>
      <c r="BK295" s="112">
        <f>ROUND(I295*H295,2)</f>
        <v>0</v>
      </c>
      <c r="BL295" s="14" t="s">
        <v>177</v>
      </c>
      <c r="BM295" s="219" t="s">
        <v>422</v>
      </c>
    </row>
    <row r="296" spans="1:65" s="2" customFormat="1" ht="11.25">
      <c r="A296" s="32"/>
      <c r="B296" s="33"/>
      <c r="C296" s="34"/>
      <c r="D296" s="220" t="s">
        <v>174</v>
      </c>
      <c r="E296" s="34"/>
      <c r="F296" s="221" t="s">
        <v>966</v>
      </c>
      <c r="G296" s="34"/>
      <c r="H296" s="34"/>
      <c r="I296" s="176"/>
      <c r="J296" s="34"/>
      <c r="K296" s="34"/>
      <c r="L296" s="35"/>
      <c r="M296" s="222"/>
      <c r="N296" s="223"/>
      <c r="O296" s="69"/>
      <c r="P296" s="69"/>
      <c r="Q296" s="69"/>
      <c r="R296" s="69"/>
      <c r="S296" s="69"/>
      <c r="T296" s="70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4" t="s">
        <v>174</v>
      </c>
      <c r="AU296" s="14" t="s">
        <v>81</v>
      </c>
    </row>
    <row r="297" spans="1:65" s="2" customFormat="1" ht="37.9" customHeight="1">
      <c r="A297" s="32"/>
      <c r="B297" s="33"/>
      <c r="C297" s="224" t="s">
        <v>298</v>
      </c>
      <c r="D297" s="224" t="s">
        <v>179</v>
      </c>
      <c r="E297" s="225" t="s">
        <v>797</v>
      </c>
      <c r="F297" s="226" t="s">
        <v>744</v>
      </c>
      <c r="G297" s="227" t="s">
        <v>724</v>
      </c>
      <c r="H297" s="228">
        <v>12</v>
      </c>
      <c r="I297" s="229"/>
      <c r="J297" s="230">
        <f>ROUND(I297*H297,2)</f>
        <v>0</v>
      </c>
      <c r="K297" s="231"/>
      <c r="L297" s="232"/>
      <c r="M297" s="233" t="s">
        <v>1</v>
      </c>
      <c r="N297" s="234" t="s">
        <v>39</v>
      </c>
      <c r="O297" s="69"/>
      <c r="P297" s="217">
        <f>O297*H297</f>
        <v>0</v>
      </c>
      <c r="Q297" s="217">
        <v>0</v>
      </c>
      <c r="R297" s="217">
        <f>Q297*H297</f>
        <v>0</v>
      </c>
      <c r="S297" s="217">
        <v>0</v>
      </c>
      <c r="T297" s="218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219" t="s">
        <v>186</v>
      </c>
      <c r="AT297" s="219" t="s">
        <v>179</v>
      </c>
      <c r="AU297" s="219" t="s">
        <v>81</v>
      </c>
      <c r="AY297" s="14" t="s">
        <v>166</v>
      </c>
      <c r="BE297" s="112">
        <f>IF(N297="základní",J297,0)</f>
        <v>0</v>
      </c>
      <c r="BF297" s="112">
        <f>IF(N297="snížená",J297,0)</f>
        <v>0</v>
      </c>
      <c r="BG297" s="112">
        <f>IF(N297="zákl. přenesená",J297,0)</f>
        <v>0</v>
      </c>
      <c r="BH297" s="112">
        <f>IF(N297="sníž. přenesená",J297,0)</f>
        <v>0</v>
      </c>
      <c r="BI297" s="112">
        <f>IF(N297="nulová",J297,0)</f>
        <v>0</v>
      </c>
      <c r="BJ297" s="14" t="s">
        <v>81</v>
      </c>
      <c r="BK297" s="112">
        <f>ROUND(I297*H297,2)</f>
        <v>0</v>
      </c>
      <c r="BL297" s="14" t="s">
        <v>177</v>
      </c>
      <c r="BM297" s="219" t="s">
        <v>426</v>
      </c>
    </row>
    <row r="298" spans="1:65" s="2" customFormat="1" ht="19.5">
      <c r="A298" s="32"/>
      <c r="B298" s="33"/>
      <c r="C298" s="34"/>
      <c r="D298" s="220" t="s">
        <v>174</v>
      </c>
      <c r="E298" s="34"/>
      <c r="F298" s="221" t="s">
        <v>744</v>
      </c>
      <c r="G298" s="34"/>
      <c r="H298" s="34"/>
      <c r="I298" s="176"/>
      <c r="J298" s="34"/>
      <c r="K298" s="34"/>
      <c r="L298" s="35"/>
      <c r="M298" s="222"/>
      <c r="N298" s="223"/>
      <c r="O298" s="69"/>
      <c r="P298" s="69"/>
      <c r="Q298" s="69"/>
      <c r="R298" s="69"/>
      <c r="S298" s="69"/>
      <c r="T298" s="70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4" t="s">
        <v>174</v>
      </c>
      <c r="AU298" s="14" t="s">
        <v>81</v>
      </c>
    </row>
    <row r="299" spans="1:65" s="2" customFormat="1" ht="16.5" customHeight="1">
      <c r="A299" s="32"/>
      <c r="B299" s="33"/>
      <c r="C299" s="224" t="s">
        <v>430</v>
      </c>
      <c r="D299" s="224" t="s">
        <v>179</v>
      </c>
      <c r="E299" s="225" t="s">
        <v>857</v>
      </c>
      <c r="F299" s="226" t="s">
        <v>748</v>
      </c>
      <c r="G299" s="227" t="s">
        <v>724</v>
      </c>
      <c r="H299" s="228">
        <v>1</v>
      </c>
      <c r="I299" s="229"/>
      <c r="J299" s="230">
        <f>ROUND(I299*H299,2)</f>
        <v>0</v>
      </c>
      <c r="K299" s="231"/>
      <c r="L299" s="232"/>
      <c r="M299" s="233" t="s">
        <v>1</v>
      </c>
      <c r="N299" s="234" t="s">
        <v>39</v>
      </c>
      <c r="O299" s="69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219" t="s">
        <v>186</v>
      </c>
      <c r="AT299" s="219" t="s">
        <v>179</v>
      </c>
      <c r="AU299" s="219" t="s">
        <v>81</v>
      </c>
      <c r="AY299" s="14" t="s">
        <v>166</v>
      </c>
      <c r="BE299" s="112">
        <f>IF(N299="základní",J299,0)</f>
        <v>0</v>
      </c>
      <c r="BF299" s="112">
        <f>IF(N299="snížená",J299,0)</f>
        <v>0</v>
      </c>
      <c r="BG299" s="112">
        <f>IF(N299="zákl. přenesená",J299,0)</f>
        <v>0</v>
      </c>
      <c r="BH299" s="112">
        <f>IF(N299="sníž. přenesená",J299,0)</f>
        <v>0</v>
      </c>
      <c r="BI299" s="112">
        <f>IF(N299="nulová",J299,0)</f>
        <v>0</v>
      </c>
      <c r="BJ299" s="14" t="s">
        <v>81</v>
      </c>
      <c r="BK299" s="112">
        <f>ROUND(I299*H299,2)</f>
        <v>0</v>
      </c>
      <c r="BL299" s="14" t="s">
        <v>177</v>
      </c>
      <c r="BM299" s="219" t="s">
        <v>429</v>
      </c>
    </row>
    <row r="300" spans="1:65" s="2" customFormat="1" ht="11.25">
      <c r="A300" s="32"/>
      <c r="B300" s="33"/>
      <c r="C300" s="34"/>
      <c r="D300" s="220" t="s">
        <v>174</v>
      </c>
      <c r="E300" s="34"/>
      <c r="F300" s="221" t="s">
        <v>748</v>
      </c>
      <c r="G300" s="34"/>
      <c r="H300" s="34"/>
      <c r="I300" s="176"/>
      <c r="J300" s="34"/>
      <c r="K300" s="34"/>
      <c r="L300" s="35"/>
      <c r="M300" s="222"/>
      <c r="N300" s="223"/>
      <c r="O300" s="69"/>
      <c r="P300" s="69"/>
      <c r="Q300" s="69"/>
      <c r="R300" s="69"/>
      <c r="S300" s="69"/>
      <c r="T300" s="70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4" t="s">
        <v>174</v>
      </c>
      <c r="AU300" s="14" t="s">
        <v>81</v>
      </c>
    </row>
    <row r="301" spans="1:65" s="2" customFormat="1" ht="16.5" customHeight="1">
      <c r="A301" s="32"/>
      <c r="B301" s="33"/>
      <c r="C301" s="224" t="s">
        <v>302</v>
      </c>
      <c r="D301" s="224" t="s">
        <v>179</v>
      </c>
      <c r="E301" s="225" t="s">
        <v>858</v>
      </c>
      <c r="F301" s="226" t="s">
        <v>967</v>
      </c>
      <c r="G301" s="227" t="s">
        <v>724</v>
      </c>
      <c r="H301" s="228">
        <v>4</v>
      </c>
      <c r="I301" s="229"/>
      <c r="J301" s="230">
        <f>ROUND(I301*H301,2)</f>
        <v>0</v>
      </c>
      <c r="K301" s="231"/>
      <c r="L301" s="232"/>
      <c r="M301" s="233" t="s">
        <v>1</v>
      </c>
      <c r="N301" s="234" t="s">
        <v>39</v>
      </c>
      <c r="O301" s="69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219" t="s">
        <v>186</v>
      </c>
      <c r="AT301" s="219" t="s">
        <v>179</v>
      </c>
      <c r="AU301" s="219" t="s">
        <v>81</v>
      </c>
      <c r="AY301" s="14" t="s">
        <v>166</v>
      </c>
      <c r="BE301" s="112">
        <f>IF(N301="základní",J301,0)</f>
        <v>0</v>
      </c>
      <c r="BF301" s="112">
        <f>IF(N301="snížená",J301,0)</f>
        <v>0</v>
      </c>
      <c r="BG301" s="112">
        <f>IF(N301="zákl. přenesená",J301,0)</f>
        <v>0</v>
      </c>
      <c r="BH301" s="112">
        <f>IF(N301="sníž. přenesená",J301,0)</f>
        <v>0</v>
      </c>
      <c r="BI301" s="112">
        <f>IF(N301="nulová",J301,0)</f>
        <v>0</v>
      </c>
      <c r="BJ301" s="14" t="s">
        <v>81</v>
      </c>
      <c r="BK301" s="112">
        <f>ROUND(I301*H301,2)</f>
        <v>0</v>
      </c>
      <c r="BL301" s="14" t="s">
        <v>177</v>
      </c>
      <c r="BM301" s="219" t="s">
        <v>433</v>
      </c>
    </row>
    <row r="302" spans="1:65" s="2" customFormat="1" ht="11.25">
      <c r="A302" s="32"/>
      <c r="B302" s="33"/>
      <c r="C302" s="34"/>
      <c r="D302" s="220" t="s">
        <v>174</v>
      </c>
      <c r="E302" s="34"/>
      <c r="F302" s="221" t="s">
        <v>967</v>
      </c>
      <c r="G302" s="34"/>
      <c r="H302" s="34"/>
      <c r="I302" s="176"/>
      <c r="J302" s="34"/>
      <c r="K302" s="34"/>
      <c r="L302" s="35"/>
      <c r="M302" s="222"/>
      <c r="N302" s="223"/>
      <c r="O302" s="69"/>
      <c r="P302" s="69"/>
      <c r="Q302" s="69"/>
      <c r="R302" s="69"/>
      <c r="S302" s="69"/>
      <c r="T302" s="70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T302" s="14" t="s">
        <v>174</v>
      </c>
      <c r="AU302" s="14" t="s">
        <v>81</v>
      </c>
    </row>
    <row r="303" spans="1:65" s="2" customFormat="1" ht="16.5" customHeight="1">
      <c r="A303" s="32"/>
      <c r="B303" s="33"/>
      <c r="C303" s="207" t="s">
        <v>440</v>
      </c>
      <c r="D303" s="207" t="s">
        <v>169</v>
      </c>
      <c r="E303" s="208" t="s">
        <v>859</v>
      </c>
      <c r="F303" s="209" t="s">
        <v>968</v>
      </c>
      <c r="G303" s="210" t="s">
        <v>724</v>
      </c>
      <c r="H303" s="211">
        <v>4</v>
      </c>
      <c r="I303" s="212"/>
      <c r="J303" s="213">
        <f>ROUND(I303*H303,2)</f>
        <v>0</v>
      </c>
      <c r="K303" s="214"/>
      <c r="L303" s="35"/>
      <c r="M303" s="215" t="s">
        <v>1</v>
      </c>
      <c r="N303" s="216" t="s">
        <v>39</v>
      </c>
      <c r="O303" s="69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219" t="s">
        <v>177</v>
      </c>
      <c r="AT303" s="219" t="s">
        <v>169</v>
      </c>
      <c r="AU303" s="219" t="s">
        <v>81</v>
      </c>
      <c r="AY303" s="14" t="s">
        <v>166</v>
      </c>
      <c r="BE303" s="112">
        <f>IF(N303="základní",J303,0)</f>
        <v>0</v>
      </c>
      <c r="BF303" s="112">
        <f>IF(N303="snížená",J303,0)</f>
        <v>0</v>
      </c>
      <c r="BG303" s="112">
        <f>IF(N303="zákl. přenesená",J303,0)</f>
        <v>0</v>
      </c>
      <c r="BH303" s="112">
        <f>IF(N303="sníž. přenesená",J303,0)</f>
        <v>0</v>
      </c>
      <c r="BI303" s="112">
        <f>IF(N303="nulová",J303,0)</f>
        <v>0</v>
      </c>
      <c r="BJ303" s="14" t="s">
        <v>81</v>
      </c>
      <c r="BK303" s="112">
        <f>ROUND(I303*H303,2)</f>
        <v>0</v>
      </c>
      <c r="BL303" s="14" t="s">
        <v>177</v>
      </c>
      <c r="BM303" s="219" t="s">
        <v>437</v>
      </c>
    </row>
    <row r="304" spans="1:65" s="2" customFormat="1" ht="11.25">
      <c r="A304" s="32"/>
      <c r="B304" s="33"/>
      <c r="C304" s="34"/>
      <c r="D304" s="220" t="s">
        <v>174</v>
      </c>
      <c r="E304" s="34"/>
      <c r="F304" s="221" t="s">
        <v>968</v>
      </c>
      <c r="G304" s="34"/>
      <c r="H304" s="34"/>
      <c r="I304" s="176"/>
      <c r="J304" s="34"/>
      <c r="K304" s="34"/>
      <c r="L304" s="35"/>
      <c r="M304" s="222"/>
      <c r="N304" s="223"/>
      <c r="O304" s="69"/>
      <c r="P304" s="69"/>
      <c r="Q304" s="69"/>
      <c r="R304" s="69"/>
      <c r="S304" s="69"/>
      <c r="T304" s="70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T304" s="14" t="s">
        <v>174</v>
      </c>
      <c r="AU304" s="14" t="s">
        <v>81</v>
      </c>
    </row>
    <row r="305" spans="1:65" s="2" customFormat="1" ht="16.5" customHeight="1">
      <c r="A305" s="32"/>
      <c r="B305" s="33"/>
      <c r="C305" s="207" t="s">
        <v>305</v>
      </c>
      <c r="D305" s="207" t="s">
        <v>169</v>
      </c>
      <c r="E305" s="208" t="s">
        <v>745</v>
      </c>
      <c r="F305" s="209" t="s">
        <v>969</v>
      </c>
      <c r="G305" s="210" t="s">
        <v>724</v>
      </c>
      <c r="H305" s="211">
        <v>2</v>
      </c>
      <c r="I305" s="212"/>
      <c r="J305" s="213">
        <f>ROUND(I305*H305,2)</f>
        <v>0</v>
      </c>
      <c r="K305" s="214"/>
      <c r="L305" s="35"/>
      <c r="M305" s="215" t="s">
        <v>1</v>
      </c>
      <c r="N305" s="216" t="s">
        <v>39</v>
      </c>
      <c r="O305" s="69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219" t="s">
        <v>177</v>
      </c>
      <c r="AT305" s="219" t="s">
        <v>169</v>
      </c>
      <c r="AU305" s="219" t="s">
        <v>81</v>
      </c>
      <c r="AY305" s="14" t="s">
        <v>166</v>
      </c>
      <c r="BE305" s="112">
        <f>IF(N305="základní",J305,0)</f>
        <v>0</v>
      </c>
      <c r="BF305" s="112">
        <f>IF(N305="snížená",J305,0)</f>
        <v>0</v>
      </c>
      <c r="BG305" s="112">
        <f>IF(N305="zákl. přenesená",J305,0)</f>
        <v>0</v>
      </c>
      <c r="BH305" s="112">
        <f>IF(N305="sníž. přenesená",J305,0)</f>
        <v>0</v>
      </c>
      <c r="BI305" s="112">
        <f>IF(N305="nulová",J305,0)</f>
        <v>0</v>
      </c>
      <c r="BJ305" s="14" t="s">
        <v>81</v>
      </c>
      <c r="BK305" s="112">
        <f>ROUND(I305*H305,2)</f>
        <v>0</v>
      </c>
      <c r="BL305" s="14" t="s">
        <v>177</v>
      </c>
      <c r="BM305" s="219" t="s">
        <v>443</v>
      </c>
    </row>
    <row r="306" spans="1:65" s="2" customFormat="1" ht="11.25">
      <c r="A306" s="32"/>
      <c r="B306" s="33"/>
      <c r="C306" s="34"/>
      <c r="D306" s="220" t="s">
        <v>174</v>
      </c>
      <c r="E306" s="34"/>
      <c r="F306" s="221" t="s">
        <v>969</v>
      </c>
      <c r="G306" s="34"/>
      <c r="H306" s="34"/>
      <c r="I306" s="176"/>
      <c r="J306" s="34"/>
      <c r="K306" s="34"/>
      <c r="L306" s="35"/>
      <c r="M306" s="222"/>
      <c r="N306" s="223"/>
      <c r="O306" s="69"/>
      <c r="P306" s="69"/>
      <c r="Q306" s="69"/>
      <c r="R306" s="69"/>
      <c r="S306" s="69"/>
      <c r="T306" s="70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T306" s="14" t="s">
        <v>174</v>
      </c>
      <c r="AU306" s="14" t="s">
        <v>81</v>
      </c>
    </row>
    <row r="307" spans="1:65" s="2" customFormat="1" ht="16.5" customHeight="1">
      <c r="A307" s="32"/>
      <c r="B307" s="33"/>
      <c r="C307" s="207" t="s">
        <v>447</v>
      </c>
      <c r="D307" s="207" t="s">
        <v>169</v>
      </c>
      <c r="E307" s="208" t="s">
        <v>747</v>
      </c>
      <c r="F307" s="209" t="s">
        <v>970</v>
      </c>
      <c r="G307" s="210" t="s">
        <v>724</v>
      </c>
      <c r="H307" s="211">
        <v>2</v>
      </c>
      <c r="I307" s="212"/>
      <c r="J307" s="213">
        <f>ROUND(I307*H307,2)</f>
        <v>0</v>
      </c>
      <c r="K307" s="214"/>
      <c r="L307" s="35"/>
      <c r="M307" s="215" t="s">
        <v>1</v>
      </c>
      <c r="N307" s="216" t="s">
        <v>39</v>
      </c>
      <c r="O307" s="69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219" t="s">
        <v>177</v>
      </c>
      <c r="AT307" s="219" t="s">
        <v>169</v>
      </c>
      <c r="AU307" s="219" t="s">
        <v>81</v>
      </c>
      <c r="AY307" s="14" t="s">
        <v>166</v>
      </c>
      <c r="BE307" s="112">
        <f>IF(N307="základní",J307,0)</f>
        <v>0</v>
      </c>
      <c r="BF307" s="112">
        <f>IF(N307="snížená",J307,0)</f>
        <v>0</v>
      </c>
      <c r="BG307" s="112">
        <f>IF(N307="zákl. přenesená",J307,0)</f>
        <v>0</v>
      </c>
      <c r="BH307" s="112">
        <f>IF(N307="sníž. přenesená",J307,0)</f>
        <v>0</v>
      </c>
      <c r="BI307" s="112">
        <f>IF(N307="nulová",J307,0)</f>
        <v>0</v>
      </c>
      <c r="BJ307" s="14" t="s">
        <v>81</v>
      </c>
      <c r="BK307" s="112">
        <f>ROUND(I307*H307,2)</f>
        <v>0</v>
      </c>
      <c r="BL307" s="14" t="s">
        <v>177</v>
      </c>
      <c r="BM307" s="219" t="s">
        <v>446</v>
      </c>
    </row>
    <row r="308" spans="1:65" s="2" customFormat="1" ht="11.25">
      <c r="A308" s="32"/>
      <c r="B308" s="33"/>
      <c r="C308" s="34"/>
      <c r="D308" s="220" t="s">
        <v>174</v>
      </c>
      <c r="E308" s="34"/>
      <c r="F308" s="221" t="s">
        <v>970</v>
      </c>
      <c r="G308" s="34"/>
      <c r="H308" s="34"/>
      <c r="I308" s="176"/>
      <c r="J308" s="34"/>
      <c r="K308" s="34"/>
      <c r="L308" s="35"/>
      <c r="M308" s="222"/>
      <c r="N308" s="223"/>
      <c r="O308" s="69"/>
      <c r="P308" s="69"/>
      <c r="Q308" s="69"/>
      <c r="R308" s="69"/>
      <c r="S308" s="69"/>
      <c r="T308" s="70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T308" s="14" t="s">
        <v>174</v>
      </c>
      <c r="AU308" s="14" t="s">
        <v>81</v>
      </c>
    </row>
    <row r="309" spans="1:65" s="2" customFormat="1" ht="16.5" customHeight="1">
      <c r="A309" s="32"/>
      <c r="B309" s="33"/>
      <c r="C309" s="207" t="s">
        <v>311</v>
      </c>
      <c r="D309" s="207" t="s">
        <v>169</v>
      </c>
      <c r="E309" s="208" t="s">
        <v>971</v>
      </c>
      <c r="F309" s="209" t="s">
        <v>972</v>
      </c>
      <c r="G309" s="210" t="s">
        <v>724</v>
      </c>
      <c r="H309" s="211">
        <v>90</v>
      </c>
      <c r="I309" s="212"/>
      <c r="J309" s="213">
        <f>ROUND(I309*H309,2)</f>
        <v>0</v>
      </c>
      <c r="K309" s="214"/>
      <c r="L309" s="35"/>
      <c r="M309" s="215" t="s">
        <v>1</v>
      </c>
      <c r="N309" s="216" t="s">
        <v>39</v>
      </c>
      <c r="O309" s="69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219" t="s">
        <v>177</v>
      </c>
      <c r="AT309" s="219" t="s">
        <v>169</v>
      </c>
      <c r="AU309" s="219" t="s">
        <v>81</v>
      </c>
      <c r="AY309" s="14" t="s">
        <v>166</v>
      </c>
      <c r="BE309" s="112">
        <f>IF(N309="základní",J309,0)</f>
        <v>0</v>
      </c>
      <c r="BF309" s="112">
        <f>IF(N309="snížená",J309,0)</f>
        <v>0</v>
      </c>
      <c r="BG309" s="112">
        <f>IF(N309="zákl. přenesená",J309,0)</f>
        <v>0</v>
      </c>
      <c r="BH309" s="112">
        <f>IF(N309="sníž. přenesená",J309,0)</f>
        <v>0</v>
      </c>
      <c r="BI309" s="112">
        <f>IF(N309="nulová",J309,0)</f>
        <v>0</v>
      </c>
      <c r="BJ309" s="14" t="s">
        <v>81</v>
      </c>
      <c r="BK309" s="112">
        <f>ROUND(I309*H309,2)</f>
        <v>0</v>
      </c>
      <c r="BL309" s="14" t="s">
        <v>177</v>
      </c>
      <c r="BM309" s="219" t="s">
        <v>450</v>
      </c>
    </row>
    <row r="310" spans="1:65" s="2" customFormat="1" ht="11.25">
      <c r="A310" s="32"/>
      <c r="B310" s="33"/>
      <c r="C310" s="34"/>
      <c r="D310" s="220" t="s">
        <v>174</v>
      </c>
      <c r="E310" s="34"/>
      <c r="F310" s="221" t="s">
        <v>972</v>
      </c>
      <c r="G310" s="34"/>
      <c r="H310" s="34"/>
      <c r="I310" s="176"/>
      <c r="J310" s="34"/>
      <c r="K310" s="34"/>
      <c r="L310" s="35"/>
      <c r="M310" s="235"/>
      <c r="N310" s="236"/>
      <c r="O310" s="237"/>
      <c r="P310" s="237"/>
      <c r="Q310" s="237"/>
      <c r="R310" s="237"/>
      <c r="S310" s="237"/>
      <c r="T310" s="238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T310" s="14" t="s">
        <v>174</v>
      </c>
      <c r="AU310" s="14" t="s">
        <v>81</v>
      </c>
    </row>
    <row r="311" spans="1:65" s="2" customFormat="1" ht="6.95" customHeight="1">
      <c r="A311" s="32"/>
      <c r="B311" s="52"/>
      <c r="C311" s="53"/>
      <c r="D311" s="53"/>
      <c r="E311" s="53"/>
      <c r="F311" s="53"/>
      <c r="G311" s="53"/>
      <c r="H311" s="53"/>
      <c r="I311" s="53"/>
      <c r="J311" s="53"/>
      <c r="K311" s="53"/>
      <c r="L311" s="35"/>
      <c r="M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</row>
  </sheetData>
  <sheetProtection algorithmName="SHA-512" hashValue="dkcnnz8fOplI9nen12F2X/1CmsPPdovr6ayFnRllAyZInyPABxzkwXwyoaSiS0QZcAAUn7zJ9gnfC8Qkaxv8Rw==" saltValue="S2VIZDXrPvQtYm/qYrQ5753VjIaDO/WdnisohqczK/z8RnLFI76/fwwtWhgNjyp3j5vA+NWKsAToQdyNIMy1OQ==" spinCount="100000" sheet="1" objects="1" scenarios="1" formatColumns="0" formatRows="0" autoFilter="0"/>
  <autoFilter ref="C135:K310" xr:uid="{00000000-0009-0000-0000-000008000000}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3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4" t="s">
        <v>103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120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Rozpočet - Snížení energetické náročnosti budov v areálu Slezské nemocnice Opava využitím OZE u vedlejších budov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121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30" customHeight="1">
      <c r="A9" s="32"/>
      <c r="B9" s="35"/>
      <c r="C9" s="32"/>
      <c r="D9" s="32"/>
      <c r="E9" s="289" t="s">
        <v>973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123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114</v>
      </c>
      <c r="E31" s="32"/>
      <c r="F31" s="32"/>
      <c r="G31" s="32"/>
      <c r="H31" s="32"/>
      <c r="I31" s="32"/>
      <c r="J31" s="130">
        <f>J109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ROUND((SUM(BE109:BE116) + SUM(BE136:BE313)),  2)</f>
        <v>0</v>
      </c>
      <c r="G35" s="32"/>
      <c r="H35" s="32"/>
      <c r="I35" s="137">
        <v>0.21</v>
      </c>
      <c r="J35" s="136">
        <f>ROUND(((SUM(BE109:BE116) + SUM(BE136:BE313))*I35),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ROUND((SUM(BF109:BF116) + SUM(BF136:BF313)),  2)</f>
        <v>0</v>
      </c>
      <c r="G36" s="32"/>
      <c r="H36" s="32"/>
      <c r="I36" s="137">
        <v>0.12</v>
      </c>
      <c r="J36" s="136">
        <f>ROUND(((SUM(BF109:BF116) + SUM(BF136:BF313))*I36),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ROUND((SUM(BG109:BG116) + SUM(BG136:BG313)),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ROUND((SUM(BH109:BH116) + SUM(BH136:BH313)),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ROUND((SUM(BI109:BI116) + SUM(BI136:BI313)),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124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Rozpočet - Snížení energetické náročnosti budov v areálu Slezské nemocnice Opava využitím OZE u vedlejších budov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121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30" customHeight="1">
      <c r="A87" s="32"/>
      <c r="B87" s="33"/>
      <c r="C87" s="34"/>
      <c r="D87" s="34"/>
      <c r="E87" s="244" t="str">
        <f>E9</f>
        <v>S0 04 D.1.4.2 -  Instalace fotovoltaického systému v objektu Údržby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125</v>
      </c>
      <c r="D94" s="117"/>
      <c r="E94" s="117"/>
      <c r="F94" s="117"/>
      <c r="G94" s="117"/>
      <c r="H94" s="117"/>
      <c r="I94" s="117"/>
      <c r="J94" s="157" t="s">
        <v>126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127</v>
      </c>
      <c r="D96" s="34"/>
      <c r="E96" s="34"/>
      <c r="F96" s="34"/>
      <c r="G96" s="34"/>
      <c r="H96" s="34"/>
      <c r="I96" s="34"/>
      <c r="J96" s="82">
        <f>J136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128</v>
      </c>
    </row>
    <row r="97" spans="1:65" s="9" customFormat="1" ht="24.95" customHeight="1">
      <c r="B97" s="159"/>
      <c r="C97" s="160"/>
      <c r="D97" s="161" t="s">
        <v>877</v>
      </c>
      <c r="E97" s="162"/>
      <c r="F97" s="162"/>
      <c r="G97" s="162"/>
      <c r="H97" s="162"/>
      <c r="I97" s="162"/>
      <c r="J97" s="163">
        <f>J137</f>
        <v>0</v>
      </c>
      <c r="K97" s="160"/>
      <c r="L97" s="164"/>
    </row>
    <row r="98" spans="1:65" s="9" customFormat="1" ht="24.95" customHeight="1">
      <c r="B98" s="159"/>
      <c r="C98" s="160"/>
      <c r="D98" s="161" t="s">
        <v>877</v>
      </c>
      <c r="E98" s="162"/>
      <c r="F98" s="162"/>
      <c r="G98" s="162"/>
      <c r="H98" s="162"/>
      <c r="I98" s="162"/>
      <c r="J98" s="163">
        <f>J144</f>
        <v>0</v>
      </c>
      <c r="K98" s="160"/>
      <c r="L98" s="164"/>
    </row>
    <row r="99" spans="1:65" s="9" customFormat="1" ht="24.95" customHeight="1">
      <c r="B99" s="159"/>
      <c r="C99" s="160"/>
      <c r="D99" s="161" t="s">
        <v>877</v>
      </c>
      <c r="E99" s="162"/>
      <c r="F99" s="162"/>
      <c r="G99" s="162"/>
      <c r="H99" s="162"/>
      <c r="I99" s="162"/>
      <c r="J99" s="163">
        <f>J151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878</v>
      </c>
      <c r="E100" s="162"/>
      <c r="F100" s="162"/>
      <c r="G100" s="162"/>
      <c r="H100" s="162"/>
      <c r="I100" s="162"/>
      <c r="J100" s="163">
        <f>J172</f>
        <v>0</v>
      </c>
      <c r="K100" s="160"/>
      <c r="L100" s="164"/>
    </row>
    <row r="101" spans="1:65" s="9" customFormat="1" ht="24.95" customHeight="1">
      <c r="B101" s="159"/>
      <c r="C101" s="160"/>
      <c r="D101" s="161" t="s">
        <v>877</v>
      </c>
      <c r="E101" s="162"/>
      <c r="F101" s="162"/>
      <c r="G101" s="162"/>
      <c r="H101" s="162"/>
      <c r="I101" s="162"/>
      <c r="J101" s="163">
        <f>J195</f>
        <v>0</v>
      </c>
      <c r="K101" s="160"/>
      <c r="L101" s="164"/>
    </row>
    <row r="102" spans="1:65" s="9" customFormat="1" ht="24.95" customHeight="1">
      <c r="B102" s="159"/>
      <c r="C102" s="160"/>
      <c r="D102" s="161" t="s">
        <v>974</v>
      </c>
      <c r="E102" s="162"/>
      <c r="F102" s="162"/>
      <c r="G102" s="162"/>
      <c r="H102" s="162"/>
      <c r="I102" s="162"/>
      <c r="J102" s="163">
        <f>J214</f>
        <v>0</v>
      </c>
      <c r="K102" s="160"/>
      <c r="L102" s="164"/>
    </row>
    <row r="103" spans="1:65" s="9" customFormat="1" ht="24.95" customHeight="1">
      <c r="B103" s="159"/>
      <c r="C103" s="160"/>
      <c r="D103" s="161" t="s">
        <v>877</v>
      </c>
      <c r="E103" s="162"/>
      <c r="F103" s="162"/>
      <c r="G103" s="162"/>
      <c r="H103" s="162"/>
      <c r="I103" s="162"/>
      <c r="J103" s="163">
        <f>J220</f>
        <v>0</v>
      </c>
      <c r="K103" s="160"/>
      <c r="L103" s="164"/>
    </row>
    <row r="104" spans="1:65" s="9" customFormat="1" ht="24.95" customHeight="1">
      <c r="B104" s="159"/>
      <c r="C104" s="160"/>
      <c r="D104" s="161" t="s">
        <v>975</v>
      </c>
      <c r="E104" s="162"/>
      <c r="F104" s="162"/>
      <c r="G104" s="162"/>
      <c r="H104" s="162"/>
      <c r="I104" s="162"/>
      <c r="J104" s="163">
        <f>J224</f>
        <v>0</v>
      </c>
      <c r="K104" s="160"/>
      <c r="L104" s="164"/>
    </row>
    <row r="105" spans="1:65" s="9" customFormat="1" ht="24.95" customHeight="1">
      <c r="B105" s="159"/>
      <c r="C105" s="160"/>
      <c r="D105" s="161" t="s">
        <v>976</v>
      </c>
      <c r="E105" s="162"/>
      <c r="F105" s="162"/>
      <c r="G105" s="162"/>
      <c r="H105" s="162"/>
      <c r="I105" s="162"/>
      <c r="J105" s="163">
        <f>J260</f>
        <v>0</v>
      </c>
      <c r="K105" s="160"/>
      <c r="L105" s="164"/>
    </row>
    <row r="106" spans="1:65" s="9" customFormat="1" ht="24.95" customHeight="1">
      <c r="B106" s="159"/>
      <c r="C106" s="160"/>
      <c r="D106" s="161" t="s">
        <v>977</v>
      </c>
      <c r="E106" s="162"/>
      <c r="F106" s="162"/>
      <c r="G106" s="162"/>
      <c r="H106" s="162"/>
      <c r="I106" s="162"/>
      <c r="J106" s="163">
        <f>J291</f>
        <v>0</v>
      </c>
      <c r="K106" s="160"/>
      <c r="L106" s="164"/>
    </row>
    <row r="107" spans="1:65" s="2" customFormat="1" ht="21.75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6.95" customHeight="1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29.25" customHeight="1">
      <c r="A109" s="32"/>
      <c r="B109" s="33"/>
      <c r="C109" s="158" t="s">
        <v>142</v>
      </c>
      <c r="D109" s="34"/>
      <c r="E109" s="34"/>
      <c r="F109" s="34"/>
      <c r="G109" s="34"/>
      <c r="H109" s="34"/>
      <c r="I109" s="34"/>
      <c r="J109" s="171">
        <f>ROUND(J110 + J111 + J112 + J113 + J114 + J115,2)</f>
        <v>0</v>
      </c>
      <c r="K109" s="34"/>
      <c r="L109" s="49"/>
      <c r="N109" s="172" t="s">
        <v>38</v>
      </c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65" s="2" customFormat="1" ht="18" customHeight="1">
      <c r="A110" s="32"/>
      <c r="B110" s="33"/>
      <c r="C110" s="34"/>
      <c r="D110" s="247" t="s">
        <v>143</v>
      </c>
      <c r="E110" s="246"/>
      <c r="F110" s="246"/>
      <c r="G110" s="34"/>
      <c r="H110" s="34"/>
      <c r="I110" s="34"/>
      <c r="J110" s="108">
        <v>0</v>
      </c>
      <c r="K110" s="34"/>
      <c r="L110" s="173"/>
      <c r="M110" s="174"/>
      <c r="N110" s="175" t="s">
        <v>39</v>
      </c>
      <c r="O110" s="174"/>
      <c r="P110" s="174"/>
      <c r="Q110" s="174"/>
      <c r="R110" s="174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7" t="s">
        <v>144</v>
      </c>
      <c r="AZ110" s="174"/>
      <c r="BA110" s="174"/>
      <c r="BB110" s="174"/>
      <c r="BC110" s="174"/>
      <c r="BD110" s="174"/>
      <c r="BE110" s="178">
        <f t="shared" ref="BE110:BE115" si="0">IF(N110="základní",J110,0)</f>
        <v>0</v>
      </c>
      <c r="BF110" s="178">
        <f t="shared" ref="BF110:BF115" si="1">IF(N110="snížená",J110,0)</f>
        <v>0</v>
      </c>
      <c r="BG110" s="178">
        <f t="shared" ref="BG110:BG115" si="2">IF(N110="zákl. přenesená",J110,0)</f>
        <v>0</v>
      </c>
      <c r="BH110" s="178">
        <f t="shared" ref="BH110:BH115" si="3">IF(N110="sníž. přenesená",J110,0)</f>
        <v>0</v>
      </c>
      <c r="BI110" s="178">
        <f t="shared" ref="BI110:BI115" si="4">IF(N110="nulová",J110,0)</f>
        <v>0</v>
      </c>
      <c r="BJ110" s="177" t="s">
        <v>81</v>
      </c>
      <c r="BK110" s="174"/>
      <c r="BL110" s="174"/>
      <c r="BM110" s="174"/>
    </row>
    <row r="111" spans="1:65" s="2" customFormat="1" ht="18" customHeight="1">
      <c r="A111" s="32"/>
      <c r="B111" s="33"/>
      <c r="C111" s="34"/>
      <c r="D111" s="247" t="s">
        <v>145</v>
      </c>
      <c r="E111" s="246"/>
      <c r="F111" s="246"/>
      <c r="G111" s="34"/>
      <c r="H111" s="34"/>
      <c r="I111" s="34"/>
      <c r="J111" s="108">
        <v>0</v>
      </c>
      <c r="K111" s="34"/>
      <c r="L111" s="173"/>
      <c r="M111" s="174"/>
      <c r="N111" s="175" t="s">
        <v>39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144</v>
      </c>
      <c r="AZ111" s="174"/>
      <c r="BA111" s="174"/>
      <c r="BB111" s="174"/>
      <c r="BC111" s="174"/>
      <c r="BD111" s="174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81</v>
      </c>
      <c r="BK111" s="174"/>
      <c r="BL111" s="174"/>
      <c r="BM111" s="174"/>
    </row>
    <row r="112" spans="1:65" s="2" customFormat="1" ht="18" customHeight="1">
      <c r="A112" s="32"/>
      <c r="B112" s="33"/>
      <c r="C112" s="34"/>
      <c r="D112" s="247" t="s">
        <v>146</v>
      </c>
      <c r="E112" s="246"/>
      <c r="F112" s="246"/>
      <c r="G112" s="34"/>
      <c r="H112" s="34"/>
      <c r="I112" s="34"/>
      <c r="J112" s="108">
        <v>0</v>
      </c>
      <c r="K112" s="34"/>
      <c r="L112" s="173"/>
      <c r="M112" s="174"/>
      <c r="N112" s="175" t="s">
        <v>39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144</v>
      </c>
      <c r="AZ112" s="174"/>
      <c r="BA112" s="174"/>
      <c r="BB112" s="174"/>
      <c r="BC112" s="174"/>
      <c r="BD112" s="174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81</v>
      </c>
      <c r="BK112" s="174"/>
      <c r="BL112" s="174"/>
      <c r="BM112" s="174"/>
    </row>
    <row r="113" spans="1:65" s="2" customFormat="1" ht="18" customHeight="1">
      <c r="A113" s="32"/>
      <c r="B113" s="33"/>
      <c r="C113" s="34"/>
      <c r="D113" s="247" t="s">
        <v>147</v>
      </c>
      <c r="E113" s="246"/>
      <c r="F113" s="246"/>
      <c r="G113" s="34"/>
      <c r="H113" s="34"/>
      <c r="I113" s="34"/>
      <c r="J113" s="108">
        <v>0</v>
      </c>
      <c r="K113" s="34"/>
      <c r="L113" s="173"/>
      <c r="M113" s="174"/>
      <c r="N113" s="175" t="s">
        <v>39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144</v>
      </c>
      <c r="AZ113" s="174"/>
      <c r="BA113" s="174"/>
      <c r="BB113" s="174"/>
      <c r="BC113" s="174"/>
      <c r="BD113" s="174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81</v>
      </c>
      <c r="BK113" s="174"/>
      <c r="BL113" s="174"/>
      <c r="BM113" s="174"/>
    </row>
    <row r="114" spans="1:65" s="2" customFormat="1" ht="18" customHeight="1">
      <c r="A114" s="32"/>
      <c r="B114" s="33"/>
      <c r="C114" s="34"/>
      <c r="D114" s="247" t="s">
        <v>148</v>
      </c>
      <c r="E114" s="246"/>
      <c r="F114" s="246"/>
      <c r="G114" s="34"/>
      <c r="H114" s="34"/>
      <c r="I114" s="34"/>
      <c r="J114" s="108">
        <v>0</v>
      </c>
      <c r="K114" s="34"/>
      <c r="L114" s="173"/>
      <c r="M114" s="174"/>
      <c r="N114" s="175" t="s">
        <v>39</v>
      </c>
      <c r="O114" s="174"/>
      <c r="P114" s="174"/>
      <c r="Q114" s="174"/>
      <c r="R114" s="174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7" t="s">
        <v>144</v>
      </c>
      <c r="AZ114" s="174"/>
      <c r="BA114" s="174"/>
      <c r="BB114" s="174"/>
      <c r="BC114" s="174"/>
      <c r="BD114" s="174"/>
      <c r="BE114" s="178">
        <f t="shared" si="0"/>
        <v>0</v>
      </c>
      <c r="BF114" s="178">
        <f t="shared" si="1"/>
        <v>0</v>
      </c>
      <c r="BG114" s="178">
        <f t="shared" si="2"/>
        <v>0</v>
      </c>
      <c r="BH114" s="178">
        <f t="shared" si="3"/>
        <v>0</v>
      </c>
      <c r="BI114" s="178">
        <f t="shared" si="4"/>
        <v>0</v>
      </c>
      <c r="BJ114" s="177" t="s">
        <v>81</v>
      </c>
      <c r="BK114" s="174"/>
      <c r="BL114" s="174"/>
      <c r="BM114" s="174"/>
    </row>
    <row r="115" spans="1:65" s="2" customFormat="1" ht="18" customHeight="1">
      <c r="A115" s="32"/>
      <c r="B115" s="33"/>
      <c r="C115" s="34"/>
      <c r="D115" s="107" t="s">
        <v>149</v>
      </c>
      <c r="E115" s="34"/>
      <c r="F115" s="34"/>
      <c r="G115" s="34"/>
      <c r="H115" s="34"/>
      <c r="I115" s="34"/>
      <c r="J115" s="108">
        <f>ROUND(J30*T115,2)</f>
        <v>0</v>
      </c>
      <c r="K115" s="34"/>
      <c r="L115" s="173"/>
      <c r="M115" s="174"/>
      <c r="N115" s="175" t="s">
        <v>39</v>
      </c>
      <c r="O115" s="174"/>
      <c r="P115" s="174"/>
      <c r="Q115" s="174"/>
      <c r="R115" s="174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7" t="s">
        <v>150</v>
      </c>
      <c r="AZ115" s="174"/>
      <c r="BA115" s="174"/>
      <c r="BB115" s="174"/>
      <c r="BC115" s="174"/>
      <c r="BD115" s="174"/>
      <c r="BE115" s="178">
        <f t="shared" si="0"/>
        <v>0</v>
      </c>
      <c r="BF115" s="178">
        <f t="shared" si="1"/>
        <v>0</v>
      </c>
      <c r="BG115" s="178">
        <f t="shared" si="2"/>
        <v>0</v>
      </c>
      <c r="BH115" s="178">
        <f t="shared" si="3"/>
        <v>0</v>
      </c>
      <c r="BI115" s="178">
        <f t="shared" si="4"/>
        <v>0</v>
      </c>
      <c r="BJ115" s="177" t="s">
        <v>81</v>
      </c>
      <c r="BK115" s="174"/>
      <c r="BL115" s="174"/>
      <c r="BM115" s="174"/>
    </row>
    <row r="116" spans="1:65" s="2" customFormat="1" ht="11.25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29.25" customHeight="1">
      <c r="A117" s="32"/>
      <c r="B117" s="33"/>
      <c r="C117" s="116" t="s">
        <v>119</v>
      </c>
      <c r="D117" s="117"/>
      <c r="E117" s="117"/>
      <c r="F117" s="117"/>
      <c r="G117" s="117"/>
      <c r="H117" s="117"/>
      <c r="I117" s="117"/>
      <c r="J117" s="118">
        <f>ROUND(J96+J109,2)</f>
        <v>0</v>
      </c>
      <c r="K117" s="117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22" spans="1:65" s="2" customFormat="1" ht="6.95" customHeight="1">
      <c r="A122" s="32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24.95" customHeight="1">
      <c r="A123" s="32"/>
      <c r="B123" s="33"/>
      <c r="C123" s="20" t="s">
        <v>151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6.95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12" customHeight="1">
      <c r="A125" s="32"/>
      <c r="B125" s="33"/>
      <c r="C125" s="26" t="s">
        <v>16</v>
      </c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26.25" customHeight="1">
      <c r="A126" s="32"/>
      <c r="B126" s="33"/>
      <c r="C126" s="34"/>
      <c r="D126" s="34"/>
      <c r="E126" s="294" t="str">
        <f>E7</f>
        <v>Rozpočet - Snížení energetické náročnosti budov v areálu Slezské nemocnice Opava využitím OZE u vedlejších budov</v>
      </c>
      <c r="F126" s="295"/>
      <c r="G126" s="295"/>
      <c r="H126" s="295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12" customHeight="1">
      <c r="A127" s="32"/>
      <c r="B127" s="33"/>
      <c r="C127" s="26" t="s">
        <v>121</v>
      </c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30" customHeight="1">
      <c r="A128" s="32"/>
      <c r="B128" s="33"/>
      <c r="C128" s="34"/>
      <c r="D128" s="34"/>
      <c r="E128" s="244" t="str">
        <f>E9</f>
        <v>S0 04 D.1.4.2 -  Instalace fotovoltaického systému v objektu Údržby</v>
      </c>
      <c r="F128" s="296"/>
      <c r="G128" s="296"/>
      <c r="H128" s="296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6" t="s">
        <v>20</v>
      </c>
      <c r="D130" s="34"/>
      <c r="E130" s="34"/>
      <c r="F130" s="24" t="str">
        <f>F12</f>
        <v xml:space="preserve"> </v>
      </c>
      <c r="G130" s="34"/>
      <c r="H130" s="34"/>
      <c r="I130" s="26" t="s">
        <v>22</v>
      </c>
      <c r="J130" s="64">
        <f>IF(J12="","",J12)</f>
        <v>45561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6.95" customHeight="1">
      <c r="A131" s="32"/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2" customHeight="1">
      <c r="A132" s="32"/>
      <c r="B132" s="33"/>
      <c r="C132" s="26" t="s">
        <v>23</v>
      </c>
      <c r="D132" s="34"/>
      <c r="E132" s="34"/>
      <c r="F132" s="24" t="str">
        <f>E15</f>
        <v xml:space="preserve"> </v>
      </c>
      <c r="G132" s="34"/>
      <c r="H132" s="34"/>
      <c r="I132" s="26" t="s">
        <v>28</v>
      </c>
      <c r="J132" s="29" t="str">
        <f>E21</f>
        <v xml:space="preserve"> </v>
      </c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5.2" customHeight="1">
      <c r="A133" s="32"/>
      <c r="B133" s="33"/>
      <c r="C133" s="26" t="s">
        <v>26</v>
      </c>
      <c r="D133" s="34"/>
      <c r="E133" s="34"/>
      <c r="F133" s="24" t="str">
        <f>IF(E18="","",E18)</f>
        <v>Vyplň údaj</v>
      </c>
      <c r="G133" s="34"/>
      <c r="H133" s="34"/>
      <c r="I133" s="26" t="s">
        <v>30</v>
      </c>
      <c r="J133" s="29" t="str">
        <f>E24</f>
        <v xml:space="preserve"> </v>
      </c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0.35" customHeight="1">
      <c r="A134" s="32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49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11" customFormat="1" ht="29.25" customHeight="1">
      <c r="A135" s="179"/>
      <c r="B135" s="180"/>
      <c r="C135" s="181" t="s">
        <v>152</v>
      </c>
      <c r="D135" s="182" t="s">
        <v>59</v>
      </c>
      <c r="E135" s="182" t="s">
        <v>55</v>
      </c>
      <c r="F135" s="182" t="s">
        <v>56</v>
      </c>
      <c r="G135" s="182" t="s">
        <v>153</v>
      </c>
      <c r="H135" s="182" t="s">
        <v>154</v>
      </c>
      <c r="I135" s="182" t="s">
        <v>155</v>
      </c>
      <c r="J135" s="183" t="s">
        <v>126</v>
      </c>
      <c r="K135" s="184" t="s">
        <v>156</v>
      </c>
      <c r="L135" s="185"/>
      <c r="M135" s="73" t="s">
        <v>1</v>
      </c>
      <c r="N135" s="74" t="s">
        <v>38</v>
      </c>
      <c r="O135" s="74" t="s">
        <v>157</v>
      </c>
      <c r="P135" s="74" t="s">
        <v>158</v>
      </c>
      <c r="Q135" s="74" t="s">
        <v>159</v>
      </c>
      <c r="R135" s="74" t="s">
        <v>160</v>
      </c>
      <c r="S135" s="74" t="s">
        <v>161</v>
      </c>
      <c r="T135" s="75" t="s">
        <v>162</v>
      </c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</row>
    <row r="136" spans="1:65" s="2" customFormat="1" ht="22.9" customHeight="1">
      <c r="A136" s="32"/>
      <c r="B136" s="33"/>
      <c r="C136" s="80" t="s">
        <v>163</v>
      </c>
      <c r="D136" s="34"/>
      <c r="E136" s="34"/>
      <c r="F136" s="34"/>
      <c r="G136" s="34"/>
      <c r="H136" s="34"/>
      <c r="I136" s="34"/>
      <c r="J136" s="186">
        <f>BK136</f>
        <v>0</v>
      </c>
      <c r="K136" s="34"/>
      <c r="L136" s="35"/>
      <c r="M136" s="76"/>
      <c r="N136" s="187"/>
      <c r="O136" s="77"/>
      <c r="P136" s="188">
        <f>P137+P144+P151+P172+P195+P214+P220+P224+P260+P291</f>
        <v>0</v>
      </c>
      <c r="Q136" s="77"/>
      <c r="R136" s="188">
        <f>R137+R144+R151+R172+R195+R214+R220+R224+R260+R291</f>
        <v>0</v>
      </c>
      <c r="S136" s="77"/>
      <c r="T136" s="189">
        <f>T137+T144+T151+T172+T195+T214+T220+T224+T260+T291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4" t="s">
        <v>73</v>
      </c>
      <c r="AU136" s="14" t="s">
        <v>128</v>
      </c>
      <c r="BK136" s="190">
        <f>BK137+BK144+BK151+BK172+BK195+BK214+BK220+BK224+BK260+BK291</f>
        <v>0</v>
      </c>
    </row>
    <row r="137" spans="1:65" s="12" customFormat="1" ht="25.9" customHeight="1">
      <c r="B137" s="191"/>
      <c r="C137" s="192"/>
      <c r="D137" s="193" t="s">
        <v>73</v>
      </c>
      <c r="E137" s="194" t="s">
        <v>590</v>
      </c>
      <c r="F137" s="194" t="s">
        <v>627</v>
      </c>
      <c r="G137" s="192"/>
      <c r="H137" s="192"/>
      <c r="I137" s="195"/>
      <c r="J137" s="196">
        <f>BK137</f>
        <v>0</v>
      </c>
      <c r="K137" s="192"/>
      <c r="L137" s="197"/>
      <c r="M137" s="198"/>
      <c r="N137" s="199"/>
      <c r="O137" s="199"/>
      <c r="P137" s="200">
        <f>SUM(P138:P143)</f>
        <v>0</v>
      </c>
      <c r="Q137" s="199"/>
      <c r="R137" s="200">
        <f>SUM(R138:R143)</f>
        <v>0</v>
      </c>
      <c r="S137" s="199"/>
      <c r="T137" s="201">
        <f>SUM(T138:T143)</f>
        <v>0</v>
      </c>
      <c r="AR137" s="202" t="s">
        <v>81</v>
      </c>
      <c r="AT137" s="203" t="s">
        <v>73</v>
      </c>
      <c r="AU137" s="203" t="s">
        <v>74</v>
      </c>
      <c r="AY137" s="202" t="s">
        <v>166</v>
      </c>
      <c r="BK137" s="204">
        <f>SUM(BK138:BK143)</f>
        <v>0</v>
      </c>
    </row>
    <row r="138" spans="1:65" s="2" customFormat="1" ht="16.5" customHeight="1">
      <c r="A138" s="32"/>
      <c r="B138" s="33"/>
      <c r="C138" s="207" t="s">
        <v>81</v>
      </c>
      <c r="D138" s="207" t="s">
        <v>169</v>
      </c>
      <c r="E138" s="208" t="s">
        <v>592</v>
      </c>
      <c r="F138" s="209" t="s">
        <v>884</v>
      </c>
      <c r="G138" s="210" t="s">
        <v>213</v>
      </c>
      <c r="H138" s="211">
        <v>128</v>
      </c>
      <c r="I138" s="212"/>
      <c r="J138" s="213">
        <f>ROUND(I138*H138,2)</f>
        <v>0</v>
      </c>
      <c r="K138" s="214"/>
      <c r="L138" s="35"/>
      <c r="M138" s="215" t="s">
        <v>1</v>
      </c>
      <c r="N138" s="216" t="s">
        <v>39</v>
      </c>
      <c r="O138" s="69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9" t="s">
        <v>177</v>
      </c>
      <c r="AT138" s="219" t="s">
        <v>169</v>
      </c>
      <c r="AU138" s="219" t="s">
        <v>81</v>
      </c>
      <c r="AY138" s="14" t="s">
        <v>166</v>
      </c>
      <c r="BE138" s="112">
        <f>IF(N138="základní",J138,0)</f>
        <v>0</v>
      </c>
      <c r="BF138" s="112">
        <f>IF(N138="snížená",J138,0)</f>
        <v>0</v>
      </c>
      <c r="BG138" s="112">
        <f>IF(N138="zákl. přenesená",J138,0)</f>
        <v>0</v>
      </c>
      <c r="BH138" s="112">
        <f>IF(N138="sníž. přenesená",J138,0)</f>
        <v>0</v>
      </c>
      <c r="BI138" s="112">
        <f>IF(N138="nulová",J138,0)</f>
        <v>0</v>
      </c>
      <c r="BJ138" s="14" t="s">
        <v>81</v>
      </c>
      <c r="BK138" s="112">
        <f>ROUND(I138*H138,2)</f>
        <v>0</v>
      </c>
      <c r="BL138" s="14" t="s">
        <v>177</v>
      </c>
      <c r="BM138" s="219" t="s">
        <v>83</v>
      </c>
    </row>
    <row r="139" spans="1:65" s="2" customFormat="1" ht="11.25">
      <c r="A139" s="32"/>
      <c r="B139" s="33"/>
      <c r="C139" s="34"/>
      <c r="D139" s="220" t="s">
        <v>174</v>
      </c>
      <c r="E139" s="34"/>
      <c r="F139" s="221" t="s">
        <v>884</v>
      </c>
      <c r="G139" s="34"/>
      <c r="H139" s="34"/>
      <c r="I139" s="176"/>
      <c r="J139" s="34"/>
      <c r="K139" s="34"/>
      <c r="L139" s="35"/>
      <c r="M139" s="222"/>
      <c r="N139" s="223"/>
      <c r="O139" s="69"/>
      <c r="P139" s="69"/>
      <c r="Q139" s="69"/>
      <c r="R139" s="69"/>
      <c r="S139" s="69"/>
      <c r="T139" s="70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4" t="s">
        <v>174</v>
      </c>
      <c r="AU139" s="14" t="s">
        <v>81</v>
      </c>
    </row>
    <row r="140" spans="1:65" s="2" customFormat="1" ht="29.25">
      <c r="A140" s="32"/>
      <c r="B140" s="33"/>
      <c r="C140" s="34"/>
      <c r="D140" s="220" t="s">
        <v>786</v>
      </c>
      <c r="E140" s="34"/>
      <c r="F140" s="239" t="s">
        <v>885</v>
      </c>
      <c r="G140" s="34"/>
      <c r="H140" s="34"/>
      <c r="I140" s="176"/>
      <c r="J140" s="34"/>
      <c r="K140" s="34"/>
      <c r="L140" s="35"/>
      <c r="M140" s="222"/>
      <c r="N140" s="22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786</v>
      </c>
      <c r="AU140" s="14" t="s">
        <v>81</v>
      </c>
    </row>
    <row r="141" spans="1:65" s="2" customFormat="1" ht="24.2" customHeight="1">
      <c r="A141" s="32"/>
      <c r="B141" s="33"/>
      <c r="C141" s="207" t="s">
        <v>83</v>
      </c>
      <c r="D141" s="207" t="s">
        <v>169</v>
      </c>
      <c r="E141" s="208" t="s">
        <v>594</v>
      </c>
      <c r="F141" s="209" t="s">
        <v>886</v>
      </c>
      <c r="G141" s="210" t="s">
        <v>213</v>
      </c>
      <c r="H141" s="211">
        <v>128</v>
      </c>
      <c r="I141" s="212"/>
      <c r="J141" s="213">
        <f>ROUND(I141*H141,2)</f>
        <v>0</v>
      </c>
      <c r="K141" s="214"/>
      <c r="L141" s="35"/>
      <c r="M141" s="215" t="s">
        <v>1</v>
      </c>
      <c r="N141" s="216" t="s">
        <v>39</v>
      </c>
      <c r="O141" s="69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9" t="s">
        <v>177</v>
      </c>
      <c r="AT141" s="219" t="s">
        <v>169</v>
      </c>
      <c r="AU141" s="219" t="s">
        <v>81</v>
      </c>
      <c r="AY141" s="14" t="s">
        <v>166</v>
      </c>
      <c r="BE141" s="112">
        <f>IF(N141="základní",J141,0)</f>
        <v>0</v>
      </c>
      <c r="BF141" s="112">
        <f>IF(N141="snížená",J141,0)</f>
        <v>0</v>
      </c>
      <c r="BG141" s="112">
        <f>IF(N141="zákl. přenesená",J141,0)</f>
        <v>0</v>
      </c>
      <c r="BH141" s="112">
        <f>IF(N141="sníž. přenesená",J141,0)</f>
        <v>0</v>
      </c>
      <c r="BI141" s="112">
        <f>IF(N141="nulová",J141,0)</f>
        <v>0</v>
      </c>
      <c r="BJ141" s="14" t="s">
        <v>81</v>
      </c>
      <c r="BK141" s="112">
        <f>ROUND(I141*H141,2)</f>
        <v>0</v>
      </c>
      <c r="BL141" s="14" t="s">
        <v>177</v>
      </c>
      <c r="BM141" s="219" t="s">
        <v>177</v>
      </c>
    </row>
    <row r="142" spans="1:65" s="2" customFormat="1" ht="11.25">
      <c r="A142" s="32"/>
      <c r="B142" s="33"/>
      <c r="C142" s="34"/>
      <c r="D142" s="220" t="s">
        <v>174</v>
      </c>
      <c r="E142" s="34"/>
      <c r="F142" s="221" t="s">
        <v>886</v>
      </c>
      <c r="G142" s="34"/>
      <c r="H142" s="34"/>
      <c r="I142" s="176"/>
      <c r="J142" s="34"/>
      <c r="K142" s="34"/>
      <c r="L142" s="35"/>
      <c r="M142" s="222"/>
      <c r="N142" s="223"/>
      <c r="O142" s="69"/>
      <c r="P142" s="69"/>
      <c r="Q142" s="69"/>
      <c r="R142" s="69"/>
      <c r="S142" s="69"/>
      <c r="T142" s="70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4" t="s">
        <v>174</v>
      </c>
      <c r="AU142" s="14" t="s">
        <v>81</v>
      </c>
    </row>
    <row r="143" spans="1:65" s="2" customFormat="1" ht="19.5">
      <c r="A143" s="32"/>
      <c r="B143" s="33"/>
      <c r="C143" s="34"/>
      <c r="D143" s="220" t="s">
        <v>786</v>
      </c>
      <c r="E143" s="34"/>
      <c r="F143" s="239" t="s">
        <v>887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786</v>
      </c>
      <c r="AU143" s="14" t="s">
        <v>81</v>
      </c>
    </row>
    <row r="144" spans="1:65" s="12" customFormat="1" ht="25.9" customHeight="1">
      <c r="B144" s="191"/>
      <c r="C144" s="192"/>
      <c r="D144" s="193" t="s">
        <v>73</v>
      </c>
      <c r="E144" s="194" t="s">
        <v>590</v>
      </c>
      <c r="F144" s="194" t="s">
        <v>627</v>
      </c>
      <c r="G144" s="192"/>
      <c r="H144" s="192"/>
      <c r="I144" s="195"/>
      <c r="J144" s="196">
        <f>BK144</f>
        <v>0</v>
      </c>
      <c r="K144" s="192"/>
      <c r="L144" s="197"/>
      <c r="M144" s="198"/>
      <c r="N144" s="199"/>
      <c r="O144" s="199"/>
      <c r="P144" s="200">
        <f>SUM(P145:P150)</f>
        <v>0</v>
      </c>
      <c r="Q144" s="199"/>
      <c r="R144" s="200">
        <f>SUM(R145:R150)</f>
        <v>0</v>
      </c>
      <c r="S144" s="199"/>
      <c r="T144" s="201">
        <f>SUM(T145:T150)</f>
        <v>0</v>
      </c>
      <c r="AR144" s="202" t="s">
        <v>81</v>
      </c>
      <c r="AT144" s="203" t="s">
        <v>73</v>
      </c>
      <c r="AU144" s="203" t="s">
        <v>74</v>
      </c>
      <c r="AY144" s="202" t="s">
        <v>166</v>
      </c>
      <c r="BK144" s="204">
        <f>SUM(BK145:BK150)</f>
        <v>0</v>
      </c>
    </row>
    <row r="145" spans="1:65" s="2" customFormat="1" ht="24.2" customHeight="1">
      <c r="A145" s="32"/>
      <c r="B145" s="33"/>
      <c r="C145" s="207" t="s">
        <v>178</v>
      </c>
      <c r="D145" s="207" t="s">
        <v>169</v>
      </c>
      <c r="E145" s="208" t="s">
        <v>596</v>
      </c>
      <c r="F145" s="209" t="s">
        <v>978</v>
      </c>
      <c r="G145" s="210" t="s">
        <v>724</v>
      </c>
      <c r="H145" s="211">
        <v>1</v>
      </c>
      <c r="I145" s="212"/>
      <c r="J145" s="213">
        <f>ROUND(I145*H145,2)</f>
        <v>0</v>
      </c>
      <c r="K145" s="214"/>
      <c r="L145" s="35"/>
      <c r="M145" s="215" t="s">
        <v>1</v>
      </c>
      <c r="N145" s="216" t="s">
        <v>39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177</v>
      </c>
      <c r="AT145" s="219" t="s">
        <v>169</v>
      </c>
      <c r="AU145" s="219" t="s">
        <v>81</v>
      </c>
      <c r="AY145" s="14" t="s">
        <v>166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81</v>
      </c>
      <c r="BK145" s="112">
        <f>ROUND(I145*H145,2)</f>
        <v>0</v>
      </c>
      <c r="BL145" s="14" t="s">
        <v>177</v>
      </c>
      <c r="BM145" s="219" t="s">
        <v>183</v>
      </c>
    </row>
    <row r="146" spans="1:65" s="2" customFormat="1" ht="19.5">
      <c r="A146" s="32"/>
      <c r="B146" s="33"/>
      <c r="C146" s="34"/>
      <c r="D146" s="220" t="s">
        <v>174</v>
      </c>
      <c r="E146" s="34"/>
      <c r="F146" s="221" t="s">
        <v>978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174</v>
      </c>
      <c r="AU146" s="14" t="s">
        <v>81</v>
      </c>
    </row>
    <row r="147" spans="1:65" s="2" customFormat="1" ht="29.25">
      <c r="A147" s="32"/>
      <c r="B147" s="33"/>
      <c r="C147" s="34"/>
      <c r="D147" s="220" t="s">
        <v>786</v>
      </c>
      <c r="E147" s="34"/>
      <c r="F147" s="239" t="s">
        <v>889</v>
      </c>
      <c r="G147" s="34"/>
      <c r="H147" s="34"/>
      <c r="I147" s="176"/>
      <c r="J147" s="34"/>
      <c r="K147" s="34"/>
      <c r="L147" s="35"/>
      <c r="M147" s="222"/>
      <c r="N147" s="22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4" t="s">
        <v>786</v>
      </c>
      <c r="AU147" s="14" t="s">
        <v>81</v>
      </c>
    </row>
    <row r="148" spans="1:65" s="2" customFormat="1" ht="24.2" customHeight="1">
      <c r="A148" s="32"/>
      <c r="B148" s="33"/>
      <c r="C148" s="207" t="s">
        <v>177</v>
      </c>
      <c r="D148" s="207" t="s">
        <v>169</v>
      </c>
      <c r="E148" s="208" t="s">
        <v>598</v>
      </c>
      <c r="F148" s="209" t="s">
        <v>890</v>
      </c>
      <c r="G148" s="210" t="s">
        <v>724</v>
      </c>
      <c r="H148" s="211">
        <v>1</v>
      </c>
      <c r="I148" s="212"/>
      <c r="J148" s="213">
        <f>ROUND(I148*H148,2)</f>
        <v>0</v>
      </c>
      <c r="K148" s="214"/>
      <c r="L148" s="35"/>
      <c r="M148" s="215" t="s">
        <v>1</v>
      </c>
      <c r="N148" s="216" t="s">
        <v>39</v>
      </c>
      <c r="O148" s="69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9" t="s">
        <v>177</v>
      </c>
      <c r="AT148" s="219" t="s">
        <v>169</v>
      </c>
      <c r="AU148" s="219" t="s">
        <v>81</v>
      </c>
      <c r="AY148" s="14" t="s">
        <v>166</v>
      </c>
      <c r="BE148" s="112">
        <f>IF(N148="základní",J148,0)</f>
        <v>0</v>
      </c>
      <c r="BF148" s="112">
        <f>IF(N148="snížená",J148,0)</f>
        <v>0</v>
      </c>
      <c r="BG148" s="112">
        <f>IF(N148="zákl. přenesená",J148,0)</f>
        <v>0</v>
      </c>
      <c r="BH148" s="112">
        <f>IF(N148="sníž. přenesená",J148,0)</f>
        <v>0</v>
      </c>
      <c r="BI148" s="112">
        <f>IF(N148="nulová",J148,0)</f>
        <v>0</v>
      </c>
      <c r="BJ148" s="14" t="s">
        <v>81</v>
      </c>
      <c r="BK148" s="112">
        <f>ROUND(I148*H148,2)</f>
        <v>0</v>
      </c>
      <c r="BL148" s="14" t="s">
        <v>177</v>
      </c>
      <c r="BM148" s="219" t="s">
        <v>186</v>
      </c>
    </row>
    <row r="149" spans="1:65" s="2" customFormat="1" ht="11.25">
      <c r="A149" s="32"/>
      <c r="B149" s="33"/>
      <c r="C149" s="34"/>
      <c r="D149" s="220" t="s">
        <v>174</v>
      </c>
      <c r="E149" s="34"/>
      <c r="F149" s="221" t="s">
        <v>890</v>
      </c>
      <c r="G149" s="34"/>
      <c r="H149" s="34"/>
      <c r="I149" s="176"/>
      <c r="J149" s="34"/>
      <c r="K149" s="34"/>
      <c r="L149" s="35"/>
      <c r="M149" s="222"/>
      <c r="N149" s="223"/>
      <c r="O149" s="69"/>
      <c r="P149" s="69"/>
      <c r="Q149" s="69"/>
      <c r="R149" s="69"/>
      <c r="S149" s="69"/>
      <c r="T149" s="7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4" t="s">
        <v>174</v>
      </c>
      <c r="AU149" s="14" t="s">
        <v>81</v>
      </c>
    </row>
    <row r="150" spans="1:65" s="2" customFormat="1" ht="19.5">
      <c r="A150" s="32"/>
      <c r="B150" s="33"/>
      <c r="C150" s="34"/>
      <c r="D150" s="220" t="s">
        <v>786</v>
      </c>
      <c r="E150" s="34"/>
      <c r="F150" s="239" t="s">
        <v>979</v>
      </c>
      <c r="G150" s="34"/>
      <c r="H150" s="34"/>
      <c r="I150" s="176"/>
      <c r="J150" s="34"/>
      <c r="K150" s="34"/>
      <c r="L150" s="35"/>
      <c r="M150" s="222"/>
      <c r="N150" s="22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4" t="s">
        <v>786</v>
      </c>
      <c r="AU150" s="14" t="s">
        <v>81</v>
      </c>
    </row>
    <row r="151" spans="1:65" s="12" customFormat="1" ht="25.9" customHeight="1">
      <c r="B151" s="191"/>
      <c r="C151" s="192"/>
      <c r="D151" s="193" t="s">
        <v>73</v>
      </c>
      <c r="E151" s="194" t="s">
        <v>590</v>
      </c>
      <c r="F151" s="194" t="s">
        <v>627</v>
      </c>
      <c r="G151" s="192"/>
      <c r="H151" s="192"/>
      <c r="I151" s="195"/>
      <c r="J151" s="196">
        <f>BK151</f>
        <v>0</v>
      </c>
      <c r="K151" s="192"/>
      <c r="L151" s="197"/>
      <c r="M151" s="198"/>
      <c r="N151" s="199"/>
      <c r="O151" s="199"/>
      <c r="P151" s="200">
        <f>SUM(P152:P171)</f>
        <v>0</v>
      </c>
      <c r="Q151" s="199"/>
      <c r="R151" s="200">
        <f>SUM(R152:R171)</f>
        <v>0</v>
      </c>
      <c r="S151" s="199"/>
      <c r="T151" s="201">
        <f>SUM(T152:T171)</f>
        <v>0</v>
      </c>
      <c r="AR151" s="202" t="s">
        <v>81</v>
      </c>
      <c r="AT151" s="203" t="s">
        <v>73</v>
      </c>
      <c r="AU151" s="203" t="s">
        <v>74</v>
      </c>
      <c r="AY151" s="202" t="s">
        <v>166</v>
      </c>
      <c r="BK151" s="204">
        <f>SUM(BK152:BK171)</f>
        <v>0</v>
      </c>
    </row>
    <row r="152" spans="1:65" s="2" customFormat="1" ht="16.5" customHeight="1">
      <c r="A152" s="32"/>
      <c r="B152" s="33"/>
      <c r="C152" s="207" t="s">
        <v>187</v>
      </c>
      <c r="D152" s="207" t="s">
        <v>169</v>
      </c>
      <c r="E152" s="208" t="s">
        <v>600</v>
      </c>
      <c r="F152" s="209" t="s">
        <v>980</v>
      </c>
      <c r="G152" s="210" t="s">
        <v>724</v>
      </c>
      <c r="H152" s="211">
        <v>1</v>
      </c>
      <c r="I152" s="212"/>
      <c r="J152" s="213">
        <f>ROUND(I152*H152,2)</f>
        <v>0</v>
      </c>
      <c r="K152" s="214"/>
      <c r="L152" s="35"/>
      <c r="M152" s="215" t="s">
        <v>1</v>
      </c>
      <c r="N152" s="216" t="s">
        <v>39</v>
      </c>
      <c r="O152" s="6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9" t="s">
        <v>177</v>
      </c>
      <c r="AT152" s="219" t="s">
        <v>169</v>
      </c>
      <c r="AU152" s="219" t="s">
        <v>81</v>
      </c>
      <c r="AY152" s="14" t="s">
        <v>166</v>
      </c>
      <c r="BE152" s="112">
        <f>IF(N152="základní",J152,0)</f>
        <v>0</v>
      </c>
      <c r="BF152" s="112">
        <f>IF(N152="snížená",J152,0)</f>
        <v>0</v>
      </c>
      <c r="BG152" s="112">
        <f>IF(N152="zákl. přenesená",J152,0)</f>
        <v>0</v>
      </c>
      <c r="BH152" s="112">
        <f>IF(N152="sníž. přenesená",J152,0)</f>
        <v>0</v>
      </c>
      <c r="BI152" s="112">
        <f>IF(N152="nulová",J152,0)</f>
        <v>0</v>
      </c>
      <c r="BJ152" s="14" t="s">
        <v>81</v>
      </c>
      <c r="BK152" s="112">
        <f>ROUND(I152*H152,2)</f>
        <v>0</v>
      </c>
      <c r="BL152" s="14" t="s">
        <v>177</v>
      </c>
      <c r="BM152" s="219" t="s">
        <v>190</v>
      </c>
    </row>
    <row r="153" spans="1:65" s="2" customFormat="1" ht="11.25">
      <c r="A153" s="32"/>
      <c r="B153" s="33"/>
      <c r="C153" s="34"/>
      <c r="D153" s="220" t="s">
        <v>174</v>
      </c>
      <c r="E153" s="34"/>
      <c r="F153" s="221" t="s">
        <v>980</v>
      </c>
      <c r="G153" s="34"/>
      <c r="H153" s="34"/>
      <c r="I153" s="176"/>
      <c r="J153" s="34"/>
      <c r="K153" s="34"/>
      <c r="L153" s="35"/>
      <c r="M153" s="222"/>
      <c r="N153" s="22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4" t="s">
        <v>174</v>
      </c>
      <c r="AU153" s="14" t="s">
        <v>81</v>
      </c>
    </row>
    <row r="154" spans="1:65" s="2" customFormat="1" ht="409.5">
      <c r="A154" s="32"/>
      <c r="B154" s="33"/>
      <c r="C154" s="34"/>
      <c r="D154" s="220" t="s">
        <v>786</v>
      </c>
      <c r="E154" s="34"/>
      <c r="F154" s="239" t="s">
        <v>893</v>
      </c>
      <c r="G154" s="34"/>
      <c r="H154" s="34"/>
      <c r="I154" s="176"/>
      <c r="J154" s="34"/>
      <c r="K154" s="34"/>
      <c r="L154" s="35"/>
      <c r="M154" s="222"/>
      <c r="N154" s="223"/>
      <c r="O154" s="69"/>
      <c r="P154" s="69"/>
      <c r="Q154" s="69"/>
      <c r="R154" s="69"/>
      <c r="S154" s="69"/>
      <c r="T154" s="70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4" t="s">
        <v>786</v>
      </c>
      <c r="AU154" s="14" t="s">
        <v>81</v>
      </c>
    </row>
    <row r="155" spans="1:65" s="2" customFormat="1" ht="16.5" customHeight="1">
      <c r="A155" s="32"/>
      <c r="B155" s="33"/>
      <c r="C155" s="207" t="s">
        <v>183</v>
      </c>
      <c r="D155" s="207" t="s">
        <v>169</v>
      </c>
      <c r="E155" s="208" t="s">
        <v>602</v>
      </c>
      <c r="F155" s="209" t="s">
        <v>894</v>
      </c>
      <c r="G155" s="210" t="s">
        <v>724</v>
      </c>
      <c r="H155" s="211">
        <v>1</v>
      </c>
      <c r="I155" s="212"/>
      <c r="J155" s="213">
        <f>ROUND(I155*H155,2)</f>
        <v>0</v>
      </c>
      <c r="K155" s="214"/>
      <c r="L155" s="35"/>
      <c r="M155" s="215" t="s">
        <v>1</v>
      </c>
      <c r="N155" s="216" t="s">
        <v>39</v>
      </c>
      <c r="O155" s="69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9" t="s">
        <v>177</v>
      </c>
      <c r="AT155" s="219" t="s">
        <v>169</v>
      </c>
      <c r="AU155" s="219" t="s">
        <v>81</v>
      </c>
      <c r="AY155" s="14" t="s">
        <v>166</v>
      </c>
      <c r="BE155" s="112">
        <f>IF(N155="základní",J155,0)</f>
        <v>0</v>
      </c>
      <c r="BF155" s="112">
        <f>IF(N155="snížená",J155,0)</f>
        <v>0</v>
      </c>
      <c r="BG155" s="112">
        <f>IF(N155="zákl. přenesená",J155,0)</f>
        <v>0</v>
      </c>
      <c r="BH155" s="112">
        <f>IF(N155="sníž. přenesená",J155,0)</f>
        <v>0</v>
      </c>
      <c r="BI155" s="112">
        <f>IF(N155="nulová",J155,0)</f>
        <v>0</v>
      </c>
      <c r="BJ155" s="14" t="s">
        <v>81</v>
      </c>
      <c r="BK155" s="112">
        <f>ROUND(I155*H155,2)</f>
        <v>0</v>
      </c>
      <c r="BL155" s="14" t="s">
        <v>177</v>
      </c>
      <c r="BM155" s="219" t="s">
        <v>8</v>
      </c>
    </row>
    <row r="156" spans="1:65" s="2" customFormat="1" ht="11.25">
      <c r="A156" s="32"/>
      <c r="B156" s="33"/>
      <c r="C156" s="34"/>
      <c r="D156" s="220" t="s">
        <v>174</v>
      </c>
      <c r="E156" s="34"/>
      <c r="F156" s="221" t="s">
        <v>894</v>
      </c>
      <c r="G156" s="34"/>
      <c r="H156" s="34"/>
      <c r="I156" s="176"/>
      <c r="J156" s="34"/>
      <c r="K156" s="34"/>
      <c r="L156" s="35"/>
      <c r="M156" s="222"/>
      <c r="N156" s="223"/>
      <c r="O156" s="69"/>
      <c r="P156" s="69"/>
      <c r="Q156" s="69"/>
      <c r="R156" s="69"/>
      <c r="S156" s="69"/>
      <c r="T156" s="7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4" t="s">
        <v>174</v>
      </c>
      <c r="AU156" s="14" t="s">
        <v>81</v>
      </c>
    </row>
    <row r="157" spans="1:65" s="2" customFormat="1" ht="126.75">
      <c r="A157" s="32"/>
      <c r="B157" s="33"/>
      <c r="C157" s="34"/>
      <c r="D157" s="220" t="s">
        <v>786</v>
      </c>
      <c r="E157" s="34"/>
      <c r="F157" s="239" t="s">
        <v>981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786</v>
      </c>
      <c r="AU157" s="14" t="s">
        <v>81</v>
      </c>
    </row>
    <row r="158" spans="1:65" s="2" customFormat="1" ht="24.2" customHeight="1">
      <c r="A158" s="32"/>
      <c r="B158" s="33"/>
      <c r="C158" s="207" t="s">
        <v>193</v>
      </c>
      <c r="D158" s="207" t="s">
        <v>169</v>
      </c>
      <c r="E158" s="208" t="s">
        <v>604</v>
      </c>
      <c r="F158" s="209" t="s">
        <v>896</v>
      </c>
      <c r="G158" s="210" t="s">
        <v>724</v>
      </c>
      <c r="H158" s="211">
        <v>1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39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177</v>
      </c>
      <c r="AT158" s="219" t="s">
        <v>169</v>
      </c>
      <c r="AU158" s="219" t="s">
        <v>81</v>
      </c>
      <c r="AY158" s="14" t="s">
        <v>166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81</v>
      </c>
      <c r="BK158" s="112">
        <f>ROUND(I158*H158,2)</f>
        <v>0</v>
      </c>
      <c r="BL158" s="14" t="s">
        <v>177</v>
      </c>
      <c r="BM158" s="219" t="s">
        <v>197</v>
      </c>
    </row>
    <row r="159" spans="1:65" s="2" customFormat="1" ht="11.25">
      <c r="A159" s="32"/>
      <c r="B159" s="33"/>
      <c r="C159" s="34"/>
      <c r="D159" s="220" t="s">
        <v>174</v>
      </c>
      <c r="E159" s="34"/>
      <c r="F159" s="221" t="s">
        <v>896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174</v>
      </c>
      <c r="AU159" s="14" t="s">
        <v>81</v>
      </c>
    </row>
    <row r="160" spans="1:65" s="2" customFormat="1" ht="29.25">
      <c r="A160" s="32"/>
      <c r="B160" s="33"/>
      <c r="C160" s="34"/>
      <c r="D160" s="220" t="s">
        <v>786</v>
      </c>
      <c r="E160" s="34"/>
      <c r="F160" s="239" t="s">
        <v>897</v>
      </c>
      <c r="G160" s="34"/>
      <c r="H160" s="34"/>
      <c r="I160" s="176"/>
      <c r="J160" s="34"/>
      <c r="K160" s="34"/>
      <c r="L160" s="35"/>
      <c r="M160" s="222"/>
      <c r="N160" s="223"/>
      <c r="O160" s="69"/>
      <c r="P160" s="69"/>
      <c r="Q160" s="69"/>
      <c r="R160" s="69"/>
      <c r="S160" s="69"/>
      <c r="T160" s="7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4" t="s">
        <v>786</v>
      </c>
      <c r="AU160" s="14" t="s">
        <v>81</v>
      </c>
    </row>
    <row r="161" spans="1:65" s="2" customFormat="1" ht="21.75" customHeight="1">
      <c r="A161" s="32"/>
      <c r="B161" s="33"/>
      <c r="C161" s="207" t="s">
        <v>186</v>
      </c>
      <c r="D161" s="207" t="s">
        <v>169</v>
      </c>
      <c r="E161" s="208" t="s">
        <v>606</v>
      </c>
      <c r="F161" s="209" t="s">
        <v>982</v>
      </c>
      <c r="G161" s="210" t="s">
        <v>724</v>
      </c>
      <c r="H161" s="211">
        <v>1</v>
      </c>
      <c r="I161" s="212"/>
      <c r="J161" s="213">
        <f>ROUND(I161*H161,2)</f>
        <v>0</v>
      </c>
      <c r="K161" s="214"/>
      <c r="L161" s="35"/>
      <c r="M161" s="215" t="s">
        <v>1</v>
      </c>
      <c r="N161" s="216" t="s">
        <v>39</v>
      </c>
      <c r="O161" s="69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9" t="s">
        <v>177</v>
      </c>
      <c r="AT161" s="219" t="s">
        <v>169</v>
      </c>
      <c r="AU161" s="219" t="s">
        <v>81</v>
      </c>
      <c r="AY161" s="14" t="s">
        <v>166</v>
      </c>
      <c r="BE161" s="112">
        <f>IF(N161="základní",J161,0)</f>
        <v>0</v>
      </c>
      <c r="BF161" s="112">
        <f>IF(N161="snížená",J161,0)</f>
        <v>0</v>
      </c>
      <c r="BG161" s="112">
        <f>IF(N161="zákl. přenesená",J161,0)</f>
        <v>0</v>
      </c>
      <c r="BH161" s="112">
        <f>IF(N161="sníž. přenesená",J161,0)</f>
        <v>0</v>
      </c>
      <c r="BI161" s="112">
        <f>IF(N161="nulová",J161,0)</f>
        <v>0</v>
      </c>
      <c r="BJ161" s="14" t="s">
        <v>81</v>
      </c>
      <c r="BK161" s="112">
        <f>ROUND(I161*H161,2)</f>
        <v>0</v>
      </c>
      <c r="BL161" s="14" t="s">
        <v>177</v>
      </c>
      <c r="BM161" s="219" t="s">
        <v>173</v>
      </c>
    </row>
    <row r="162" spans="1:65" s="2" customFormat="1" ht="11.25">
      <c r="A162" s="32"/>
      <c r="B162" s="33"/>
      <c r="C162" s="34"/>
      <c r="D162" s="220" t="s">
        <v>174</v>
      </c>
      <c r="E162" s="34"/>
      <c r="F162" s="221" t="s">
        <v>982</v>
      </c>
      <c r="G162" s="34"/>
      <c r="H162" s="34"/>
      <c r="I162" s="176"/>
      <c r="J162" s="34"/>
      <c r="K162" s="34"/>
      <c r="L162" s="35"/>
      <c r="M162" s="222"/>
      <c r="N162" s="223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4" t="s">
        <v>174</v>
      </c>
      <c r="AU162" s="14" t="s">
        <v>81</v>
      </c>
    </row>
    <row r="163" spans="1:65" s="2" customFormat="1" ht="87.75">
      <c r="A163" s="32"/>
      <c r="B163" s="33"/>
      <c r="C163" s="34"/>
      <c r="D163" s="220" t="s">
        <v>786</v>
      </c>
      <c r="E163" s="34"/>
      <c r="F163" s="239" t="s">
        <v>899</v>
      </c>
      <c r="G163" s="34"/>
      <c r="H163" s="34"/>
      <c r="I163" s="176"/>
      <c r="J163" s="34"/>
      <c r="K163" s="34"/>
      <c r="L163" s="35"/>
      <c r="M163" s="222"/>
      <c r="N163" s="223"/>
      <c r="O163" s="69"/>
      <c r="P163" s="69"/>
      <c r="Q163" s="69"/>
      <c r="R163" s="69"/>
      <c r="S163" s="69"/>
      <c r="T163" s="70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4" t="s">
        <v>786</v>
      </c>
      <c r="AU163" s="14" t="s">
        <v>81</v>
      </c>
    </row>
    <row r="164" spans="1:65" s="2" customFormat="1" ht="21.75" customHeight="1">
      <c r="A164" s="32"/>
      <c r="B164" s="33"/>
      <c r="C164" s="207" t="s">
        <v>200</v>
      </c>
      <c r="D164" s="207" t="s">
        <v>169</v>
      </c>
      <c r="E164" s="208" t="s">
        <v>608</v>
      </c>
      <c r="F164" s="209" t="s">
        <v>983</v>
      </c>
      <c r="G164" s="210" t="s">
        <v>724</v>
      </c>
      <c r="H164" s="211">
        <v>1</v>
      </c>
      <c r="I164" s="212"/>
      <c r="J164" s="213">
        <f>ROUND(I164*H164,2)</f>
        <v>0</v>
      </c>
      <c r="K164" s="214"/>
      <c r="L164" s="35"/>
      <c r="M164" s="215" t="s">
        <v>1</v>
      </c>
      <c r="N164" s="216" t="s">
        <v>39</v>
      </c>
      <c r="O164" s="69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9" t="s">
        <v>177</v>
      </c>
      <c r="AT164" s="219" t="s">
        <v>169</v>
      </c>
      <c r="AU164" s="219" t="s">
        <v>81</v>
      </c>
      <c r="AY164" s="14" t="s">
        <v>166</v>
      </c>
      <c r="BE164" s="112">
        <f>IF(N164="základní",J164,0)</f>
        <v>0</v>
      </c>
      <c r="BF164" s="112">
        <f>IF(N164="snížená",J164,0)</f>
        <v>0</v>
      </c>
      <c r="BG164" s="112">
        <f>IF(N164="zákl. přenesená",J164,0)</f>
        <v>0</v>
      </c>
      <c r="BH164" s="112">
        <f>IF(N164="sníž. přenesená",J164,0)</f>
        <v>0</v>
      </c>
      <c r="BI164" s="112">
        <f>IF(N164="nulová",J164,0)</f>
        <v>0</v>
      </c>
      <c r="BJ164" s="14" t="s">
        <v>81</v>
      </c>
      <c r="BK164" s="112">
        <f>ROUND(I164*H164,2)</f>
        <v>0</v>
      </c>
      <c r="BL164" s="14" t="s">
        <v>177</v>
      </c>
      <c r="BM164" s="219" t="s">
        <v>203</v>
      </c>
    </row>
    <row r="165" spans="1:65" s="2" customFormat="1" ht="11.25">
      <c r="A165" s="32"/>
      <c r="B165" s="33"/>
      <c r="C165" s="34"/>
      <c r="D165" s="220" t="s">
        <v>174</v>
      </c>
      <c r="E165" s="34"/>
      <c r="F165" s="221" t="s">
        <v>983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174</v>
      </c>
      <c r="AU165" s="14" t="s">
        <v>81</v>
      </c>
    </row>
    <row r="166" spans="1:65" s="2" customFormat="1" ht="78">
      <c r="A166" s="32"/>
      <c r="B166" s="33"/>
      <c r="C166" s="34"/>
      <c r="D166" s="220" t="s">
        <v>786</v>
      </c>
      <c r="E166" s="34"/>
      <c r="F166" s="239" t="s">
        <v>984</v>
      </c>
      <c r="G166" s="34"/>
      <c r="H166" s="34"/>
      <c r="I166" s="176"/>
      <c r="J166" s="34"/>
      <c r="K166" s="34"/>
      <c r="L166" s="35"/>
      <c r="M166" s="222"/>
      <c r="N166" s="223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4" t="s">
        <v>786</v>
      </c>
      <c r="AU166" s="14" t="s">
        <v>81</v>
      </c>
    </row>
    <row r="167" spans="1:65" s="2" customFormat="1" ht="24.2" customHeight="1">
      <c r="A167" s="32"/>
      <c r="B167" s="33"/>
      <c r="C167" s="207" t="s">
        <v>190</v>
      </c>
      <c r="D167" s="207" t="s">
        <v>169</v>
      </c>
      <c r="E167" s="208" t="s">
        <v>610</v>
      </c>
      <c r="F167" s="209" t="s">
        <v>985</v>
      </c>
      <c r="G167" s="210" t="s">
        <v>724</v>
      </c>
      <c r="H167" s="211">
        <v>1</v>
      </c>
      <c r="I167" s="212"/>
      <c r="J167" s="213">
        <f>ROUND(I167*H167,2)</f>
        <v>0</v>
      </c>
      <c r="K167" s="214"/>
      <c r="L167" s="35"/>
      <c r="M167" s="215" t="s">
        <v>1</v>
      </c>
      <c r="N167" s="216" t="s">
        <v>39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177</v>
      </c>
      <c r="AT167" s="219" t="s">
        <v>169</v>
      </c>
      <c r="AU167" s="219" t="s">
        <v>81</v>
      </c>
      <c r="AY167" s="14" t="s">
        <v>166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81</v>
      </c>
      <c r="BK167" s="112">
        <f>ROUND(I167*H167,2)</f>
        <v>0</v>
      </c>
      <c r="BL167" s="14" t="s">
        <v>177</v>
      </c>
      <c r="BM167" s="219" t="s">
        <v>206</v>
      </c>
    </row>
    <row r="168" spans="1:65" s="2" customFormat="1" ht="19.5">
      <c r="A168" s="32"/>
      <c r="B168" s="33"/>
      <c r="C168" s="34"/>
      <c r="D168" s="220" t="s">
        <v>174</v>
      </c>
      <c r="E168" s="34"/>
      <c r="F168" s="221" t="s">
        <v>985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174</v>
      </c>
      <c r="AU168" s="14" t="s">
        <v>81</v>
      </c>
    </row>
    <row r="169" spans="1:65" s="2" customFormat="1" ht="107.25">
      <c r="A169" s="32"/>
      <c r="B169" s="33"/>
      <c r="C169" s="34"/>
      <c r="D169" s="220" t="s">
        <v>786</v>
      </c>
      <c r="E169" s="34"/>
      <c r="F169" s="239" t="s">
        <v>986</v>
      </c>
      <c r="G169" s="34"/>
      <c r="H169" s="34"/>
      <c r="I169" s="176"/>
      <c r="J169" s="34"/>
      <c r="K169" s="34"/>
      <c r="L169" s="35"/>
      <c r="M169" s="222"/>
      <c r="N169" s="223"/>
      <c r="O169" s="69"/>
      <c r="P169" s="69"/>
      <c r="Q169" s="69"/>
      <c r="R169" s="69"/>
      <c r="S169" s="69"/>
      <c r="T169" s="70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4" t="s">
        <v>786</v>
      </c>
      <c r="AU169" s="14" t="s">
        <v>81</v>
      </c>
    </row>
    <row r="170" spans="1:65" s="2" customFormat="1" ht="16.5" customHeight="1">
      <c r="A170" s="32"/>
      <c r="B170" s="33"/>
      <c r="C170" s="207" t="s">
        <v>207</v>
      </c>
      <c r="D170" s="207" t="s">
        <v>169</v>
      </c>
      <c r="E170" s="208" t="s">
        <v>612</v>
      </c>
      <c r="F170" s="209" t="s">
        <v>987</v>
      </c>
      <c r="G170" s="210" t="s">
        <v>724</v>
      </c>
      <c r="H170" s="211">
        <v>1</v>
      </c>
      <c r="I170" s="212"/>
      <c r="J170" s="213">
        <f>ROUND(I170*H170,2)</f>
        <v>0</v>
      </c>
      <c r="K170" s="214"/>
      <c r="L170" s="35"/>
      <c r="M170" s="215" t="s">
        <v>1</v>
      </c>
      <c r="N170" s="216" t="s">
        <v>39</v>
      </c>
      <c r="O170" s="69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9" t="s">
        <v>177</v>
      </c>
      <c r="AT170" s="219" t="s">
        <v>169</v>
      </c>
      <c r="AU170" s="219" t="s">
        <v>81</v>
      </c>
      <c r="AY170" s="14" t="s">
        <v>166</v>
      </c>
      <c r="BE170" s="112">
        <f>IF(N170="základní",J170,0)</f>
        <v>0</v>
      </c>
      <c r="BF170" s="112">
        <f>IF(N170="snížená",J170,0)</f>
        <v>0</v>
      </c>
      <c r="BG170" s="112">
        <f>IF(N170="zákl. přenesená",J170,0)</f>
        <v>0</v>
      </c>
      <c r="BH170" s="112">
        <f>IF(N170="sníž. přenesená",J170,0)</f>
        <v>0</v>
      </c>
      <c r="BI170" s="112">
        <f>IF(N170="nulová",J170,0)</f>
        <v>0</v>
      </c>
      <c r="BJ170" s="14" t="s">
        <v>81</v>
      </c>
      <c r="BK170" s="112">
        <f>ROUND(I170*H170,2)</f>
        <v>0</v>
      </c>
      <c r="BL170" s="14" t="s">
        <v>177</v>
      </c>
      <c r="BM170" s="219" t="s">
        <v>210</v>
      </c>
    </row>
    <row r="171" spans="1:65" s="2" customFormat="1" ht="11.25">
      <c r="A171" s="32"/>
      <c r="B171" s="33"/>
      <c r="C171" s="34"/>
      <c r="D171" s="220" t="s">
        <v>174</v>
      </c>
      <c r="E171" s="34"/>
      <c r="F171" s="221" t="s">
        <v>987</v>
      </c>
      <c r="G171" s="34"/>
      <c r="H171" s="34"/>
      <c r="I171" s="176"/>
      <c r="J171" s="34"/>
      <c r="K171" s="34"/>
      <c r="L171" s="35"/>
      <c r="M171" s="222"/>
      <c r="N171" s="223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4" t="s">
        <v>174</v>
      </c>
      <c r="AU171" s="14" t="s">
        <v>81</v>
      </c>
    </row>
    <row r="172" spans="1:65" s="12" customFormat="1" ht="25.9" customHeight="1">
      <c r="B172" s="191"/>
      <c r="C172" s="192"/>
      <c r="D172" s="193" t="s">
        <v>73</v>
      </c>
      <c r="E172" s="194" t="s">
        <v>626</v>
      </c>
      <c r="F172" s="194" t="s">
        <v>637</v>
      </c>
      <c r="G172" s="192"/>
      <c r="H172" s="192"/>
      <c r="I172" s="195"/>
      <c r="J172" s="196">
        <f>BK172</f>
        <v>0</v>
      </c>
      <c r="K172" s="192"/>
      <c r="L172" s="197"/>
      <c r="M172" s="198"/>
      <c r="N172" s="199"/>
      <c r="O172" s="199"/>
      <c r="P172" s="200">
        <f>SUM(P173:P194)</f>
        <v>0</v>
      </c>
      <c r="Q172" s="199"/>
      <c r="R172" s="200">
        <f>SUM(R173:R194)</f>
        <v>0</v>
      </c>
      <c r="S172" s="199"/>
      <c r="T172" s="201">
        <f>SUM(T173:T194)</f>
        <v>0</v>
      </c>
      <c r="AR172" s="202" t="s">
        <v>81</v>
      </c>
      <c r="AT172" s="203" t="s">
        <v>73</v>
      </c>
      <c r="AU172" s="203" t="s">
        <v>74</v>
      </c>
      <c r="AY172" s="202" t="s">
        <v>166</v>
      </c>
      <c r="BK172" s="204">
        <f>SUM(BK173:BK194)</f>
        <v>0</v>
      </c>
    </row>
    <row r="173" spans="1:65" s="2" customFormat="1" ht="21.75" customHeight="1">
      <c r="A173" s="32"/>
      <c r="B173" s="33"/>
      <c r="C173" s="224" t="s">
        <v>8</v>
      </c>
      <c r="D173" s="224" t="s">
        <v>179</v>
      </c>
      <c r="E173" s="225" t="s">
        <v>614</v>
      </c>
      <c r="F173" s="226" t="s">
        <v>900</v>
      </c>
      <c r="G173" s="227" t="s">
        <v>172</v>
      </c>
      <c r="H173" s="228">
        <v>375</v>
      </c>
      <c r="I173" s="229"/>
      <c r="J173" s="230">
        <f>ROUND(I173*H173,2)</f>
        <v>0</v>
      </c>
      <c r="K173" s="231"/>
      <c r="L173" s="232"/>
      <c r="M173" s="233" t="s">
        <v>1</v>
      </c>
      <c r="N173" s="234" t="s">
        <v>39</v>
      </c>
      <c r="O173" s="69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9" t="s">
        <v>186</v>
      </c>
      <c r="AT173" s="219" t="s">
        <v>179</v>
      </c>
      <c r="AU173" s="219" t="s">
        <v>81</v>
      </c>
      <c r="AY173" s="14" t="s">
        <v>166</v>
      </c>
      <c r="BE173" s="112">
        <f>IF(N173="základní",J173,0)</f>
        <v>0</v>
      </c>
      <c r="BF173" s="112">
        <f>IF(N173="snížená",J173,0)</f>
        <v>0</v>
      </c>
      <c r="BG173" s="112">
        <f>IF(N173="zákl. přenesená",J173,0)</f>
        <v>0</v>
      </c>
      <c r="BH173" s="112">
        <f>IF(N173="sníž. přenesená",J173,0)</f>
        <v>0</v>
      </c>
      <c r="BI173" s="112">
        <f>IF(N173="nulová",J173,0)</f>
        <v>0</v>
      </c>
      <c r="BJ173" s="14" t="s">
        <v>81</v>
      </c>
      <c r="BK173" s="112">
        <f>ROUND(I173*H173,2)</f>
        <v>0</v>
      </c>
      <c r="BL173" s="14" t="s">
        <v>177</v>
      </c>
      <c r="BM173" s="219" t="s">
        <v>214</v>
      </c>
    </row>
    <row r="174" spans="1:65" s="2" customFormat="1" ht="11.25">
      <c r="A174" s="32"/>
      <c r="B174" s="33"/>
      <c r="C174" s="34"/>
      <c r="D174" s="220" t="s">
        <v>174</v>
      </c>
      <c r="E174" s="34"/>
      <c r="F174" s="221" t="s">
        <v>900</v>
      </c>
      <c r="G174" s="34"/>
      <c r="H174" s="34"/>
      <c r="I174" s="176"/>
      <c r="J174" s="34"/>
      <c r="K174" s="34"/>
      <c r="L174" s="35"/>
      <c r="M174" s="222"/>
      <c r="N174" s="223"/>
      <c r="O174" s="69"/>
      <c r="P174" s="69"/>
      <c r="Q174" s="69"/>
      <c r="R174" s="69"/>
      <c r="S174" s="69"/>
      <c r="T174" s="70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4" t="s">
        <v>174</v>
      </c>
      <c r="AU174" s="14" t="s">
        <v>81</v>
      </c>
    </row>
    <row r="175" spans="1:65" s="2" customFormat="1" ht="24.2" customHeight="1">
      <c r="A175" s="32"/>
      <c r="B175" s="33"/>
      <c r="C175" s="224" t="s">
        <v>215</v>
      </c>
      <c r="D175" s="224" t="s">
        <v>179</v>
      </c>
      <c r="E175" s="225" t="s">
        <v>616</v>
      </c>
      <c r="F175" s="226" t="s">
        <v>901</v>
      </c>
      <c r="G175" s="227" t="s">
        <v>172</v>
      </c>
      <c r="H175" s="228">
        <v>22</v>
      </c>
      <c r="I175" s="229"/>
      <c r="J175" s="230">
        <f>ROUND(I175*H175,2)</f>
        <v>0</v>
      </c>
      <c r="K175" s="231"/>
      <c r="L175" s="232"/>
      <c r="M175" s="233" t="s">
        <v>1</v>
      </c>
      <c r="N175" s="234" t="s">
        <v>39</v>
      </c>
      <c r="O175" s="69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9" t="s">
        <v>186</v>
      </c>
      <c r="AT175" s="219" t="s">
        <v>179</v>
      </c>
      <c r="AU175" s="219" t="s">
        <v>81</v>
      </c>
      <c r="AY175" s="14" t="s">
        <v>166</v>
      </c>
      <c r="BE175" s="112">
        <f>IF(N175="základní",J175,0)</f>
        <v>0</v>
      </c>
      <c r="BF175" s="112">
        <f>IF(N175="snížená",J175,0)</f>
        <v>0</v>
      </c>
      <c r="BG175" s="112">
        <f>IF(N175="zákl. přenesená",J175,0)</f>
        <v>0</v>
      </c>
      <c r="BH175" s="112">
        <f>IF(N175="sníž. přenesená",J175,0)</f>
        <v>0</v>
      </c>
      <c r="BI175" s="112">
        <f>IF(N175="nulová",J175,0)</f>
        <v>0</v>
      </c>
      <c r="BJ175" s="14" t="s">
        <v>81</v>
      </c>
      <c r="BK175" s="112">
        <f>ROUND(I175*H175,2)</f>
        <v>0</v>
      </c>
      <c r="BL175" s="14" t="s">
        <v>177</v>
      </c>
      <c r="BM175" s="219" t="s">
        <v>219</v>
      </c>
    </row>
    <row r="176" spans="1:65" s="2" customFormat="1" ht="19.5">
      <c r="A176" s="32"/>
      <c r="B176" s="33"/>
      <c r="C176" s="34"/>
      <c r="D176" s="220" t="s">
        <v>174</v>
      </c>
      <c r="E176" s="34"/>
      <c r="F176" s="221" t="s">
        <v>901</v>
      </c>
      <c r="G176" s="34"/>
      <c r="H176" s="34"/>
      <c r="I176" s="176"/>
      <c r="J176" s="34"/>
      <c r="K176" s="34"/>
      <c r="L176" s="35"/>
      <c r="M176" s="222"/>
      <c r="N176" s="223"/>
      <c r="O176" s="69"/>
      <c r="P176" s="69"/>
      <c r="Q176" s="69"/>
      <c r="R176" s="69"/>
      <c r="S176" s="69"/>
      <c r="T176" s="70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4" t="s">
        <v>174</v>
      </c>
      <c r="AU176" s="14" t="s">
        <v>81</v>
      </c>
    </row>
    <row r="177" spans="1:65" s="2" customFormat="1" ht="24.2" customHeight="1">
      <c r="A177" s="32"/>
      <c r="B177" s="33"/>
      <c r="C177" s="224" t="s">
        <v>197</v>
      </c>
      <c r="D177" s="224" t="s">
        <v>179</v>
      </c>
      <c r="E177" s="225" t="s">
        <v>618</v>
      </c>
      <c r="F177" s="226" t="s">
        <v>902</v>
      </c>
      <c r="G177" s="227" t="s">
        <v>172</v>
      </c>
      <c r="H177" s="228">
        <v>30</v>
      </c>
      <c r="I177" s="229"/>
      <c r="J177" s="230">
        <f>ROUND(I177*H177,2)</f>
        <v>0</v>
      </c>
      <c r="K177" s="231"/>
      <c r="L177" s="232"/>
      <c r="M177" s="233" t="s">
        <v>1</v>
      </c>
      <c r="N177" s="234" t="s">
        <v>39</v>
      </c>
      <c r="O177" s="69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9" t="s">
        <v>186</v>
      </c>
      <c r="AT177" s="219" t="s">
        <v>179</v>
      </c>
      <c r="AU177" s="219" t="s">
        <v>81</v>
      </c>
      <c r="AY177" s="14" t="s">
        <v>166</v>
      </c>
      <c r="BE177" s="112">
        <f>IF(N177="základní",J177,0)</f>
        <v>0</v>
      </c>
      <c r="BF177" s="112">
        <f>IF(N177="snížená",J177,0)</f>
        <v>0</v>
      </c>
      <c r="BG177" s="112">
        <f>IF(N177="zákl. přenesená",J177,0)</f>
        <v>0</v>
      </c>
      <c r="BH177" s="112">
        <f>IF(N177="sníž. přenesená",J177,0)</f>
        <v>0</v>
      </c>
      <c r="BI177" s="112">
        <f>IF(N177="nulová",J177,0)</f>
        <v>0</v>
      </c>
      <c r="BJ177" s="14" t="s">
        <v>81</v>
      </c>
      <c r="BK177" s="112">
        <f>ROUND(I177*H177,2)</f>
        <v>0</v>
      </c>
      <c r="BL177" s="14" t="s">
        <v>177</v>
      </c>
      <c r="BM177" s="219" t="s">
        <v>222</v>
      </c>
    </row>
    <row r="178" spans="1:65" s="2" customFormat="1" ht="19.5">
      <c r="A178" s="32"/>
      <c r="B178" s="33"/>
      <c r="C178" s="34"/>
      <c r="D178" s="220" t="s">
        <v>174</v>
      </c>
      <c r="E178" s="34"/>
      <c r="F178" s="221" t="s">
        <v>902</v>
      </c>
      <c r="G178" s="34"/>
      <c r="H178" s="34"/>
      <c r="I178" s="176"/>
      <c r="J178" s="34"/>
      <c r="K178" s="34"/>
      <c r="L178" s="35"/>
      <c r="M178" s="222"/>
      <c r="N178" s="223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4" t="s">
        <v>174</v>
      </c>
      <c r="AU178" s="14" t="s">
        <v>81</v>
      </c>
    </row>
    <row r="179" spans="1:65" s="2" customFormat="1" ht="16.5" customHeight="1">
      <c r="A179" s="32"/>
      <c r="B179" s="33"/>
      <c r="C179" s="224" t="s">
        <v>223</v>
      </c>
      <c r="D179" s="224" t="s">
        <v>179</v>
      </c>
      <c r="E179" s="225" t="s">
        <v>620</v>
      </c>
      <c r="F179" s="226" t="s">
        <v>903</v>
      </c>
      <c r="G179" s="227" t="s">
        <v>172</v>
      </c>
      <c r="H179" s="228">
        <v>10</v>
      </c>
      <c r="I179" s="229"/>
      <c r="J179" s="230">
        <f>ROUND(I179*H179,2)</f>
        <v>0</v>
      </c>
      <c r="K179" s="231"/>
      <c r="L179" s="232"/>
      <c r="M179" s="233" t="s">
        <v>1</v>
      </c>
      <c r="N179" s="234" t="s">
        <v>39</v>
      </c>
      <c r="O179" s="69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9" t="s">
        <v>186</v>
      </c>
      <c r="AT179" s="219" t="s">
        <v>179</v>
      </c>
      <c r="AU179" s="219" t="s">
        <v>81</v>
      </c>
      <c r="AY179" s="14" t="s">
        <v>166</v>
      </c>
      <c r="BE179" s="112">
        <f>IF(N179="základní",J179,0)</f>
        <v>0</v>
      </c>
      <c r="BF179" s="112">
        <f>IF(N179="snížená",J179,0)</f>
        <v>0</v>
      </c>
      <c r="BG179" s="112">
        <f>IF(N179="zákl. přenesená",J179,0)</f>
        <v>0</v>
      </c>
      <c r="BH179" s="112">
        <f>IF(N179="sníž. přenesená",J179,0)</f>
        <v>0</v>
      </c>
      <c r="BI179" s="112">
        <f>IF(N179="nulová",J179,0)</f>
        <v>0</v>
      </c>
      <c r="BJ179" s="14" t="s">
        <v>81</v>
      </c>
      <c r="BK179" s="112">
        <f>ROUND(I179*H179,2)</f>
        <v>0</v>
      </c>
      <c r="BL179" s="14" t="s">
        <v>177</v>
      </c>
      <c r="BM179" s="219" t="s">
        <v>226</v>
      </c>
    </row>
    <row r="180" spans="1:65" s="2" customFormat="1" ht="11.25">
      <c r="A180" s="32"/>
      <c r="B180" s="33"/>
      <c r="C180" s="34"/>
      <c r="D180" s="220" t="s">
        <v>174</v>
      </c>
      <c r="E180" s="34"/>
      <c r="F180" s="221" t="s">
        <v>903</v>
      </c>
      <c r="G180" s="34"/>
      <c r="H180" s="34"/>
      <c r="I180" s="176"/>
      <c r="J180" s="34"/>
      <c r="K180" s="34"/>
      <c r="L180" s="35"/>
      <c r="M180" s="222"/>
      <c r="N180" s="223"/>
      <c r="O180" s="69"/>
      <c r="P180" s="69"/>
      <c r="Q180" s="69"/>
      <c r="R180" s="69"/>
      <c r="S180" s="69"/>
      <c r="T180" s="70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4" t="s">
        <v>174</v>
      </c>
      <c r="AU180" s="14" t="s">
        <v>81</v>
      </c>
    </row>
    <row r="181" spans="1:65" s="2" customFormat="1" ht="24.2" customHeight="1">
      <c r="A181" s="32"/>
      <c r="B181" s="33"/>
      <c r="C181" s="224" t="s">
        <v>173</v>
      </c>
      <c r="D181" s="224" t="s">
        <v>179</v>
      </c>
      <c r="E181" s="225" t="s">
        <v>622</v>
      </c>
      <c r="F181" s="226" t="s">
        <v>904</v>
      </c>
      <c r="G181" s="227" t="s">
        <v>172</v>
      </c>
      <c r="H181" s="228">
        <v>10</v>
      </c>
      <c r="I181" s="229"/>
      <c r="J181" s="230">
        <f>ROUND(I181*H181,2)</f>
        <v>0</v>
      </c>
      <c r="K181" s="231"/>
      <c r="L181" s="232"/>
      <c r="M181" s="233" t="s">
        <v>1</v>
      </c>
      <c r="N181" s="234" t="s">
        <v>39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186</v>
      </c>
      <c r="AT181" s="219" t="s">
        <v>179</v>
      </c>
      <c r="AU181" s="219" t="s">
        <v>81</v>
      </c>
      <c r="AY181" s="14" t="s">
        <v>166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81</v>
      </c>
      <c r="BK181" s="112">
        <f>ROUND(I181*H181,2)</f>
        <v>0</v>
      </c>
      <c r="BL181" s="14" t="s">
        <v>177</v>
      </c>
      <c r="BM181" s="219" t="s">
        <v>182</v>
      </c>
    </row>
    <row r="182" spans="1:65" s="2" customFormat="1" ht="19.5">
      <c r="A182" s="32"/>
      <c r="B182" s="33"/>
      <c r="C182" s="34"/>
      <c r="D182" s="220" t="s">
        <v>174</v>
      </c>
      <c r="E182" s="34"/>
      <c r="F182" s="221" t="s">
        <v>904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174</v>
      </c>
      <c r="AU182" s="14" t="s">
        <v>81</v>
      </c>
    </row>
    <row r="183" spans="1:65" s="2" customFormat="1" ht="16.5" customHeight="1">
      <c r="A183" s="32"/>
      <c r="B183" s="33"/>
      <c r="C183" s="224" t="s">
        <v>231</v>
      </c>
      <c r="D183" s="224" t="s">
        <v>179</v>
      </c>
      <c r="E183" s="225" t="s">
        <v>624</v>
      </c>
      <c r="F183" s="226" t="s">
        <v>647</v>
      </c>
      <c r="G183" s="227" t="s">
        <v>172</v>
      </c>
      <c r="H183" s="228">
        <v>10</v>
      </c>
      <c r="I183" s="229"/>
      <c r="J183" s="230">
        <f>ROUND(I183*H183,2)</f>
        <v>0</v>
      </c>
      <c r="K183" s="231"/>
      <c r="L183" s="232"/>
      <c r="M183" s="233" t="s">
        <v>1</v>
      </c>
      <c r="N183" s="234" t="s">
        <v>39</v>
      </c>
      <c r="O183" s="69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9" t="s">
        <v>186</v>
      </c>
      <c r="AT183" s="219" t="s">
        <v>179</v>
      </c>
      <c r="AU183" s="219" t="s">
        <v>81</v>
      </c>
      <c r="AY183" s="14" t="s">
        <v>166</v>
      </c>
      <c r="BE183" s="112">
        <f>IF(N183="základní",J183,0)</f>
        <v>0</v>
      </c>
      <c r="BF183" s="112">
        <f>IF(N183="snížená",J183,0)</f>
        <v>0</v>
      </c>
      <c r="BG183" s="112">
        <f>IF(N183="zákl. přenesená",J183,0)</f>
        <v>0</v>
      </c>
      <c r="BH183" s="112">
        <f>IF(N183="sníž. přenesená",J183,0)</f>
        <v>0</v>
      </c>
      <c r="BI183" s="112">
        <f>IF(N183="nulová",J183,0)</f>
        <v>0</v>
      </c>
      <c r="BJ183" s="14" t="s">
        <v>81</v>
      </c>
      <c r="BK183" s="112">
        <f>ROUND(I183*H183,2)</f>
        <v>0</v>
      </c>
      <c r="BL183" s="14" t="s">
        <v>177</v>
      </c>
      <c r="BM183" s="219" t="s">
        <v>234</v>
      </c>
    </row>
    <row r="184" spans="1:65" s="2" customFormat="1" ht="11.25">
      <c r="A184" s="32"/>
      <c r="B184" s="33"/>
      <c r="C184" s="34"/>
      <c r="D184" s="220" t="s">
        <v>174</v>
      </c>
      <c r="E184" s="34"/>
      <c r="F184" s="221" t="s">
        <v>647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174</v>
      </c>
      <c r="AU184" s="14" t="s">
        <v>81</v>
      </c>
    </row>
    <row r="185" spans="1:65" s="2" customFormat="1" ht="16.5" customHeight="1">
      <c r="A185" s="32"/>
      <c r="B185" s="33"/>
      <c r="C185" s="224" t="s">
        <v>203</v>
      </c>
      <c r="D185" s="224" t="s">
        <v>179</v>
      </c>
      <c r="E185" s="225" t="s">
        <v>628</v>
      </c>
      <c r="F185" s="226" t="s">
        <v>905</v>
      </c>
      <c r="G185" s="227" t="s">
        <v>172</v>
      </c>
      <c r="H185" s="228">
        <v>102</v>
      </c>
      <c r="I185" s="229"/>
      <c r="J185" s="230">
        <f>ROUND(I185*H185,2)</f>
        <v>0</v>
      </c>
      <c r="K185" s="231"/>
      <c r="L185" s="232"/>
      <c r="M185" s="233" t="s">
        <v>1</v>
      </c>
      <c r="N185" s="234" t="s">
        <v>39</v>
      </c>
      <c r="O185" s="69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9" t="s">
        <v>186</v>
      </c>
      <c r="AT185" s="219" t="s">
        <v>179</v>
      </c>
      <c r="AU185" s="219" t="s">
        <v>81</v>
      </c>
      <c r="AY185" s="14" t="s">
        <v>166</v>
      </c>
      <c r="BE185" s="112">
        <f>IF(N185="základní",J185,0)</f>
        <v>0</v>
      </c>
      <c r="BF185" s="112">
        <f>IF(N185="snížená",J185,0)</f>
        <v>0</v>
      </c>
      <c r="BG185" s="112">
        <f>IF(N185="zákl. přenesená",J185,0)</f>
        <v>0</v>
      </c>
      <c r="BH185" s="112">
        <f>IF(N185="sníž. přenesená",J185,0)</f>
        <v>0</v>
      </c>
      <c r="BI185" s="112">
        <f>IF(N185="nulová",J185,0)</f>
        <v>0</v>
      </c>
      <c r="BJ185" s="14" t="s">
        <v>81</v>
      </c>
      <c r="BK185" s="112">
        <f>ROUND(I185*H185,2)</f>
        <v>0</v>
      </c>
      <c r="BL185" s="14" t="s">
        <v>177</v>
      </c>
      <c r="BM185" s="219" t="s">
        <v>237</v>
      </c>
    </row>
    <row r="186" spans="1:65" s="2" customFormat="1" ht="11.25">
      <c r="A186" s="32"/>
      <c r="B186" s="33"/>
      <c r="C186" s="34"/>
      <c r="D186" s="220" t="s">
        <v>174</v>
      </c>
      <c r="E186" s="34"/>
      <c r="F186" s="221" t="s">
        <v>905</v>
      </c>
      <c r="G186" s="34"/>
      <c r="H186" s="34"/>
      <c r="I186" s="176"/>
      <c r="J186" s="34"/>
      <c r="K186" s="34"/>
      <c r="L186" s="35"/>
      <c r="M186" s="222"/>
      <c r="N186" s="223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4" t="s">
        <v>174</v>
      </c>
      <c r="AU186" s="14" t="s">
        <v>81</v>
      </c>
    </row>
    <row r="187" spans="1:65" s="2" customFormat="1" ht="16.5" customHeight="1">
      <c r="A187" s="32"/>
      <c r="B187" s="33"/>
      <c r="C187" s="224" t="s">
        <v>238</v>
      </c>
      <c r="D187" s="224" t="s">
        <v>179</v>
      </c>
      <c r="E187" s="225" t="s">
        <v>632</v>
      </c>
      <c r="F187" s="226" t="s">
        <v>906</v>
      </c>
      <c r="G187" s="227" t="s">
        <v>172</v>
      </c>
      <c r="H187" s="228">
        <v>50</v>
      </c>
      <c r="I187" s="229"/>
      <c r="J187" s="230">
        <f>ROUND(I187*H187,2)</f>
        <v>0</v>
      </c>
      <c r="K187" s="231"/>
      <c r="L187" s="232"/>
      <c r="M187" s="233" t="s">
        <v>1</v>
      </c>
      <c r="N187" s="234" t="s">
        <v>39</v>
      </c>
      <c r="O187" s="69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9" t="s">
        <v>186</v>
      </c>
      <c r="AT187" s="219" t="s">
        <v>179</v>
      </c>
      <c r="AU187" s="219" t="s">
        <v>81</v>
      </c>
      <c r="AY187" s="14" t="s">
        <v>166</v>
      </c>
      <c r="BE187" s="112">
        <f>IF(N187="základní",J187,0)</f>
        <v>0</v>
      </c>
      <c r="BF187" s="112">
        <f>IF(N187="snížená",J187,0)</f>
        <v>0</v>
      </c>
      <c r="BG187" s="112">
        <f>IF(N187="zákl. přenesená",J187,0)</f>
        <v>0</v>
      </c>
      <c r="BH187" s="112">
        <f>IF(N187="sníž. přenesená",J187,0)</f>
        <v>0</v>
      </c>
      <c r="BI187" s="112">
        <f>IF(N187="nulová",J187,0)</f>
        <v>0</v>
      </c>
      <c r="BJ187" s="14" t="s">
        <v>81</v>
      </c>
      <c r="BK187" s="112">
        <f>ROUND(I187*H187,2)</f>
        <v>0</v>
      </c>
      <c r="BL187" s="14" t="s">
        <v>177</v>
      </c>
      <c r="BM187" s="219" t="s">
        <v>241</v>
      </c>
    </row>
    <row r="188" spans="1:65" s="2" customFormat="1" ht="11.25">
      <c r="A188" s="32"/>
      <c r="B188" s="33"/>
      <c r="C188" s="34"/>
      <c r="D188" s="220" t="s">
        <v>174</v>
      </c>
      <c r="E188" s="34"/>
      <c r="F188" s="221" t="s">
        <v>906</v>
      </c>
      <c r="G188" s="34"/>
      <c r="H188" s="34"/>
      <c r="I188" s="176"/>
      <c r="J188" s="34"/>
      <c r="K188" s="34"/>
      <c r="L188" s="35"/>
      <c r="M188" s="222"/>
      <c r="N188" s="223"/>
      <c r="O188" s="69"/>
      <c r="P188" s="69"/>
      <c r="Q188" s="69"/>
      <c r="R188" s="69"/>
      <c r="S188" s="69"/>
      <c r="T188" s="70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4" t="s">
        <v>174</v>
      </c>
      <c r="AU188" s="14" t="s">
        <v>81</v>
      </c>
    </row>
    <row r="189" spans="1:65" s="2" customFormat="1" ht="16.5" customHeight="1">
      <c r="A189" s="32"/>
      <c r="B189" s="33"/>
      <c r="C189" s="224" t="s">
        <v>206</v>
      </c>
      <c r="D189" s="224" t="s">
        <v>179</v>
      </c>
      <c r="E189" s="225" t="s">
        <v>634</v>
      </c>
      <c r="F189" s="226" t="s">
        <v>907</v>
      </c>
      <c r="G189" s="227" t="s">
        <v>172</v>
      </c>
      <c r="H189" s="228">
        <v>10</v>
      </c>
      <c r="I189" s="229"/>
      <c r="J189" s="230">
        <f>ROUND(I189*H189,2)</f>
        <v>0</v>
      </c>
      <c r="K189" s="231"/>
      <c r="L189" s="232"/>
      <c r="M189" s="233" t="s">
        <v>1</v>
      </c>
      <c r="N189" s="234" t="s">
        <v>39</v>
      </c>
      <c r="O189" s="69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9" t="s">
        <v>186</v>
      </c>
      <c r="AT189" s="219" t="s">
        <v>179</v>
      </c>
      <c r="AU189" s="219" t="s">
        <v>81</v>
      </c>
      <c r="AY189" s="14" t="s">
        <v>166</v>
      </c>
      <c r="BE189" s="112">
        <f>IF(N189="základní",J189,0)</f>
        <v>0</v>
      </c>
      <c r="BF189" s="112">
        <f>IF(N189="snížená",J189,0)</f>
        <v>0</v>
      </c>
      <c r="BG189" s="112">
        <f>IF(N189="zákl. přenesená",J189,0)</f>
        <v>0</v>
      </c>
      <c r="BH189" s="112">
        <f>IF(N189="sníž. přenesená",J189,0)</f>
        <v>0</v>
      </c>
      <c r="BI189" s="112">
        <f>IF(N189="nulová",J189,0)</f>
        <v>0</v>
      </c>
      <c r="BJ189" s="14" t="s">
        <v>81</v>
      </c>
      <c r="BK189" s="112">
        <f>ROUND(I189*H189,2)</f>
        <v>0</v>
      </c>
      <c r="BL189" s="14" t="s">
        <v>177</v>
      </c>
      <c r="BM189" s="219" t="s">
        <v>242</v>
      </c>
    </row>
    <row r="190" spans="1:65" s="2" customFormat="1" ht="11.25">
      <c r="A190" s="32"/>
      <c r="B190" s="33"/>
      <c r="C190" s="34"/>
      <c r="D190" s="220" t="s">
        <v>174</v>
      </c>
      <c r="E190" s="34"/>
      <c r="F190" s="221" t="s">
        <v>907</v>
      </c>
      <c r="G190" s="34"/>
      <c r="H190" s="34"/>
      <c r="I190" s="176"/>
      <c r="J190" s="34"/>
      <c r="K190" s="34"/>
      <c r="L190" s="35"/>
      <c r="M190" s="222"/>
      <c r="N190" s="223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4" t="s">
        <v>174</v>
      </c>
      <c r="AU190" s="14" t="s">
        <v>81</v>
      </c>
    </row>
    <row r="191" spans="1:65" s="2" customFormat="1" ht="37.9" customHeight="1">
      <c r="A191" s="32"/>
      <c r="B191" s="33"/>
      <c r="C191" s="224" t="s">
        <v>7</v>
      </c>
      <c r="D191" s="224" t="s">
        <v>179</v>
      </c>
      <c r="E191" s="225" t="s">
        <v>638</v>
      </c>
      <c r="F191" s="226" t="s">
        <v>908</v>
      </c>
      <c r="G191" s="227" t="s">
        <v>213</v>
      </c>
      <c r="H191" s="228">
        <v>48</v>
      </c>
      <c r="I191" s="229"/>
      <c r="J191" s="230">
        <f>ROUND(I191*H191,2)</f>
        <v>0</v>
      </c>
      <c r="K191" s="231"/>
      <c r="L191" s="232"/>
      <c r="M191" s="233" t="s">
        <v>1</v>
      </c>
      <c r="N191" s="234" t="s">
        <v>39</v>
      </c>
      <c r="O191" s="69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9" t="s">
        <v>186</v>
      </c>
      <c r="AT191" s="219" t="s">
        <v>179</v>
      </c>
      <c r="AU191" s="219" t="s">
        <v>81</v>
      </c>
      <c r="AY191" s="14" t="s">
        <v>166</v>
      </c>
      <c r="BE191" s="112">
        <f>IF(N191="základní",J191,0)</f>
        <v>0</v>
      </c>
      <c r="BF191" s="112">
        <f>IF(N191="snížená",J191,0)</f>
        <v>0</v>
      </c>
      <c r="BG191" s="112">
        <f>IF(N191="zákl. přenesená",J191,0)</f>
        <v>0</v>
      </c>
      <c r="BH191" s="112">
        <f>IF(N191="sníž. přenesená",J191,0)</f>
        <v>0</v>
      </c>
      <c r="BI191" s="112">
        <f>IF(N191="nulová",J191,0)</f>
        <v>0</v>
      </c>
      <c r="BJ191" s="14" t="s">
        <v>81</v>
      </c>
      <c r="BK191" s="112">
        <f>ROUND(I191*H191,2)</f>
        <v>0</v>
      </c>
      <c r="BL191" s="14" t="s">
        <v>177</v>
      </c>
      <c r="BM191" s="219" t="s">
        <v>243</v>
      </c>
    </row>
    <row r="192" spans="1:65" s="2" customFormat="1" ht="29.25">
      <c r="A192" s="32"/>
      <c r="B192" s="33"/>
      <c r="C192" s="34"/>
      <c r="D192" s="220" t="s">
        <v>174</v>
      </c>
      <c r="E192" s="34"/>
      <c r="F192" s="221" t="s">
        <v>908</v>
      </c>
      <c r="G192" s="34"/>
      <c r="H192" s="34"/>
      <c r="I192" s="176"/>
      <c r="J192" s="34"/>
      <c r="K192" s="34"/>
      <c r="L192" s="35"/>
      <c r="M192" s="222"/>
      <c r="N192" s="223"/>
      <c r="O192" s="69"/>
      <c r="P192" s="69"/>
      <c r="Q192" s="69"/>
      <c r="R192" s="69"/>
      <c r="S192" s="69"/>
      <c r="T192" s="70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4" t="s">
        <v>174</v>
      </c>
      <c r="AU192" s="14" t="s">
        <v>81</v>
      </c>
    </row>
    <row r="193" spans="1:65" s="2" customFormat="1" ht="16.5" customHeight="1">
      <c r="A193" s="32"/>
      <c r="B193" s="33"/>
      <c r="C193" s="224" t="s">
        <v>210</v>
      </c>
      <c r="D193" s="224" t="s">
        <v>179</v>
      </c>
      <c r="E193" s="225" t="s">
        <v>640</v>
      </c>
      <c r="F193" s="226" t="s">
        <v>909</v>
      </c>
      <c r="G193" s="227" t="s">
        <v>724</v>
      </c>
      <c r="H193" s="228">
        <v>1</v>
      </c>
      <c r="I193" s="229"/>
      <c r="J193" s="230">
        <f>ROUND(I193*H193,2)</f>
        <v>0</v>
      </c>
      <c r="K193" s="231"/>
      <c r="L193" s="232"/>
      <c r="M193" s="233" t="s">
        <v>1</v>
      </c>
      <c r="N193" s="234" t="s">
        <v>39</v>
      </c>
      <c r="O193" s="69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9" t="s">
        <v>186</v>
      </c>
      <c r="AT193" s="219" t="s">
        <v>179</v>
      </c>
      <c r="AU193" s="219" t="s">
        <v>81</v>
      </c>
      <c r="AY193" s="14" t="s">
        <v>166</v>
      </c>
      <c r="BE193" s="112">
        <f>IF(N193="základní",J193,0)</f>
        <v>0</v>
      </c>
      <c r="BF193" s="112">
        <f>IF(N193="snížená",J193,0)</f>
        <v>0</v>
      </c>
      <c r="BG193" s="112">
        <f>IF(N193="zákl. přenesená",J193,0)</f>
        <v>0</v>
      </c>
      <c r="BH193" s="112">
        <f>IF(N193="sníž. přenesená",J193,0)</f>
        <v>0</v>
      </c>
      <c r="BI193" s="112">
        <f>IF(N193="nulová",J193,0)</f>
        <v>0</v>
      </c>
      <c r="BJ193" s="14" t="s">
        <v>81</v>
      </c>
      <c r="BK193" s="112">
        <f>ROUND(I193*H193,2)</f>
        <v>0</v>
      </c>
      <c r="BL193" s="14" t="s">
        <v>177</v>
      </c>
      <c r="BM193" s="219" t="s">
        <v>246</v>
      </c>
    </row>
    <row r="194" spans="1:65" s="2" customFormat="1" ht="11.25">
      <c r="A194" s="32"/>
      <c r="B194" s="33"/>
      <c r="C194" s="34"/>
      <c r="D194" s="220" t="s">
        <v>174</v>
      </c>
      <c r="E194" s="34"/>
      <c r="F194" s="221" t="s">
        <v>909</v>
      </c>
      <c r="G194" s="34"/>
      <c r="H194" s="34"/>
      <c r="I194" s="176"/>
      <c r="J194" s="34"/>
      <c r="K194" s="34"/>
      <c r="L194" s="35"/>
      <c r="M194" s="222"/>
      <c r="N194" s="223"/>
      <c r="O194" s="69"/>
      <c r="P194" s="69"/>
      <c r="Q194" s="69"/>
      <c r="R194" s="69"/>
      <c r="S194" s="69"/>
      <c r="T194" s="70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4" t="s">
        <v>174</v>
      </c>
      <c r="AU194" s="14" t="s">
        <v>81</v>
      </c>
    </row>
    <row r="195" spans="1:65" s="12" customFormat="1" ht="25.9" customHeight="1">
      <c r="B195" s="191"/>
      <c r="C195" s="192"/>
      <c r="D195" s="193" t="s">
        <v>73</v>
      </c>
      <c r="E195" s="194" t="s">
        <v>590</v>
      </c>
      <c r="F195" s="194" t="s">
        <v>627</v>
      </c>
      <c r="G195" s="192"/>
      <c r="H195" s="192"/>
      <c r="I195" s="195"/>
      <c r="J195" s="196">
        <f>BK195</f>
        <v>0</v>
      </c>
      <c r="K195" s="192"/>
      <c r="L195" s="197"/>
      <c r="M195" s="198"/>
      <c r="N195" s="199"/>
      <c r="O195" s="199"/>
      <c r="P195" s="200">
        <f>SUM(P196:P213)</f>
        <v>0</v>
      </c>
      <c r="Q195" s="199"/>
      <c r="R195" s="200">
        <f>SUM(R196:R213)</f>
        <v>0</v>
      </c>
      <c r="S195" s="199"/>
      <c r="T195" s="201">
        <f>SUM(T196:T213)</f>
        <v>0</v>
      </c>
      <c r="AR195" s="202" t="s">
        <v>81</v>
      </c>
      <c r="AT195" s="203" t="s">
        <v>73</v>
      </c>
      <c r="AU195" s="203" t="s">
        <v>74</v>
      </c>
      <c r="AY195" s="202" t="s">
        <v>166</v>
      </c>
      <c r="BK195" s="204">
        <f>SUM(BK196:BK213)</f>
        <v>0</v>
      </c>
    </row>
    <row r="196" spans="1:65" s="2" customFormat="1" ht="44.25" customHeight="1">
      <c r="A196" s="32"/>
      <c r="B196" s="33"/>
      <c r="C196" s="207" t="s">
        <v>247</v>
      </c>
      <c r="D196" s="207" t="s">
        <v>169</v>
      </c>
      <c r="E196" s="208" t="s">
        <v>642</v>
      </c>
      <c r="F196" s="209" t="s">
        <v>910</v>
      </c>
      <c r="G196" s="210" t="s">
        <v>172</v>
      </c>
      <c r="H196" s="211">
        <v>93</v>
      </c>
      <c r="I196" s="212"/>
      <c r="J196" s="213">
        <f>ROUND(I196*H196,2)</f>
        <v>0</v>
      </c>
      <c r="K196" s="214"/>
      <c r="L196" s="35"/>
      <c r="M196" s="215" t="s">
        <v>1</v>
      </c>
      <c r="N196" s="216" t="s">
        <v>39</v>
      </c>
      <c r="O196" s="69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9" t="s">
        <v>177</v>
      </c>
      <c r="AT196" s="219" t="s">
        <v>169</v>
      </c>
      <c r="AU196" s="219" t="s">
        <v>81</v>
      </c>
      <c r="AY196" s="14" t="s">
        <v>166</v>
      </c>
      <c r="BE196" s="112">
        <f>IF(N196="základní",J196,0)</f>
        <v>0</v>
      </c>
      <c r="BF196" s="112">
        <f>IF(N196="snížená",J196,0)</f>
        <v>0</v>
      </c>
      <c r="BG196" s="112">
        <f>IF(N196="zákl. přenesená",J196,0)</f>
        <v>0</v>
      </c>
      <c r="BH196" s="112">
        <f>IF(N196="sníž. přenesená",J196,0)</f>
        <v>0</v>
      </c>
      <c r="BI196" s="112">
        <f>IF(N196="nulová",J196,0)</f>
        <v>0</v>
      </c>
      <c r="BJ196" s="14" t="s">
        <v>81</v>
      </c>
      <c r="BK196" s="112">
        <f>ROUND(I196*H196,2)</f>
        <v>0</v>
      </c>
      <c r="BL196" s="14" t="s">
        <v>177</v>
      </c>
      <c r="BM196" s="219" t="s">
        <v>250</v>
      </c>
    </row>
    <row r="197" spans="1:65" s="2" customFormat="1" ht="29.25">
      <c r="A197" s="32"/>
      <c r="B197" s="33"/>
      <c r="C197" s="34"/>
      <c r="D197" s="220" t="s">
        <v>174</v>
      </c>
      <c r="E197" s="34"/>
      <c r="F197" s="221" t="s">
        <v>910</v>
      </c>
      <c r="G197" s="34"/>
      <c r="H197" s="34"/>
      <c r="I197" s="176"/>
      <c r="J197" s="34"/>
      <c r="K197" s="34"/>
      <c r="L197" s="35"/>
      <c r="M197" s="222"/>
      <c r="N197" s="223"/>
      <c r="O197" s="69"/>
      <c r="P197" s="69"/>
      <c r="Q197" s="69"/>
      <c r="R197" s="69"/>
      <c r="S197" s="69"/>
      <c r="T197" s="70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4" t="s">
        <v>174</v>
      </c>
      <c r="AU197" s="14" t="s">
        <v>81</v>
      </c>
    </row>
    <row r="198" spans="1:65" s="2" customFormat="1" ht="37.9" customHeight="1">
      <c r="A198" s="32"/>
      <c r="B198" s="33"/>
      <c r="C198" s="207" t="s">
        <v>214</v>
      </c>
      <c r="D198" s="207" t="s">
        <v>169</v>
      </c>
      <c r="E198" s="208" t="s">
        <v>644</v>
      </c>
      <c r="F198" s="209" t="s">
        <v>911</v>
      </c>
      <c r="G198" s="210" t="s">
        <v>172</v>
      </c>
      <c r="H198" s="211">
        <v>20</v>
      </c>
      <c r="I198" s="212"/>
      <c r="J198" s="213">
        <f>ROUND(I198*H198,2)</f>
        <v>0</v>
      </c>
      <c r="K198" s="214"/>
      <c r="L198" s="35"/>
      <c r="M198" s="215" t="s">
        <v>1</v>
      </c>
      <c r="N198" s="216" t="s">
        <v>39</v>
      </c>
      <c r="O198" s="69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9" t="s">
        <v>177</v>
      </c>
      <c r="AT198" s="219" t="s">
        <v>169</v>
      </c>
      <c r="AU198" s="219" t="s">
        <v>81</v>
      </c>
      <c r="AY198" s="14" t="s">
        <v>166</v>
      </c>
      <c r="BE198" s="112">
        <f>IF(N198="základní",J198,0)</f>
        <v>0</v>
      </c>
      <c r="BF198" s="112">
        <f>IF(N198="snížená",J198,0)</f>
        <v>0</v>
      </c>
      <c r="BG198" s="112">
        <f>IF(N198="zákl. přenesená",J198,0)</f>
        <v>0</v>
      </c>
      <c r="BH198" s="112">
        <f>IF(N198="sníž. přenesená",J198,0)</f>
        <v>0</v>
      </c>
      <c r="BI198" s="112">
        <f>IF(N198="nulová",J198,0)</f>
        <v>0</v>
      </c>
      <c r="BJ198" s="14" t="s">
        <v>81</v>
      </c>
      <c r="BK198" s="112">
        <f>ROUND(I198*H198,2)</f>
        <v>0</v>
      </c>
      <c r="BL198" s="14" t="s">
        <v>177</v>
      </c>
      <c r="BM198" s="219" t="s">
        <v>253</v>
      </c>
    </row>
    <row r="199" spans="1:65" s="2" customFormat="1" ht="19.5">
      <c r="A199" s="32"/>
      <c r="B199" s="33"/>
      <c r="C199" s="34"/>
      <c r="D199" s="220" t="s">
        <v>174</v>
      </c>
      <c r="E199" s="34"/>
      <c r="F199" s="221" t="s">
        <v>911</v>
      </c>
      <c r="G199" s="34"/>
      <c r="H199" s="34"/>
      <c r="I199" s="176"/>
      <c r="J199" s="34"/>
      <c r="K199" s="34"/>
      <c r="L199" s="35"/>
      <c r="M199" s="222"/>
      <c r="N199" s="223"/>
      <c r="O199" s="69"/>
      <c r="P199" s="69"/>
      <c r="Q199" s="69"/>
      <c r="R199" s="69"/>
      <c r="S199" s="69"/>
      <c r="T199" s="70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4" t="s">
        <v>174</v>
      </c>
      <c r="AU199" s="14" t="s">
        <v>81</v>
      </c>
    </row>
    <row r="200" spans="1:65" s="2" customFormat="1" ht="55.5" customHeight="1">
      <c r="A200" s="32"/>
      <c r="B200" s="33"/>
      <c r="C200" s="207" t="s">
        <v>254</v>
      </c>
      <c r="D200" s="207" t="s">
        <v>169</v>
      </c>
      <c r="E200" s="208" t="s">
        <v>646</v>
      </c>
      <c r="F200" s="209" t="s">
        <v>912</v>
      </c>
      <c r="G200" s="210" t="s">
        <v>213</v>
      </c>
      <c r="H200" s="211">
        <v>66</v>
      </c>
      <c r="I200" s="212"/>
      <c r="J200" s="213">
        <f>ROUND(I200*H200,2)</f>
        <v>0</v>
      </c>
      <c r="K200" s="214"/>
      <c r="L200" s="35"/>
      <c r="M200" s="215" t="s">
        <v>1</v>
      </c>
      <c r="N200" s="216" t="s">
        <v>39</v>
      </c>
      <c r="O200" s="69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9" t="s">
        <v>177</v>
      </c>
      <c r="AT200" s="219" t="s">
        <v>169</v>
      </c>
      <c r="AU200" s="219" t="s">
        <v>81</v>
      </c>
      <c r="AY200" s="14" t="s">
        <v>166</v>
      </c>
      <c r="BE200" s="112">
        <f>IF(N200="základní",J200,0)</f>
        <v>0</v>
      </c>
      <c r="BF200" s="112">
        <f>IF(N200="snížená",J200,0)</f>
        <v>0</v>
      </c>
      <c r="BG200" s="112">
        <f>IF(N200="zákl. přenesená",J200,0)</f>
        <v>0</v>
      </c>
      <c r="BH200" s="112">
        <f>IF(N200="sníž. přenesená",J200,0)</f>
        <v>0</v>
      </c>
      <c r="BI200" s="112">
        <f>IF(N200="nulová",J200,0)</f>
        <v>0</v>
      </c>
      <c r="BJ200" s="14" t="s">
        <v>81</v>
      </c>
      <c r="BK200" s="112">
        <f>ROUND(I200*H200,2)</f>
        <v>0</v>
      </c>
      <c r="BL200" s="14" t="s">
        <v>177</v>
      </c>
      <c r="BM200" s="219" t="s">
        <v>257</v>
      </c>
    </row>
    <row r="201" spans="1:65" s="2" customFormat="1" ht="29.25">
      <c r="A201" s="32"/>
      <c r="B201" s="33"/>
      <c r="C201" s="34"/>
      <c r="D201" s="220" t="s">
        <v>174</v>
      </c>
      <c r="E201" s="34"/>
      <c r="F201" s="221" t="s">
        <v>912</v>
      </c>
      <c r="G201" s="34"/>
      <c r="H201" s="34"/>
      <c r="I201" s="176"/>
      <c r="J201" s="34"/>
      <c r="K201" s="34"/>
      <c r="L201" s="35"/>
      <c r="M201" s="222"/>
      <c r="N201" s="223"/>
      <c r="O201" s="69"/>
      <c r="P201" s="69"/>
      <c r="Q201" s="69"/>
      <c r="R201" s="69"/>
      <c r="S201" s="69"/>
      <c r="T201" s="70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4" t="s">
        <v>174</v>
      </c>
      <c r="AU201" s="14" t="s">
        <v>81</v>
      </c>
    </row>
    <row r="202" spans="1:65" s="2" customFormat="1" ht="49.15" customHeight="1">
      <c r="A202" s="32"/>
      <c r="B202" s="33"/>
      <c r="C202" s="207" t="s">
        <v>219</v>
      </c>
      <c r="D202" s="207" t="s">
        <v>169</v>
      </c>
      <c r="E202" s="208" t="s">
        <v>648</v>
      </c>
      <c r="F202" s="209" t="s">
        <v>913</v>
      </c>
      <c r="G202" s="210" t="s">
        <v>724</v>
      </c>
      <c r="H202" s="211">
        <v>5</v>
      </c>
      <c r="I202" s="212"/>
      <c r="J202" s="213">
        <f>ROUND(I202*H202,2)</f>
        <v>0</v>
      </c>
      <c r="K202" s="214"/>
      <c r="L202" s="35"/>
      <c r="M202" s="215" t="s">
        <v>1</v>
      </c>
      <c r="N202" s="216" t="s">
        <v>39</v>
      </c>
      <c r="O202" s="69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9" t="s">
        <v>177</v>
      </c>
      <c r="AT202" s="219" t="s">
        <v>169</v>
      </c>
      <c r="AU202" s="219" t="s">
        <v>81</v>
      </c>
      <c r="AY202" s="14" t="s">
        <v>166</v>
      </c>
      <c r="BE202" s="112">
        <f>IF(N202="základní",J202,0)</f>
        <v>0</v>
      </c>
      <c r="BF202" s="112">
        <f>IF(N202="snížená",J202,0)</f>
        <v>0</v>
      </c>
      <c r="BG202" s="112">
        <f>IF(N202="zákl. přenesená",J202,0)</f>
        <v>0</v>
      </c>
      <c r="BH202" s="112">
        <f>IF(N202="sníž. přenesená",J202,0)</f>
        <v>0</v>
      </c>
      <c r="BI202" s="112">
        <f>IF(N202="nulová",J202,0)</f>
        <v>0</v>
      </c>
      <c r="BJ202" s="14" t="s">
        <v>81</v>
      </c>
      <c r="BK202" s="112">
        <f>ROUND(I202*H202,2)</f>
        <v>0</v>
      </c>
      <c r="BL202" s="14" t="s">
        <v>177</v>
      </c>
      <c r="BM202" s="219" t="s">
        <v>260</v>
      </c>
    </row>
    <row r="203" spans="1:65" s="2" customFormat="1" ht="29.25">
      <c r="A203" s="32"/>
      <c r="B203" s="33"/>
      <c r="C203" s="34"/>
      <c r="D203" s="220" t="s">
        <v>174</v>
      </c>
      <c r="E203" s="34"/>
      <c r="F203" s="221" t="s">
        <v>913</v>
      </c>
      <c r="G203" s="34"/>
      <c r="H203" s="34"/>
      <c r="I203" s="176"/>
      <c r="J203" s="34"/>
      <c r="K203" s="34"/>
      <c r="L203" s="35"/>
      <c r="M203" s="222"/>
      <c r="N203" s="223"/>
      <c r="O203" s="69"/>
      <c r="P203" s="69"/>
      <c r="Q203" s="69"/>
      <c r="R203" s="69"/>
      <c r="S203" s="69"/>
      <c r="T203" s="70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4" t="s">
        <v>174</v>
      </c>
      <c r="AU203" s="14" t="s">
        <v>81</v>
      </c>
    </row>
    <row r="204" spans="1:65" s="2" customFormat="1" ht="37.9" customHeight="1">
      <c r="A204" s="32"/>
      <c r="B204" s="33"/>
      <c r="C204" s="207" t="s">
        <v>261</v>
      </c>
      <c r="D204" s="207" t="s">
        <v>169</v>
      </c>
      <c r="E204" s="208" t="s">
        <v>650</v>
      </c>
      <c r="F204" s="209" t="s">
        <v>914</v>
      </c>
      <c r="G204" s="210" t="s">
        <v>724</v>
      </c>
      <c r="H204" s="211">
        <v>1</v>
      </c>
      <c r="I204" s="212"/>
      <c r="J204" s="213">
        <f>ROUND(I204*H204,2)</f>
        <v>0</v>
      </c>
      <c r="K204" s="214"/>
      <c r="L204" s="35"/>
      <c r="M204" s="215" t="s">
        <v>1</v>
      </c>
      <c r="N204" s="216" t="s">
        <v>39</v>
      </c>
      <c r="O204" s="69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9" t="s">
        <v>177</v>
      </c>
      <c r="AT204" s="219" t="s">
        <v>169</v>
      </c>
      <c r="AU204" s="219" t="s">
        <v>81</v>
      </c>
      <c r="AY204" s="14" t="s">
        <v>166</v>
      </c>
      <c r="BE204" s="112">
        <f>IF(N204="základní",J204,0)</f>
        <v>0</v>
      </c>
      <c r="BF204" s="112">
        <f>IF(N204="snížená",J204,0)</f>
        <v>0</v>
      </c>
      <c r="BG204" s="112">
        <f>IF(N204="zákl. přenesená",J204,0)</f>
        <v>0</v>
      </c>
      <c r="BH204" s="112">
        <f>IF(N204="sníž. přenesená",J204,0)</f>
        <v>0</v>
      </c>
      <c r="BI204" s="112">
        <f>IF(N204="nulová",J204,0)</f>
        <v>0</v>
      </c>
      <c r="BJ204" s="14" t="s">
        <v>81</v>
      </c>
      <c r="BK204" s="112">
        <f>ROUND(I204*H204,2)</f>
        <v>0</v>
      </c>
      <c r="BL204" s="14" t="s">
        <v>177</v>
      </c>
      <c r="BM204" s="219" t="s">
        <v>264</v>
      </c>
    </row>
    <row r="205" spans="1:65" s="2" customFormat="1" ht="19.5">
      <c r="A205" s="32"/>
      <c r="B205" s="33"/>
      <c r="C205" s="34"/>
      <c r="D205" s="220" t="s">
        <v>174</v>
      </c>
      <c r="E205" s="34"/>
      <c r="F205" s="221" t="s">
        <v>914</v>
      </c>
      <c r="G205" s="34"/>
      <c r="H205" s="34"/>
      <c r="I205" s="176"/>
      <c r="J205" s="34"/>
      <c r="K205" s="34"/>
      <c r="L205" s="35"/>
      <c r="M205" s="222"/>
      <c r="N205" s="223"/>
      <c r="O205" s="69"/>
      <c r="P205" s="69"/>
      <c r="Q205" s="69"/>
      <c r="R205" s="69"/>
      <c r="S205" s="69"/>
      <c r="T205" s="70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4" t="s">
        <v>174</v>
      </c>
      <c r="AU205" s="14" t="s">
        <v>81</v>
      </c>
    </row>
    <row r="206" spans="1:65" s="2" customFormat="1" ht="24.2" customHeight="1">
      <c r="A206" s="32"/>
      <c r="B206" s="33"/>
      <c r="C206" s="207" t="s">
        <v>222</v>
      </c>
      <c r="D206" s="207" t="s">
        <v>169</v>
      </c>
      <c r="E206" s="208" t="s">
        <v>652</v>
      </c>
      <c r="F206" s="209" t="s">
        <v>915</v>
      </c>
      <c r="G206" s="210" t="s">
        <v>724</v>
      </c>
      <c r="H206" s="211">
        <v>0</v>
      </c>
      <c r="I206" s="212"/>
      <c r="J206" s="213">
        <f>ROUND(I206*H206,2)</f>
        <v>0</v>
      </c>
      <c r="K206" s="214"/>
      <c r="L206" s="35"/>
      <c r="M206" s="215" t="s">
        <v>1</v>
      </c>
      <c r="N206" s="216" t="s">
        <v>39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177</v>
      </c>
      <c r="AT206" s="219" t="s">
        <v>169</v>
      </c>
      <c r="AU206" s="219" t="s">
        <v>81</v>
      </c>
      <c r="AY206" s="14" t="s">
        <v>166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81</v>
      </c>
      <c r="BK206" s="112">
        <f>ROUND(I206*H206,2)</f>
        <v>0</v>
      </c>
      <c r="BL206" s="14" t="s">
        <v>177</v>
      </c>
      <c r="BM206" s="219" t="s">
        <v>268</v>
      </c>
    </row>
    <row r="207" spans="1:65" s="2" customFormat="1" ht="11.25">
      <c r="A207" s="32"/>
      <c r="B207" s="33"/>
      <c r="C207" s="34"/>
      <c r="D207" s="220" t="s">
        <v>174</v>
      </c>
      <c r="E207" s="34"/>
      <c r="F207" s="221" t="s">
        <v>915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174</v>
      </c>
      <c r="AU207" s="14" t="s">
        <v>81</v>
      </c>
    </row>
    <row r="208" spans="1:65" s="2" customFormat="1" ht="66.75" customHeight="1">
      <c r="A208" s="32"/>
      <c r="B208" s="33"/>
      <c r="C208" s="207" t="s">
        <v>269</v>
      </c>
      <c r="D208" s="207" t="s">
        <v>169</v>
      </c>
      <c r="E208" s="208" t="s">
        <v>654</v>
      </c>
      <c r="F208" s="209" t="s">
        <v>916</v>
      </c>
      <c r="G208" s="210" t="s">
        <v>724</v>
      </c>
      <c r="H208" s="211">
        <v>1</v>
      </c>
      <c r="I208" s="212"/>
      <c r="J208" s="213">
        <f>ROUND(I208*H208,2)</f>
        <v>0</v>
      </c>
      <c r="K208" s="214"/>
      <c r="L208" s="35"/>
      <c r="M208" s="215" t="s">
        <v>1</v>
      </c>
      <c r="N208" s="216" t="s">
        <v>39</v>
      </c>
      <c r="O208" s="69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9" t="s">
        <v>177</v>
      </c>
      <c r="AT208" s="219" t="s">
        <v>169</v>
      </c>
      <c r="AU208" s="219" t="s">
        <v>81</v>
      </c>
      <c r="AY208" s="14" t="s">
        <v>166</v>
      </c>
      <c r="BE208" s="112">
        <f>IF(N208="základní",J208,0)</f>
        <v>0</v>
      </c>
      <c r="BF208" s="112">
        <f>IF(N208="snížená",J208,0)</f>
        <v>0</v>
      </c>
      <c r="BG208" s="112">
        <f>IF(N208="zákl. přenesená",J208,0)</f>
        <v>0</v>
      </c>
      <c r="BH208" s="112">
        <f>IF(N208="sníž. přenesená",J208,0)</f>
        <v>0</v>
      </c>
      <c r="BI208" s="112">
        <f>IF(N208="nulová",J208,0)</f>
        <v>0</v>
      </c>
      <c r="BJ208" s="14" t="s">
        <v>81</v>
      </c>
      <c r="BK208" s="112">
        <f>ROUND(I208*H208,2)</f>
        <v>0</v>
      </c>
      <c r="BL208" s="14" t="s">
        <v>177</v>
      </c>
      <c r="BM208" s="219" t="s">
        <v>272</v>
      </c>
    </row>
    <row r="209" spans="1:65" s="2" customFormat="1" ht="39">
      <c r="A209" s="32"/>
      <c r="B209" s="33"/>
      <c r="C209" s="34"/>
      <c r="D209" s="220" t="s">
        <v>174</v>
      </c>
      <c r="E209" s="34"/>
      <c r="F209" s="221" t="s">
        <v>916</v>
      </c>
      <c r="G209" s="34"/>
      <c r="H209" s="34"/>
      <c r="I209" s="176"/>
      <c r="J209" s="34"/>
      <c r="K209" s="34"/>
      <c r="L209" s="35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4" t="s">
        <v>174</v>
      </c>
      <c r="AU209" s="14" t="s">
        <v>81</v>
      </c>
    </row>
    <row r="210" spans="1:65" s="2" customFormat="1" ht="37.9" customHeight="1">
      <c r="A210" s="32"/>
      <c r="B210" s="33"/>
      <c r="C210" s="207" t="s">
        <v>226</v>
      </c>
      <c r="D210" s="207" t="s">
        <v>169</v>
      </c>
      <c r="E210" s="208" t="s">
        <v>656</v>
      </c>
      <c r="F210" s="209" t="s">
        <v>917</v>
      </c>
      <c r="G210" s="210" t="s">
        <v>172</v>
      </c>
      <c r="H210" s="211">
        <v>15</v>
      </c>
      <c r="I210" s="212"/>
      <c r="J210" s="213">
        <f>ROUND(I210*H210,2)</f>
        <v>0</v>
      </c>
      <c r="K210" s="214"/>
      <c r="L210" s="35"/>
      <c r="M210" s="215" t="s">
        <v>1</v>
      </c>
      <c r="N210" s="216" t="s">
        <v>39</v>
      </c>
      <c r="O210" s="69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9" t="s">
        <v>177</v>
      </c>
      <c r="AT210" s="219" t="s">
        <v>169</v>
      </c>
      <c r="AU210" s="219" t="s">
        <v>81</v>
      </c>
      <c r="AY210" s="14" t="s">
        <v>166</v>
      </c>
      <c r="BE210" s="112">
        <f>IF(N210="základní",J210,0)</f>
        <v>0</v>
      </c>
      <c r="BF210" s="112">
        <f>IF(N210="snížená",J210,0)</f>
        <v>0</v>
      </c>
      <c r="BG210" s="112">
        <f>IF(N210="zákl. přenesená",J210,0)</f>
        <v>0</v>
      </c>
      <c r="BH210" s="112">
        <f>IF(N210="sníž. přenesená",J210,0)</f>
        <v>0</v>
      </c>
      <c r="BI210" s="112">
        <f>IF(N210="nulová",J210,0)</f>
        <v>0</v>
      </c>
      <c r="BJ210" s="14" t="s">
        <v>81</v>
      </c>
      <c r="BK210" s="112">
        <f>ROUND(I210*H210,2)</f>
        <v>0</v>
      </c>
      <c r="BL210" s="14" t="s">
        <v>177</v>
      </c>
      <c r="BM210" s="219" t="s">
        <v>275</v>
      </c>
    </row>
    <row r="211" spans="1:65" s="2" customFormat="1" ht="19.5">
      <c r="A211" s="32"/>
      <c r="B211" s="33"/>
      <c r="C211" s="34"/>
      <c r="D211" s="220" t="s">
        <v>174</v>
      </c>
      <c r="E211" s="34"/>
      <c r="F211" s="221" t="s">
        <v>917</v>
      </c>
      <c r="G211" s="34"/>
      <c r="H211" s="34"/>
      <c r="I211" s="176"/>
      <c r="J211" s="34"/>
      <c r="K211" s="34"/>
      <c r="L211" s="35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4" t="s">
        <v>174</v>
      </c>
      <c r="AU211" s="14" t="s">
        <v>81</v>
      </c>
    </row>
    <row r="212" spans="1:65" s="2" customFormat="1" ht="37.9" customHeight="1">
      <c r="A212" s="32"/>
      <c r="B212" s="33"/>
      <c r="C212" s="207" t="s">
        <v>276</v>
      </c>
      <c r="D212" s="207" t="s">
        <v>169</v>
      </c>
      <c r="E212" s="208" t="s">
        <v>658</v>
      </c>
      <c r="F212" s="209" t="s">
        <v>918</v>
      </c>
      <c r="G212" s="210" t="s">
        <v>172</v>
      </c>
      <c r="H212" s="211">
        <v>30</v>
      </c>
      <c r="I212" s="212"/>
      <c r="J212" s="213">
        <f>ROUND(I212*H212,2)</f>
        <v>0</v>
      </c>
      <c r="K212" s="214"/>
      <c r="L212" s="35"/>
      <c r="M212" s="215" t="s">
        <v>1</v>
      </c>
      <c r="N212" s="216" t="s">
        <v>39</v>
      </c>
      <c r="O212" s="69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9" t="s">
        <v>177</v>
      </c>
      <c r="AT212" s="219" t="s">
        <v>169</v>
      </c>
      <c r="AU212" s="219" t="s">
        <v>81</v>
      </c>
      <c r="AY212" s="14" t="s">
        <v>166</v>
      </c>
      <c r="BE212" s="112">
        <f>IF(N212="základní",J212,0)</f>
        <v>0</v>
      </c>
      <c r="BF212" s="112">
        <f>IF(N212="snížená",J212,0)</f>
        <v>0</v>
      </c>
      <c r="BG212" s="112">
        <f>IF(N212="zákl. přenesená",J212,0)</f>
        <v>0</v>
      </c>
      <c r="BH212" s="112">
        <f>IF(N212="sníž. přenesená",J212,0)</f>
        <v>0</v>
      </c>
      <c r="BI212" s="112">
        <f>IF(N212="nulová",J212,0)</f>
        <v>0</v>
      </c>
      <c r="BJ212" s="14" t="s">
        <v>81</v>
      </c>
      <c r="BK212" s="112">
        <f>ROUND(I212*H212,2)</f>
        <v>0</v>
      </c>
      <c r="BL212" s="14" t="s">
        <v>177</v>
      </c>
      <c r="BM212" s="219" t="s">
        <v>279</v>
      </c>
    </row>
    <row r="213" spans="1:65" s="2" customFormat="1" ht="19.5">
      <c r="A213" s="32"/>
      <c r="B213" s="33"/>
      <c r="C213" s="34"/>
      <c r="D213" s="220" t="s">
        <v>174</v>
      </c>
      <c r="E213" s="34"/>
      <c r="F213" s="221" t="s">
        <v>918</v>
      </c>
      <c r="G213" s="34"/>
      <c r="H213" s="34"/>
      <c r="I213" s="176"/>
      <c r="J213" s="34"/>
      <c r="K213" s="34"/>
      <c r="L213" s="35"/>
      <c r="M213" s="222"/>
      <c r="N213" s="223"/>
      <c r="O213" s="69"/>
      <c r="P213" s="69"/>
      <c r="Q213" s="69"/>
      <c r="R213" s="69"/>
      <c r="S213" s="69"/>
      <c r="T213" s="70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4" t="s">
        <v>174</v>
      </c>
      <c r="AU213" s="14" t="s">
        <v>81</v>
      </c>
    </row>
    <row r="214" spans="1:65" s="12" customFormat="1" ht="25.9" customHeight="1">
      <c r="B214" s="191"/>
      <c r="C214" s="192"/>
      <c r="D214" s="193" t="s">
        <v>73</v>
      </c>
      <c r="E214" s="194" t="s">
        <v>630</v>
      </c>
      <c r="F214" s="194" t="s">
        <v>919</v>
      </c>
      <c r="G214" s="192"/>
      <c r="H214" s="192"/>
      <c r="I214" s="195"/>
      <c r="J214" s="196">
        <f>BK214</f>
        <v>0</v>
      </c>
      <c r="K214" s="192"/>
      <c r="L214" s="197"/>
      <c r="M214" s="198"/>
      <c r="N214" s="199"/>
      <c r="O214" s="199"/>
      <c r="P214" s="200">
        <f>SUM(P215:P219)</f>
        <v>0</v>
      </c>
      <c r="Q214" s="199"/>
      <c r="R214" s="200">
        <f>SUM(R215:R219)</f>
        <v>0</v>
      </c>
      <c r="S214" s="199"/>
      <c r="T214" s="201">
        <f>SUM(T215:T219)</f>
        <v>0</v>
      </c>
      <c r="AR214" s="202" t="s">
        <v>81</v>
      </c>
      <c r="AT214" s="203" t="s">
        <v>73</v>
      </c>
      <c r="AU214" s="203" t="s">
        <v>74</v>
      </c>
      <c r="AY214" s="202" t="s">
        <v>166</v>
      </c>
      <c r="BK214" s="204">
        <f>SUM(BK215:BK219)</f>
        <v>0</v>
      </c>
    </row>
    <row r="215" spans="1:65" s="2" customFormat="1" ht="16.5" customHeight="1">
      <c r="A215" s="32"/>
      <c r="B215" s="33"/>
      <c r="C215" s="207" t="s">
        <v>182</v>
      </c>
      <c r="D215" s="207" t="s">
        <v>169</v>
      </c>
      <c r="E215" s="208" t="s">
        <v>660</v>
      </c>
      <c r="F215" s="209" t="s">
        <v>920</v>
      </c>
      <c r="G215" s="210" t="s">
        <v>213</v>
      </c>
      <c r="H215" s="211">
        <v>1</v>
      </c>
      <c r="I215" s="212"/>
      <c r="J215" s="213">
        <f>ROUND(I215*H215,2)</f>
        <v>0</v>
      </c>
      <c r="K215" s="214"/>
      <c r="L215" s="35"/>
      <c r="M215" s="215" t="s">
        <v>1</v>
      </c>
      <c r="N215" s="216" t="s">
        <v>39</v>
      </c>
      <c r="O215" s="69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9" t="s">
        <v>177</v>
      </c>
      <c r="AT215" s="219" t="s">
        <v>169</v>
      </c>
      <c r="AU215" s="219" t="s">
        <v>81</v>
      </c>
      <c r="AY215" s="14" t="s">
        <v>166</v>
      </c>
      <c r="BE215" s="112">
        <f>IF(N215="základní",J215,0)</f>
        <v>0</v>
      </c>
      <c r="BF215" s="112">
        <f>IF(N215="snížená",J215,0)</f>
        <v>0</v>
      </c>
      <c r="BG215" s="112">
        <f>IF(N215="zákl. přenesená",J215,0)</f>
        <v>0</v>
      </c>
      <c r="BH215" s="112">
        <f>IF(N215="sníž. přenesená",J215,0)</f>
        <v>0</v>
      </c>
      <c r="BI215" s="112">
        <f>IF(N215="nulová",J215,0)</f>
        <v>0</v>
      </c>
      <c r="BJ215" s="14" t="s">
        <v>81</v>
      </c>
      <c r="BK215" s="112">
        <f>ROUND(I215*H215,2)</f>
        <v>0</v>
      </c>
      <c r="BL215" s="14" t="s">
        <v>177</v>
      </c>
      <c r="BM215" s="219" t="s">
        <v>282</v>
      </c>
    </row>
    <row r="216" spans="1:65" s="2" customFormat="1" ht="11.25">
      <c r="A216" s="32"/>
      <c r="B216" s="33"/>
      <c r="C216" s="34"/>
      <c r="D216" s="220" t="s">
        <v>174</v>
      </c>
      <c r="E216" s="34"/>
      <c r="F216" s="221" t="s">
        <v>920</v>
      </c>
      <c r="G216" s="34"/>
      <c r="H216" s="34"/>
      <c r="I216" s="176"/>
      <c r="J216" s="34"/>
      <c r="K216" s="34"/>
      <c r="L216" s="35"/>
      <c r="M216" s="222"/>
      <c r="N216" s="223"/>
      <c r="O216" s="69"/>
      <c r="P216" s="69"/>
      <c r="Q216" s="69"/>
      <c r="R216" s="69"/>
      <c r="S216" s="69"/>
      <c r="T216" s="70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4" t="s">
        <v>174</v>
      </c>
      <c r="AU216" s="14" t="s">
        <v>81</v>
      </c>
    </row>
    <row r="217" spans="1:65" s="2" customFormat="1" ht="58.5">
      <c r="A217" s="32"/>
      <c r="B217" s="33"/>
      <c r="C217" s="34"/>
      <c r="D217" s="220" t="s">
        <v>786</v>
      </c>
      <c r="E217" s="34"/>
      <c r="F217" s="239" t="s">
        <v>921</v>
      </c>
      <c r="G217" s="34"/>
      <c r="H217" s="34"/>
      <c r="I217" s="176"/>
      <c r="J217" s="34"/>
      <c r="K217" s="34"/>
      <c r="L217" s="35"/>
      <c r="M217" s="222"/>
      <c r="N217" s="223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4" t="s">
        <v>786</v>
      </c>
      <c r="AU217" s="14" t="s">
        <v>81</v>
      </c>
    </row>
    <row r="218" spans="1:65" s="2" customFormat="1" ht="24.2" customHeight="1">
      <c r="A218" s="32"/>
      <c r="B218" s="33"/>
      <c r="C218" s="207" t="s">
        <v>285</v>
      </c>
      <c r="D218" s="207" t="s">
        <v>169</v>
      </c>
      <c r="E218" s="208" t="s">
        <v>662</v>
      </c>
      <c r="F218" s="209" t="s">
        <v>922</v>
      </c>
      <c r="G218" s="210" t="s">
        <v>213</v>
      </c>
      <c r="H218" s="211">
        <v>1</v>
      </c>
      <c r="I218" s="212"/>
      <c r="J218" s="213">
        <f>ROUND(I218*H218,2)</f>
        <v>0</v>
      </c>
      <c r="K218" s="214"/>
      <c r="L218" s="35"/>
      <c r="M218" s="215" t="s">
        <v>1</v>
      </c>
      <c r="N218" s="216" t="s">
        <v>39</v>
      </c>
      <c r="O218" s="69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9" t="s">
        <v>177</v>
      </c>
      <c r="AT218" s="219" t="s">
        <v>169</v>
      </c>
      <c r="AU218" s="219" t="s">
        <v>81</v>
      </c>
      <c r="AY218" s="14" t="s">
        <v>166</v>
      </c>
      <c r="BE218" s="112">
        <f>IF(N218="základní",J218,0)</f>
        <v>0</v>
      </c>
      <c r="BF218" s="112">
        <f>IF(N218="snížená",J218,0)</f>
        <v>0</v>
      </c>
      <c r="BG218" s="112">
        <f>IF(N218="zákl. přenesená",J218,0)</f>
        <v>0</v>
      </c>
      <c r="BH218" s="112">
        <f>IF(N218="sníž. přenesená",J218,0)</f>
        <v>0</v>
      </c>
      <c r="BI218" s="112">
        <f>IF(N218="nulová",J218,0)</f>
        <v>0</v>
      </c>
      <c r="BJ218" s="14" t="s">
        <v>81</v>
      </c>
      <c r="BK218" s="112">
        <f>ROUND(I218*H218,2)</f>
        <v>0</v>
      </c>
      <c r="BL218" s="14" t="s">
        <v>177</v>
      </c>
      <c r="BM218" s="219" t="s">
        <v>288</v>
      </c>
    </row>
    <row r="219" spans="1:65" s="2" customFormat="1" ht="19.5">
      <c r="A219" s="32"/>
      <c r="B219" s="33"/>
      <c r="C219" s="34"/>
      <c r="D219" s="220" t="s">
        <v>174</v>
      </c>
      <c r="E219" s="34"/>
      <c r="F219" s="221" t="s">
        <v>922</v>
      </c>
      <c r="G219" s="34"/>
      <c r="H219" s="34"/>
      <c r="I219" s="176"/>
      <c r="J219" s="34"/>
      <c r="K219" s="34"/>
      <c r="L219" s="35"/>
      <c r="M219" s="222"/>
      <c r="N219" s="223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4" t="s">
        <v>174</v>
      </c>
      <c r="AU219" s="14" t="s">
        <v>81</v>
      </c>
    </row>
    <row r="220" spans="1:65" s="12" customFormat="1" ht="25.9" customHeight="1">
      <c r="B220" s="191"/>
      <c r="C220" s="192"/>
      <c r="D220" s="193" t="s">
        <v>73</v>
      </c>
      <c r="E220" s="194" t="s">
        <v>590</v>
      </c>
      <c r="F220" s="194" t="s">
        <v>627</v>
      </c>
      <c r="G220" s="192"/>
      <c r="H220" s="192"/>
      <c r="I220" s="195"/>
      <c r="J220" s="196">
        <f>BK220</f>
        <v>0</v>
      </c>
      <c r="K220" s="192"/>
      <c r="L220" s="197"/>
      <c r="M220" s="198"/>
      <c r="N220" s="199"/>
      <c r="O220" s="199"/>
      <c r="P220" s="200">
        <f>SUM(P221:P223)</f>
        <v>0</v>
      </c>
      <c r="Q220" s="199"/>
      <c r="R220" s="200">
        <f>SUM(R221:R223)</f>
        <v>0</v>
      </c>
      <c r="S220" s="199"/>
      <c r="T220" s="201">
        <f>SUM(T221:T223)</f>
        <v>0</v>
      </c>
      <c r="AR220" s="202" t="s">
        <v>81</v>
      </c>
      <c r="AT220" s="203" t="s">
        <v>73</v>
      </c>
      <c r="AU220" s="203" t="s">
        <v>74</v>
      </c>
      <c r="AY220" s="202" t="s">
        <v>166</v>
      </c>
      <c r="BK220" s="204">
        <f>SUM(BK221:BK223)</f>
        <v>0</v>
      </c>
    </row>
    <row r="221" spans="1:65" s="2" customFormat="1" ht="16.5" customHeight="1">
      <c r="A221" s="32"/>
      <c r="B221" s="33"/>
      <c r="C221" s="207" t="s">
        <v>234</v>
      </c>
      <c r="D221" s="207" t="s">
        <v>169</v>
      </c>
      <c r="E221" s="208" t="s">
        <v>666</v>
      </c>
      <c r="F221" s="209" t="s">
        <v>924</v>
      </c>
      <c r="G221" s="210" t="s">
        <v>724</v>
      </c>
      <c r="H221" s="211">
        <v>1</v>
      </c>
      <c r="I221" s="212"/>
      <c r="J221" s="213">
        <f>ROUND(I221*H221,2)</f>
        <v>0</v>
      </c>
      <c r="K221" s="214"/>
      <c r="L221" s="35"/>
      <c r="M221" s="215" t="s">
        <v>1</v>
      </c>
      <c r="N221" s="216" t="s">
        <v>39</v>
      </c>
      <c r="O221" s="69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9" t="s">
        <v>177</v>
      </c>
      <c r="AT221" s="219" t="s">
        <v>169</v>
      </c>
      <c r="AU221" s="219" t="s">
        <v>81</v>
      </c>
      <c r="AY221" s="14" t="s">
        <v>166</v>
      </c>
      <c r="BE221" s="112">
        <f>IF(N221="základní",J221,0)</f>
        <v>0</v>
      </c>
      <c r="BF221" s="112">
        <f>IF(N221="snížená",J221,0)</f>
        <v>0</v>
      </c>
      <c r="BG221" s="112">
        <f>IF(N221="zákl. přenesená",J221,0)</f>
        <v>0</v>
      </c>
      <c r="BH221" s="112">
        <f>IF(N221="sníž. přenesená",J221,0)</f>
        <v>0</v>
      </c>
      <c r="BI221" s="112">
        <f>IF(N221="nulová",J221,0)</f>
        <v>0</v>
      </c>
      <c r="BJ221" s="14" t="s">
        <v>81</v>
      </c>
      <c r="BK221" s="112">
        <f>ROUND(I221*H221,2)</f>
        <v>0</v>
      </c>
      <c r="BL221" s="14" t="s">
        <v>177</v>
      </c>
      <c r="BM221" s="219" t="s">
        <v>291</v>
      </c>
    </row>
    <row r="222" spans="1:65" s="2" customFormat="1" ht="11.25">
      <c r="A222" s="32"/>
      <c r="B222" s="33"/>
      <c r="C222" s="34"/>
      <c r="D222" s="220" t="s">
        <v>174</v>
      </c>
      <c r="E222" s="34"/>
      <c r="F222" s="221" t="s">
        <v>924</v>
      </c>
      <c r="G222" s="34"/>
      <c r="H222" s="34"/>
      <c r="I222" s="176"/>
      <c r="J222" s="34"/>
      <c r="K222" s="34"/>
      <c r="L222" s="35"/>
      <c r="M222" s="222"/>
      <c r="N222" s="223"/>
      <c r="O222" s="69"/>
      <c r="P222" s="69"/>
      <c r="Q222" s="69"/>
      <c r="R222" s="69"/>
      <c r="S222" s="69"/>
      <c r="T222" s="70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4" t="s">
        <v>174</v>
      </c>
      <c r="AU222" s="14" t="s">
        <v>81</v>
      </c>
    </row>
    <row r="223" spans="1:65" s="2" customFormat="1" ht="48.75">
      <c r="A223" s="32"/>
      <c r="B223" s="33"/>
      <c r="C223" s="34"/>
      <c r="D223" s="220" t="s">
        <v>786</v>
      </c>
      <c r="E223" s="34"/>
      <c r="F223" s="239" t="s">
        <v>925</v>
      </c>
      <c r="G223" s="34"/>
      <c r="H223" s="34"/>
      <c r="I223" s="176"/>
      <c r="J223" s="34"/>
      <c r="K223" s="34"/>
      <c r="L223" s="35"/>
      <c r="M223" s="222"/>
      <c r="N223" s="223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4" t="s">
        <v>786</v>
      </c>
      <c r="AU223" s="14" t="s">
        <v>81</v>
      </c>
    </row>
    <row r="224" spans="1:65" s="12" customFormat="1" ht="25.9" customHeight="1">
      <c r="B224" s="191"/>
      <c r="C224" s="192"/>
      <c r="D224" s="193" t="s">
        <v>73</v>
      </c>
      <c r="E224" s="194" t="s">
        <v>636</v>
      </c>
      <c r="F224" s="194" t="s">
        <v>926</v>
      </c>
      <c r="G224" s="192"/>
      <c r="H224" s="192"/>
      <c r="I224" s="195"/>
      <c r="J224" s="196">
        <f>BK224</f>
        <v>0</v>
      </c>
      <c r="K224" s="192"/>
      <c r="L224" s="197"/>
      <c r="M224" s="198"/>
      <c r="N224" s="199"/>
      <c r="O224" s="199"/>
      <c r="P224" s="200">
        <f>SUM(P225:P259)</f>
        <v>0</v>
      </c>
      <c r="Q224" s="199"/>
      <c r="R224" s="200">
        <f>SUM(R225:R259)</f>
        <v>0</v>
      </c>
      <c r="S224" s="199"/>
      <c r="T224" s="201">
        <f>SUM(T225:T259)</f>
        <v>0</v>
      </c>
      <c r="AR224" s="202" t="s">
        <v>81</v>
      </c>
      <c r="AT224" s="203" t="s">
        <v>73</v>
      </c>
      <c r="AU224" s="203" t="s">
        <v>74</v>
      </c>
      <c r="AY224" s="202" t="s">
        <v>166</v>
      </c>
      <c r="BK224" s="204">
        <f>SUM(BK225:BK259)</f>
        <v>0</v>
      </c>
    </row>
    <row r="225" spans="1:65" s="2" customFormat="1" ht="21.75" customHeight="1">
      <c r="A225" s="32"/>
      <c r="B225" s="33"/>
      <c r="C225" s="207" t="s">
        <v>292</v>
      </c>
      <c r="D225" s="207" t="s">
        <v>169</v>
      </c>
      <c r="E225" s="208" t="s">
        <v>668</v>
      </c>
      <c r="F225" s="209" t="s">
        <v>927</v>
      </c>
      <c r="G225" s="210" t="s">
        <v>172</v>
      </c>
      <c r="H225" s="211">
        <v>46</v>
      </c>
      <c r="I225" s="212"/>
      <c r="J225" s="213">
        <f>ROUND(I225*H225,2)</f>
        <v>0</v>
      </c>
      <c r="K225" s="214"/>
      <c r="L225" s="35"/>
      <c r="M225" s="215" t="s">
        <v>1</v>
      </c>
      <c r="N225" s="216" t="s">
        <v>39</v>
      </c>
      <c r="O225" s="69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9" t="s">
        <v>177</v>
      </c>
      <c r="AT225" s="219" t="s">
        <v>169</v>
      </c>
      <c r="AU225" s="219" t="s">
        <v>81</v>
      </c>
      <c r="AY225" s="14" t="s">
        <v>166</v>
      </c>
      <c r="BE225" s="112">
        <f>IF(N225="základní",J225,0)</f>
        <v>0</v>
      </c>
      <c r="BF225" s="112">
        <f>IF(N225="snížená",J225,0)</f>
        <v>0</v>
      </c>
      <c r="BG225" s="112">
        <f>IF(N225="zákl. přenesená",J225,0)</f>
        <v>0</v>
      </c>
      <c r="BH225" s="112">
        <f>IF(N225="sníž. přenesená",J225,0)</f>
        <v>0</v>
      </c>
      <c r="BI225" s="112">
        <f>IF(N225="nulová",J225,0)</f>
        <v>0</v>
      </c>
      <c r="BJ225" s="14" t="s">
        <v>81</v>
      </c>
      <c r="BK225" s="112">
        <f>ROUND(I225*H225,2)</f>
        <v>0</v>
      </c>
      <c r="BL225" s="14" t="s">
        <v>177</v>
      </c>
      <c r="BM225" s="219" t="s">
        <v>295</v>
      </c>
    </row>
    <row r="226" spans="1:65" s="2" customFormat="1" ht="11.25">
      <c r="A226" s="32"/>
      <c r="B226" s="33"/>
      <c r="C226" s="34"/>
      <c r="D226" s="220" t="s">
        <v>174</v>
      </c>
      <c r="E226" s="34"/>
      <c r="F226" s="221" t="s">
        <v>927</v>
      </c>
      <c r="G226" s="34"/>
      <c r="H226" s="34"/>
      <c r="I226" s="176"/>
      <c r="J226" s="34"/>
      <c r="K226" s="34"/>
      <c r="L226" s="35"/>
      <c r="M226" s="222"/>
      <c r="N226" s="223"/>
      <c r="O226" s="69"/>
      <c r="P226" s="69"/>
      <c r="Q226" s="69"/>
      <c r="R226" s="69"/>
      <c r="S226" s="69"/>
      <c r="T226" s="70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4" t="s">
        <v>174</v>
      </c>
      <c r="AU226" s="14" t="s">
        <v>81</v>
      </c>
    </row>
    <row r="227" spans="1:65" s="2" customFormat="1" ht="21.75" customHeight="1">
      <c r="A227" s="32"/>
      <c r="B227" s="33"/>
      <c r="C227" s="207" t="s">
        <v>237</v>
      </c>
      <c r="D227" s="207" t="s">
        <v>169</v>
      </c>
      <c r="E227" s="208" t="s">
        <v>670</v>
      </c>
      <c r="F227" s="209" t="s">
        <v>928</v>
      </c>
      <c r="G227" s="210" t="s">
        <v>172</v>
      </c>
      <c r="H227" s="211">
        <v>40</v>
      </c>
      <c r="I227" s="212"/>
      <c r="J227" s="213">
        <f>ROUND(I227*H227,2)</f>
        <v>0</v>
      </c>
      <c r="K227" s="214"/>
      <c r="L227" s="35"/>
      <c r="M227" s="215" t="s">
        <v>1</v>
      </c>
      <c r="N227" s="216" t="s">
        <v>39</v>
      </c>
      <c r="O227" s="69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9" t="s">
        <v>177</v>
      </c>
      <c r="AT227" s="219" t="s">
        <v>169</v>
      </c>
      <c r="AU227" s="219" t="s">
        <v>81</v>
      </c>
      <c r="AY227" s="14" t="s">
        <v>166</v>
      </c>
      <c r="BE227" s="112">
        <f>IF(N227="základní",J227,0)</f>
        <v>0</v>
      </c>
      <c r="BF227" s="112">
        <f>IF(N227="snížená",J227,0)</f>
        <v>0</v>
      </c>
      <c r="BG227" s="112">
        <f>IF(N227="zákl. přenesená",J227,0)</f>
        <v>0</v>
      </c>
      <c r="BH227" s="112">
        <f>IF(N227="sníž. přenesená",J227,0)</f>
        <v>0</v>
      </c>
      <c r="BI227" s="112">
        <f>IF(N227="nulová",J227,0)</f>
        <v>0</v>
      </c>
      <c r="BJ227" s="14" t="s">
        <v>81</v>
      </c>
      <c r="BK227" s="112">
        <f>ROUND(I227*H227,2)</f>
        <v>0</v>
      </c>
      <c r="BL227" s="14" t="s">
        <v>177</v>
      </c>
      <c r="BM227" s="219" t="s">
        <v>298</v>
      </c>
    </row>
    <row r="228" spans="1:65" s="2" customFormat="1" ht="11.25">
      <c r="A228" s="32"/>
      <c r="B228" s="33"/>
      <c r="C228" s="34"/>
      <c r="D228" s="220" t="s">
        <v>174</v>
      </c>
      <c r="E228" s="34"/>
      <c r="F228" s="221" t="s">
        <v>928</v>
      </c>
      <c r="G228" s="34"/>
      <c r="H228" s="34"/>
      <c r="I228" s="176"/>
      <c r="J228" s="34"/>
      <c r="K228" s="34"/>
      <c r="L228" s="35"/>
      <c r="M228" s="222"/>
      <c r="N228" s="223"/>
      <c r="O228" s="69"/>
      <c r="P228" s="69"/>
      <c r="Q228" s="69"/>
      <c r="R228" s="69"/>
      <c r="S228" s="69"/>
      <c r="T228" s="70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4" t="s">
        <v>174</v>
      </c>
      <c r="AU228" s="14" t="s">
        <v>81</v>
      </c>
    </row>
    <row r="229" spans="1:65" s="2" customFormat="1" ht="33" customHeight="1">
      <c r="A229" s="32"/>
      <c r="B229" s="33"/>
      <c r="C229" s="207" t="s">
        <v>299</v>
      </c>
      <c r="D229" s="207" t="s">
        <v>169</v>
      </c>
      <c r="E229" s="208" t="s">
        <v>672</v>
      </c>
      <c r="F229" s="209" t="s">
        <v>929</v>
      </c>
      <c r="G229" s="210" t="s">
        <v>213</v>
      </c>
      <c r="H229" s="211">
        <v>23</v>
      </c>
      <c r="I229" s="212"/>
      <c r="J229" s="213">
        <f>ROUND(I229*H229,2)</f>
        <v>0</v>
      </c>
      <c r="K229" s="214"/>
      <c r="L229" s="35"/>
      <c r="M229" s="215" t="s">
        <v>1</v>
      </c>
      <c r="N229" s="216" t="s">
        <v>39</v>
      </c>
      <c r="O229" s="69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9" t="s">
        <v>177</v>
      </c>
      <c r="AT229" s="219" t="s">
        <v>169</v>
      </c>
      <c r="AU229" s="219" t="s">
        <v>81</v>
      </c>
      <c r="AY229" s="14" t="s">
        <v>166</v>
      </c>
      <c r="BE229" s="112">
        <f>IF(N229="základní",J229,0)</f>
        <v>0</v>
      </c>
      <c r="BF229" s="112">
        <f>IF(N229="snížená",J229,0)</f>
        <v>0</v>
      </c>
      <c r="BG229" s="112">
        <f>IF(N229="zákl. přenesená",J229,0)</f>
        <v>0</v>
      </c>
      <c r="BH229" s="112">
        <f>IF(N229="sníž. přenesená",J229,0)</f>
        <v>0</v>
      </c>
      <c r="BI229" s="112">
        <f>IF(N229="nulová",J229,0)</f>
        <v>0</v>
      </c>
      <c r="BJ229" s="14" t="s">
        <v>81</v>
      </c>
      <c r="BK229" s="112">
        <f>ROUND(I229*H229,2)</f>
        <v>0</v>
      </c>
      <c r="BL229" s="14" t="s">
        <v>177</v>
      </c>
      <c r="BM229" s="219" t="s">
        <v>302</v>
      </c>
    </row>
    <row r="230" spans="1:65" s="2" customFormat="1" ht="19.5">
      <c r="A230" s="32"/>
      <c r="B230" s="33"/>
      <c r="C230" s="34"/>
      <c r="D230" s="220" t="s">
        <v>174</v>
      </c>
      <c r="E230" s="34"/>
      <c r="F230" s="221" t="s">
        <v>929</v>
      </c>
      <c r="G230" s="34"/>
      <c r="H230" s="34"/>
      <c r="I230" s="176"/>
      <c r="J230" s="34"/>
      <c r="K230" s="34"/>
      <c r="L230" s="35"/>
      <c r="M230" s="222"/>
      <c r="N230" s="223"/>
      <c r="O230" s="69"/>
      <c r="P230" s="69"/>
      <c r="Q230" s="69"/>
      <c r="R230" s="69"/>
      <c r="S230" s="69"/>
      <c r="T230" s="70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4" t="s">
        <v>174</v>
      </c>
      <c r="AU230" s="14" t="s">
        <v>81</v>
      </c>
    </row>
    <row r="231" spans="1:65" s="2" customFormat="1" ht="24.2" customHeight="1">
      <c r="A231" s="32"/>
      <c r="B231" s="33"/>
      <c r="C231" s="207" t="s">
        <v>241</v>
      </c>
      <c r="D231" s="207" t="s">
        <v>169</v>
      </c>
      <c r="E231" s="208" t="s">
        <v>674</v>
      </c>
      <c r="F231" s="209" t="s">
        <v>930</v>
      </c>
      <c r="G231" s="210" t="s">
        <v>213</v>
      </c>
      <c r="H231" s="211">
        <v>1</v>
      </c>
      <c r="I231" s="212"/>
      <c r="J231" s="213">
        <f>ROUND(I231*H231,2)</f>
        <v>0</v>
      </c>
      <c r="K231" s="214"/>
      <c r="L231" s="35"/>
      <c r="M231" s="215" t="s">
        <v>1</v>
      </c>
      <c r="N231" s="216" t="s">
        <v>39</v>
      </c>
      <c r="O231" s="69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9" t="s">
        <v>177</v>
      </c>
      <c r="AT231" s="219" t="s">
        <v>169</v>
      </c>
      <c r="AU231" s="219" t="s">
        <v>81</v>
      </c>
      <c r="AY231" s="14" t="s">
        <v>166</v>
      </c>
      <c r="BE231" s="112">
        <f>IF(N231="základní",J231,0)</f>
        <v>0</v>
      </c>
      <c r="BF231" s="112">
        <f>IF(N231="snížená",J231,0)</f>
        <v>0</v>
      </c>
      <c r="BG231" s="112">
        <f>IF(N231="zákl. přenesená",J231,0)</f>
        <v>0</v>
      </c>
      <c r="BH231" s="112">
        <f>IF(N231="sníž. přenesená",J231,0)</f>
        <v>0</v>
      </c>
      <c r="BI231" s="112">
        <f>IF(N231="nulová",J231,0)</f>
        <v>0</v>
      </c>
      <c r="BJ231" s="14" t="s">
        <v>81</v>
      </c>
      <c r="BK231" s="112">
        <f>ROUND(I231*H231,2)</f>
        <v>0</v>
      </c>
      <c r="BL231" s="14" t="s">
        <v>177</v>
      </c>
      <c r="BM231" s="219" t="s">
        <v>305</v>
      </c>
    </row>
    <row r="232" spans="1:65" s="2" customFormat="1" ht="19.5">
      <c r="A232" s="32"/>
      <c r="B232" s="33"/>
      <c r="C232" s="34"/>
      <c r="D232" s="220" t="s">
        <v>174</v>
      </c>
      <c r="E232" s="34"/>
      <c r="F232" s="221" t="s">
        <v>930</v>
      </c>
      <c r="G232" s="34"/>
      <c r="H232" s="34"/>
      <c r="I232" s="176"/>
      <c r="J232" s="34"/>
      <c r="K232" s="34"/>
      <c r="L232" s="35"/>
      <c r="M232" s="222"/>
      <c r="N232" s="223"/>
      <c r="O232" s="69"/>
      <c r="P232" s="69"/>
      <c r="Q232" s="69"/>
      <c r="R232" s="69"/>
      <c r="S232" s="69"/>
      <c r="T232" s="70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4" t="s">
        <v>174</v>
      </c>
      <c r="AU232" s="14" t="s">
        <v>81</v>
      </c>
    </row>
    <row r="233" spans="1:65" s="2" customFormat="1" ht="16.5" customHeight="1">
      <c r="A233" s="32"/>
      <c r="B233" s="33"/>
      <c r="C233" s="207" t="s">
        <v>308</v>
      </c>
      <c r="D233" s="207" t="s">
        <v>169</v>
      </c>
      <c r="E233" s="208" t="s">
        <v>676</v>
      </c>
      <c r="F233" s="209" t="s">
        <v>931</v>
      </c>
      <c r="G233" s="210" t="s">
        <v>213</v>
      </c>
      <c r="H233" s="211">
        <v>13</v>
      </c>
      <c r="I233" s="212"/>
      <c r="J233" s="213">
        <f>ROUND(I233*H233,2)</f>
        <v>0</v>
      </c>
      <c r="K233" s="214"/>
      <c r="L233" s="35"/>
      <c r="M233" s="215" t="s">
        <v>1</v>
      </c>
      <c r="N233" s="216" t="s">
        <v>39</v>
      </c>
      <c r="O233" s="69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9" t="s">
        <v>177</v>
      </c>
      <c r="AT233" s="219" t="s">
        <v>169</v>
      </c>
      <c r="AU233" s="219" t="s">
        <v>81</v>
      </c>
      <c r="AY233" s="14" t="s">
        <v>166</v>
      </c>
      <c r="BE233" s="112">
        <f>IF(N233="základní",J233,0)</f>
        <v>0</v>
      </c>
      <c r="BF233" s="112">
        <f>IF(N233="snížená",J233,0)</f>
        <v>0</v>
      </c>
      <c r="BG233" s="112">
        <f>IF(N233="zákl. přenesená",J233,0)</f>
        <v>0</v>
      </c>
      <c r="BH233" s="112">
        <f>IF(N233="sníž. přenesená",J233,0)</f>
        <v>0</v>
      </c>
      <c r="BI233" s="112">
        <f>IF(N233="nulová",J233,0)</f>
        <v>0</v>
      </c>
      <c r="BJ233" s="14" t="s">
        <v>81</v>
      </c>
      <c r="BK233" s="112">
        <f>ROUND(I233*H233,2)</f>
        <v>0</v>
      </c>
      <c r="BL233" s="14" t="s">
        <v>177</v>
      </c>
      <c r="BM233" s="219" t="s">
        <v>311</v>
      </c>
    </row>
    <row r="234" spans="1:65" s="2" customFormat="1" ht="11.25">
      <c r="A234" s="32"/>
      <c r="B234" s="33"/>
      <c r="C234" s="34"/>
      <c r="D234" s="220" t="s">
        <v>174</v>
      </c>
      <c r="E234" s="34"/>
      <c r="F234" s="221" t="s">
        <v>931</v>
      </c>
      <c r="G234" s="34"/>
      <c r="H234" s="34"/>
      <c r="I234" s="176"/>
      <c r="J234" s="34"/>
      <c r="K234" s="34"/>
      <c r="L234" s="35"/>
      <c r="M234" s="222"/>
      <c r="N234" s="223"/>
      <c r="O234" s="69"/>
      <c r="P234" s="69"/>
      <c r="Q234" s="69"/>
      <c r="R234" s="69"/>
      <c r="S234" s="69"/>
      <c r="T234" s="70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4" t="s">
        <v>174</v>
      </c>
      <c r="AU234" s="14" t="s">
        <v>81</v>
      </c>
    </row>
    <row r="235" spans="1:65" s="2" customFormat="1" ht="16.5" customHeight="1">
      <c r="A235" s="32"/>
      <c r="B235" s="33"/>
      <c r="C235" s="207" t="s">
        <v>242</v>
      </c>
      <c r="D235" s="207" t="s">
        <v>169</v>
      </c>
      <c r="E235" s="208" t="s">
        <v>678</v>
      </c>
      <c r="F235" s="209" t="s">
        <v>932</v>
      </c>
      <c r="G235" s="210" t="s">
        <v>172</v>
      </c>
      <c r="H235" s="211">
        <v>8</v>
      </c>
      <c r="I235" s="212"/>
      <c r="J235" s="213">
        <f>ROUND(I235*H235,2)</f>
        <v>0</v>
      </c>
      <c r="K235" s="214"/>
      <c r="L235" s="35"/>
      <c r="M235" s="215" t="s">
        <v>1</v>
      </c>
      <c r="N235" s="216" t="s">
        <v>39</v>
      </c>
      <c r="O235" s="69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9" t="s">
        <v>177</v>
      </c>
      <c r="AT235" s="219" t="s">
        <v>169</v>
      </c>
      <c r="AU235" s="219" t="s">
        <v>81</v>
      </c>
      <c r="AY235" s="14" t="s">
        <v>166</v>
      </c>
      <c r="BE235" s="112">
        <f>IF(N235="základní",J235,0)</f>
        <v>0</v>
      </c>
      <c r="BF235" s="112">
        <f>IF(N235="snížená",J235,0)</f>
        <v>0</v>
      </c>
      <c r="BG235" s="112">
        <f>IF(N235="zákl. přenesená",J235,0)</f>
        <v>0</v>
      </c>
      <c r="BH235" s="112">
        <f>IF(N235="sníž. přenesená",J235,0)</f>
        <v>0</v>
      </c>
      <c r="BI235" s="112">
        <f>IF(N235="nulová",J235,0)</f>
        <v>0</v>
      </c>
      <c r="BJ235" s="14" t="s">
        <v>81</v>
      </c>
      <c r="BK235" s="112">
        <f>ROUND(I235*H235,2)</f>
        <v>0</v>
      </c>
      <c r="BL235" s="14" t="s">
        <v>177</v>
      </c>
      <c r="BM235" s="219" t="s">
        <v>314</v>
      </c>
    </row>
    <row r="236" spans="1:65" s="2" customFormat="1" ht="11.25">
      <c r="A236" s="32"/>
      <c r="B236" s="33"/>
      <c r="C236" s="34"/>
      <c r="D236" s="220" t="s">
        <v>174</v>
      </c>
      <c r="E236" s="34"/>
      <c r="F236" s="221" t="s">
        <v>932</v>
      </c>
      <c r="G236" s="34"/>
      <c r="H236" s="34"/>
      <c r="I236" s="176"/>
      <c r="J236" s="34"/>
      <c r="K236" s="34"/>
      <c r="L236" s="35"/>
      <c r="M236" s="222"/>
      <c r="N236" s="223"/>
      <c r="O236" s="69"/>
      <c r="P236" s="69"/>
      <c r="Q236" s="69"/>
      <c r="R236" s="69"/>
      <c r="S236" s="69"/>
      <c r="T236" s="70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4" t="s">
        <v>174</v>
      </c>
      <c r="AU236" s="14" t="s">
        <v>81</v>
      </c>
    </row>
    <row r="237" spans="1:65" s="2" customFormat="1" ht="24.2" customHeight="1">
      <c r="A237" s="32"/>
      <c r="B237" s="33"/>
      <c r="C237" s="207" t="s">
        <v>315</v>
      </c>
      <c r="D237" s="207" t="s">
        <v>169</v>
      </c>
      <c r="E237" s="208" t="s">
        <v>682</v>
      </c>
      <c r="F237" s="209" t="s">
        <v>933</v>
      </c>
      <c r="G237" s="210" t="s">
        <v>934</v>
      </c>
      <c r="H237" s="211">
        <v>8</v>
      </c>
      <c r="I237" s="212"/>
      <c r="J237" s="213">
        <f>ROUND(I237*H237,2)</f>
        <v>0</v>
      </c>
      <c r="K237" s="214"/>
      <c r="L237" s="35"/>
      <c r="M237" s="215" t="s">
        <v>1</v>
      </c>
      <c r="N237" s="216" t="s">
        <v>39</v>
      </c>
      <c r="O237" s="69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9" t="s">
        <v>177</v>
      </c>
      <c r="AT237" s="219" t="s">
        <v>169</v>
      </c>
      <c r="AU237" s="219" t="s">
        <v>81</v>
      </c>
      <c r="AY237" s="14" t="s">
        <v>166</v>
      </c>
      <c r="BE237" s="112">
        <f>IF(N237="základní",J237,0)</f>
        <v>0</v>
      </c>
      <c r="BF237" s="112">
        <f>IF(N237="snížená",J237,0)</f>
        <v>0</v>
      </c>
      <c r="BG237" s="112">
        <f>IF(N237="zákl. přenesená",J237,0)</f>
        <v>0</v>
      </c>
      <c r="BH237" s="112">
        <f>IF(N237="sníž. přenesená",J237,0)</f>
        <v>0</v>
      </c>
      <c r="BI237" s="112">
        <f>IF(N237="nulová",J237,0)</f>
        <v>0</v>
      </c>
      <c r="BJ237" s="14" t="s">
        <v>81</v>
      </c>
      <c r="BK237" s="112">
        <f>ROUND(I237*H237,2)</f>
        <v>0</v>
      </c>
      <c r="BL237" s="14" t="s">
        <v>177</v>
      </c>
      <c r="BM237" s="219" t="s">
        <v>318</v>
      </c>
    </row>
    <row r="238" spans="1:65" s="2" customFormat="1" ht="19.5">
      <c r="A238" s="32"/>
      <c r="B238" s="33"/>
      <c r="C238" s="34"/>
      <c r="D238" s="220" t="s">
        <v>174</v>
      </c>
      <c r="E238" s="34"/>
      <c r="F238" s="221" t="s">
        <v>933</v>
      </c>
      <c r="G238" s="34"/>
      <c r="H238" s="34"/>
      <c r="I238" s="176"/>
      <c r="J238" s="34"/>
      <c r="K238" s="34"/>
      <c r="L238" s="35"/>
      <c r="M238" s="222"/>
      <c r="N238" s="223"/>
      <c r="O238" s="69"/>
      <c r="P238" s="69"/>
      <c r="Q238" s="69"/>
      <c r="R238" s="69"/>
      <c r="S238" s="69"/>
      <c r="T238" s="70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4" t="s">
        <v>174</v>
      </c>
      <c r="AU238" s="14" t="s">
        <v>81</v>
      </c>
    </row>
    <row r="239" spans="1:65" s="2" customFormat="1" ht="16.5" customHeight="1">
      <c r="A239" s="32"/>
      <c r="B239" s="33"/>
      <c r="C239" s="207" t="s">
        <v>243</v>
      </c>
      <c r="D239" s="207" t="s">
        <v>169</v>
      </c>
      <c r="E239" s="208" t="s">
        <v>684</v>
      </c>
      <c r="F239" s="209" t="s">
        <v>935</v>
      </c>
      <c r="G239" s="210" t="s">
        <v>934</v>
      </c>
      <c r="H239" s="211">
        <v>4</v>
      </c>
      <c r="I239" s="212"/>
      <c r="J239" s="213">
        <f>ROUND(I239*H239,2)</f>
        <v>0</v>
      </c>
      <c r="K239" s="214"/>
      <c r="L239" s="35"/>
      <c r="M239" s="215" t="s">
        <v>1</v>
      </c>
      <c r="N239" s="216" t="s">
        <v>39</v>
      </c>
      <c r="O239" s="69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9" t="s">
        <v>177</v>
      </c>
      <c r="AT239" s="219" t="s">
        <v>169</v>
      </c>
      <c r="AU239" s="219" t="s">
        <v>81</v>
      </c>
      <c r="AY239" s="14" t="s">
        <v>166</v>
      </c>
      <c r="BE239" s="112">
        <f>IF(N239="základní",J239,0)</f>
        <v>0</v>
      </c>
      <c r="BF239" s="112">
        <f>IF(N239="snížená",J239,0)</f>
        <v>0</v>
      </c>
      <c r="BG239" s="112">
        <f>IF(N239="zákl. přenesená",J239,0)</f>
        <v>0</v>
      </c>
      <c r="BH239" s="112">
        <f>IF(N239="sníž. přenesená",J239,0)</f>
        <v>0</v>
      </c>
      <c r="BI239" s="112">
        <f>IF(N239="nulová",J239,0)</f>
        <v>0</v>
      </c>
      <c r="BJ239" s="14" t="s">
        <v>81</v>
      </c>
      <c r="BK239" s="112">
        <f>ROUND(I239*H239,2)</f>
        <v>0</v>
      </c>
      <c r="BL239" s="14" t="s">
        <v>177</v>
      </c>
      <c r="BM239" s="219" t="s">
        <v>321</v>
      </c>
    </row>
    <row r="240" spans="1:65" s="2" customFormat="1" ht="11.25">
      <c r="A240" s="32"/>
      <c r="B240" s="33"/>
      <c r="C240" s="34"/>
      <c r="D240" s="220" t="s">
        <v>174</v>
      </c>
      <c r="E240" s="34"/>
      <c r="F240" s="221" t="s">
        <v>935</v>
      </c>
      <c r="G240" s="34"/>
      <c r="H240" s="34"/>
      <c r="I240" s="176"/>
      <c r="J240" s="34"/>
      <c r="K240" s="34"/>
      <c r="L240" s="35"/>
      <c r="M240" s="222"/>
      <c r="N240" s="223"/>
      <c r="O240" s="69"/>
      <c r="P240" s="69"/>
      <c r="Q240" s="69"/>
      <c r="R240" s="69"/>
      <c r="S240" s="69"/>
      <c r="T240" s="70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4" t="s">
        <v>174</v>
      </c>
      <c r="AU240" s="14" t="s">
        <v>81</v>
      </c>
    </row>
    <row r="241" spans="1:65" s="2" customFormat="1" ht="16.5" customHeight="1">
      <c r="A241" s="32"/>
      <c r="B241" s="33"/>
      <c r="C241" s="207" t="s">
        <v>322</v>
      </c>
      <c r="D241" s="207" t="s">
        <v>169</v>
      </c>
      <c r="E241" s="208" t="s">
        <v>686</v>
      </c>
      <c r="F241" s="209" t="s">
        <v>936</v>
      </c>
      <c r="G241" s="210" t="s">
        <v>934</v>
      </c>
      <c r="H241" s="211">
        <v>8</v>
      </c>
      <c r="I241" s="212"/>
      <c r="J241" s="213">
        <f>ROUND(I241*H241,2)</f>
        <v>0</v>
      </c>
      <c r="K241" s="214"/>
      <c r="L241" s="35"/>
      <c r="M241" s="215" t="s">
        <v>1</v>
      </c>
      <c r="N241" s="216" t="s">
        <v>39</v>
      </c>
      <c r="O241" s="69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9" t="s">
        <v>177</v>
      </c>
      <c r="AT241" s="219" t="s">
        <v>169</v>
      </c>
      <c r="AU241" s="219" t="s">
        <v>81</v>
      </c>
      <c r="AY241" s="14" t="s">
        <v>166</v>
      </c>
      <c r="BE241" s="112">
        <f>IF(N241="základní",J241,0)</f>
        <v>0</v>
      </c>
      <c r="BF241" s="112">
        <f>IF(N241="snížená",J241,0)</f>
        <v>0</v>
      </c>
      <c r="BG241" s="112">
        <f>IF(N241="zákl. přenesená",J241,0)</f>
        <v>0</v>
      </c>
      <c r="BH241" s="112">
        <f>IF(N241="sníž. přenesená",J241,0)</f>
        <v>0</v>
      </c>
      <c r="BI241" s="112">
        <f>IF(N241="nulová",J241,0)</f>
        <v>0</v>
      </c>
      <c r="BJ241" s="14" t="s">
        <v>81</v>
      </c>
      <c r="BK241" s="112">
        <f>ROUND(I241*H241,2)</f>
        <v>0</v>
      </c>
      <c r="BL241" s="14" t="s">
        <v>177</v>
      </c>
      <c r="BM241" s="219" t="s">
        <v>325</v>
      </c>
    </row>
    <row r="242" spans="1:65" s="2" customFormat="1" ht="11.25">
      <c r="A242" s="32"/>
      <c r="B242" s="33"/>
      <c r="C242" s="34"/>
      <c r="D242" s="220" t="s">
        <v>174</v>
      </c>
      <c r="E242" s="34"/>
      <c r="F242" s="221" t="s">
        <v>936</v>
      </c>
      <c r="G242" s="34"/>
      <c r="H242" s="34"/>
      <c r="I242" s="176"/>
      <c r="J242" s="34"/>
      <c r="K242" s="34"/>
      <c r="L242" s="35"/>
      <c r="M242" s="222"/>
      <c r="N242" s="223"/>
      <c r="O242" s="69"/>
      <c r="P242" s="69"/>
      <c r="Q242" s="69"/>
      <c r="R242" s="69"/>
      <c r="S242" s="69"/>
      <c r="T242" s="70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4" t="s">
        <v>174</v>
      </c>
      <c r="AU242" s="14" t="s">
        <v>81</v>
      </c>
    </row>
    <row r="243" spans="1:65" s="2" customFormat="1" ht="24.2" customHeight="1">
      <c r="A243" s="32"/>
      <c r="B243" s="33"/>
      <c r="C243" s="207" t="s">
        <v>246</v>
      </c>
      <c r="D243" s="207" t="s">
        <v>169</v>
      </c>
      <c r="E243" s="208" t="s">
        <v>688</v>
      </c>
      <c r="F243" s="209" t="s">
        <v>937</v>
      </c>
      <c r="G243" s="210" t="s">
        <v>724</v>
      </c>
      <c r="H243" s="211">
        <v>1</v>
      </c>
      <c r="I243" s="212"/>
      <c r="J243" s="213">
        <f>ROUND(I243*H243,2)</f>
        <v>0</v>
      </c>
      <c r="K243" s="214"/>
      <c r="L243" s="35"/>
      <c r="M243" s="215" t="s">
        <v>1</v>
      </c>
      <c r="N243" s="216" t="s">
        <v>39</v>
      </c>
      <c r="O243" s="69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9" t="s">
        <v>177</v>
      </c>
      <c r="AT243" s="219" t="s">
        <v>169</v>
      </c>
      <c r="AU243" s="219" t="s">
        <v>81</v>
      </c>
      <c r="AY243" s="14" t="s">
        <v>166</v>
      </c>
      <c r="BE243" s="112">
        <f>IF(N243="základní",J243,0)</f>
        <v>0</v>
      </c>
      <c r="BF243" s="112">
        <f>IF(N243="snížená",J243,0)</f>
        <v>0</v>
      </c>
      <c r="BG243" s="112">
        <f>IF(N243="zákl. přenesená",J243,0)</f>
        <v>0</v>
      </c>
      <c r="BH243" s="112">
        <f>IF(N243="sníž. přenesená",J243,0)</f>
        <v>0</v>
      </c>
      <c r="BI243" s="112">
        <f>IF(N243="nulová",J243,0)</f>
        <v>0</v>
      </c>
      <c r="BJ243" s="14" t="s">
        <v>81</v>
      </c>
      <c r="BK243" s="112">
        <f>ROUND(I243*H243,2)</f>
        <v>0</v>
      </c>
      <c r="BL243" s="14" t="s">
        <v>177</v>
      </c>
      <c r="BM243" s="219" t="s">
        <v>330</v>
      </c>
    </row>
    <row r="244" spans="1:65" s="2" customFormat="1" ht="19.5">
      <c r="A244" s="32"/>
      <c r="B244" s="33"/>
      <c r="C244" s="34"/>
      <c r="D244" s="220" t="s">
        <v>174</v>
      </c>
      <c r="E244" s="34"/>
      <c r="F244" s="221" t="s">
        <v>937</v>
      </c>
      <c r="G244" s="34"/>
      <c r="H244" s="34"/>
      <c r="I244" s="176"/>
      <c r="J244" s="34"/>
      <c r="K244" s="34"/>
      <c r="L244" s="35"/>
      <c r="M244" s="222"/>
      <c r="N244" s="223"/>
      <c r="O244" s="69"/>
      <c r="P244" s="69"/>
      <c r="Q244" s="69"/>
      <c r="R244" s="69"/>
      <c r="S244" s="69"/>
      <c r="T244" s="70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4" t="s">
        <v>174</v>
      </c>
      <c r="AU244" s="14" t="s">
        <v>81</v>
      </c>
    </row>
    <row r="245" spans="1:65" s="2" customFormat="1" ht="16.5" customHeight="1">
      <c r="A245" s="32"/>
      <c r="B245" s="33"/>
      <c r="C245" s="207" t="s">
        <v>331</v>
      </c>
      <c r="D245" s="207" t="s">
        <v>169</v>
      </c>
      <c r="E245" s="208" t="s">
        <v>690</v>
      </c>
      <c r="F245" s="209" t="s">
        <v>938</v>
      </c>
      <c r="G245" s="210" t="s">
        <v>172</v>
      </c>
      <c r="H245" s="211">
        <v>40</v>
      </c>
      <c r="I245" s="212"/>
      <c r="J245" s="213">
        <f>ROUND(I245*H245,2)</f>
        <v>0</v>
      </c>
      <c r="K245" s="214"/>
      <c r="L245" s="35"/>
      <c r="M245" s="215" t="s">
        <v>1</v>
      </c>
      <c r="N245" s="216" t="s">
        <v>39</v>
      </c>
      <c r="O245" s="69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219" t="s">
        <v>177</v>
      </c>
      <c r="AT245" s="219" t="s">
        <v>169</v>
      </c>
      <c r="AU245" s="219" t="s">
        <v>81</v>
      </c>
      <c r="AY245" s="14" t="s">
        <v>166</v>
      </c>
      <c r="BE245" s="112">
        <f>IF(N245="základní",J245,0)</f>
        <v>0</v>
      </c>
      <c r="BF245" s="112">
        <f>IF(N245="snížená",J245,0)</f>
        <v>0</v>
      </c>
      <c r="BG245" s="112">
        <f>IF(N245="zákl. přenesená",J245,0)</f>
        <v>0</v>
      </c>
      <c r="BH245" s="112">
        <f>IF(N245="sníž. přenesená",J245,0)</f>
        <v>0</v>
      </c>
      <c r="BI245" s="112">
        <f>IF(N245="nulová",J245,0)</f>
        <v>0</v>
      </c>
      <c r="BJ245" s="14" t="s">
        <v>81</v>
      </c>
      <c r="BK245" s="112">
        <f>ROUND(I245*H245,2)</f>
        <v>0</v>
      </c>
      <c r="BL245" s="14" t="s">
        <v>177</v>
      </c>
      <c r="BM245" s="219" t="s">
        <v>334</v>
      </c>
    </row>
    <row r="246" spans="1:65" s="2" customFormat="1" ht="11.25">
      <c r="A246" s="32"/>
      <c r="B246" s="33"/>
      <c r="C246" s="34"/>
      <c r="D246" s="220" t="s">
        <v>174</v>
      </c>
      <c r="E246" s="34"/>
      <c r="F246" s="221" t="s">
        <v>938</v>
      </c>
      <c r="G246" s="34"/>
      <c r="H246" s="34"/>
      <c r="I246" s="176"/>
      <c r="J246" s="34"/>
      <c r="K246" s="34"/>
      <c r="L246" s="35"/>
      <c r="M246" s="222"/>
      <c r="N246" s="223"/>
      <c r="O246" s="69"/>
      <c r="P246" s="69"/>
      <c r="Q246" s="69"/>
      <c r="R246" s="69"/>
      <c r="S246" s="69"/>
      <c r="T246" s="70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4" t="s">
        <v>174</v>
      </c>
      <c r="AU246" s="14" t="s">
        <v>81</v>
      </c>
    </row>
    <row r="247" spans="1:65" s="2" customFormat="1" ht="16.5" customHeight="1">
      <c r="A247" s="32"/>
      <c r="B247" s="33"/>
      <c r="C247" s="207" t="s">
        <v>250</v>
      </c>
      <c r="D247" s="207" t="s">
        <v>169</v>
      </c>
      <c r="E247" s="208" t="s">
        <v>692</v>
      </c>
      <c r="F247" s="209" t="s">
        <v>939</v>
      </c>
      <c r="G247" s="210" t="s">
        <v>172</v>
      </c>
      <c r="H247" s="211">
        <v>15</v>
      </c>
      <c r="I247" s="212"/>
      <c r="J247" s="213">
        <f>ROUND(I247*H247,2)</f>
        <v>0</v>
      </c>
      <c r="K247" s="214"/>
      <c r="L247" s="35"/>
      <c r="M247" s="215" t="s">
        <v>1</v>
      </c>
      <c r="N247" s="216" t="s">
        <v>39</v>
      </c>
      <c r="O247" s="69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9" t="s">
        <v>177</v>
      </c>
      <c r="AT247" s="219" t="s">
        <v>169</v>
      </c>
      <c r="AU247" s="219" t="s">
        <v>81</v>
      </c>
      <c r="AY247" s="14" t="s">
        <v>166</v>
      </c>
      <c r="BE247" s="112">
        <f>IF(N247="základní",J247,0)</f>
        <v>0</v>
      </c>
      <c r="BF247" s="112">
        <f>IF(N247="snížená",J247,0)</f>
        <v>0</v>
      </c>
      <c r="BG247" s="112">
        <f>IF(N247="zákl. přenesená",J247,0)</f>
        <v>0</v>
      </c>
      <c r="BH247" s="112">
        <f>IF(N247="sníž. přenesená",J247,0)</f>
        <v>0</v>
      </c>
      <c r="BI247" s="112">
        <f>IF(N247="nulová",J247,0)</f>
        <v>0</v>
      </c>
      <c r="BJ247" s="14" t="s">
        <v>81</v>
      </c>
      <c r="BK247" s="112">
        <f>ROUND(I247*H247,2)</f>
        <v>0</v>
      </c>
      <c r="BL247" s="14" t="s">
        <v>177</v>
      </c>
      <c r="BM247" s="219" t="s">
        <v>340</v>
      </c>
    </row>
    <row r="248" spans="1:65" s="2" customFormat="1" ht="11.25">
      <c r="A248" s="32"/>
      <c r="B248" s="33"/>
      <c r="C248" s="34"/>
      <c r="D248" s="220" t="s">
        <v>174</v>
      </c>
      <c r="E248" s="34"/>
      <c r="F248" s="221" t="s">
        <v>939</v>
      </c>
      <c r="G248" s="34"/>
      <c r="H248" s="34"/>
      <c r="I248" s="176"/>
      <c r="J248" s="34"/>
      <c r="K248" s="34"/>
      <c r="L248" s="35"/>
      <c r="M248" s="222"/>
      <c r="N248" s="223"/>
      <c r="O248" s="69"/>
      <c r="P248" s="69"/>
      <c r="Q248" s="69"/>
      <c r="R248" s="69"/>
      <c r="S248" s="69"/>
      <c r="T248" s="70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4" t="s">
        <v>174</v>
      </c>
      <c r="AU248" s="14" t="s">
        <v>81</v>
      </c>
    </row>
    <row r="249" spans="1:65" s="2" customFormat="1" ht="24.2" customHeight="1">
      <c r="A249" s="32"/>
      <c r="B249" s="33"/>
      <c r="C249" s="207" t="s">
        <v>341</v>
      </c>
      <c r="D249" s="207" t="s">
        <v>169</v>
      </c>
      <c r="E249" s="208" t="s">
        <v>694</v>
      </c>
      <c r="F249" s="209" t="s">
        <v>940</v>
      </c>
      <c r="G249" s="210" t="s">
        <v>213</v>
      </c>
      <c r="H249" s="211">
        <v>24</v>
      </c>
      <c r="I249" s="212"/>
      <c r="J249" s="213">
        <f>ROUND(I249*H249,2)</f>
        <v>0</v>
      </c>
      <c r="K249" s="214"/>
      <c r="L249" s="35"/>
      <c r="M249" s="215" t="s">
        <v>1</v>
      </c>
      <c r="N249" s="216" t="s">
        <v>39</v>
      </c>
      <c r="O249" s="69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9" t="s">
        <v>177</v>
      </c>
      <c r="AT249" s="219" t="s">
        <v>169</v>
      </c>
      <c r="AU249" s="219" t="s">
        <v>81</v>
      </c>
      <c r="AY249" s="14" t="s">
        <v>166</v>
      </c>
      <c r="BE249" s="112">
        <f>IF(N249="základní",J249,0)</f>
        <v>0</v>
      </c>
      <c r="BF249" s="112">
        <f>IF(N249="snížená",J249,0)</f>
        <v>0</v>
      </c>
      <c r="BG249" s="112">
        <f>IF(N249="zákl. přenesená",J249,0)</f>
        <v>0</v>
      </c>
      <c r="BH249" s="112">
        <f>IF(N249="sníž. přenesená",J249,0)</f>
        <v>0</v>
      </c>
      <c r="BI249" s="112">
        <f>IF(N249="nulová",J249,0)</f>
        <v>0</v>
      </c>
      <c r="BJ249" s="14" t="s">
        <v>81</v>
      </c>
      <c r="BK249" s="112">
        <f>ROUND(I249*H249,2)</f>
        <v>0</v>
      </c>
      <c r="BL249" s="14" t="s">
        <v>177</v>
      </c>
      <c r="BM249" s="219" t="s">
        <v>344</v>
      </c>
    </row>
    <row r="250" spans="1:65" s="2" customFormat="1" ht="11.25">
      <c r="A250" s="32"/>
      <c r="B250" s="33"/>
      <c r="C250" s="34"/>
      <c r="D250" s="220" t="s">
        <v>174</v>
      </c>
      <c r="E250" s="34"/>
      <c r="F250" s="221" t="s">
        <v>940</v>
      </c>
      <c r="G250" s="34"/>
      <c r="H250" s="34"/>
      <c r="I250" s="176"/>
      <c r="J250" s="34"/>
      <c r="K250" s="34"/>
      <c r="L250" s="35"/>
      <c r="M250" s="222"/>
      <c r="N250" s="223"/>
      <c r="O250" s="69"/>
      <c r="P250" s="69"/>
      <c r="Q250" s="69"/>
      <c r="R250" s="69"/>
      <c r="S250" s="69"/>
      <c r="T250" s="70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4" t="s">
        <v>174</v>
      </c>
      <c r="AU250" s="14" t="s">
        <v>81</v>
      </c>
    </row>
    <row r="251" spans="1:65" s="2" customFormat="1" ht="24.2" customHeight="1">
      <c r="A251" s="32"/>
      <c r="B251" s="33"/>
      <c r="C251" s="207" t="s">
        <v>253</v>
      </c>
      <c r="D251" s="207" t="s">
        <v>169</v>
      </c>
      <c r="E251" s="208" t="s">
        <v>696</v>
      </c>
      <c r="F251" s="209" t="s">
        <v>941</v>
      </c>
      <c r="G251" s="210" t="s">
        <v>213</v>
      </c>
      <c r="H251" s="211">
        <v>2</v>
      </c>
      <c r="I251" s="212"/>
      <c r="J251" s="213">
        <f>ROUND(I251*H251,2)</f>
        <v>0</v>
      </c>
      <c r="K251" s="214"/>
      <c r="L251" s="35"/>
      <c r="M251" s="215" t="s">
        <v>1</v>
      </c>
      <c r="N251" s="216" t="s">
        <v>39</v>
      </c>
      <c r="O251" s="69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9" t="s">
        <v>177</v>
      </c>
      <c r="AT251" s="219" t="s">
        <v>169</v>
      </c>
      <c r="AU251" s="219" t="s">
        <v>81</v>
      </c>
      <c r="AY251" s="14" t="s">
        <v>166</v>
      </c>
      <c r="BE251" s="112">
        <f>IF(N251="základní",J251,0)</f>
        <v>0</v>
      </c>
      <c r="BF251" s="112">
        <f>IF(N251="snížená",J251,0)</f>
        <v>0</v>
      </c>
      <c r="BG251" s="112">
        <f>IF(N251="zákl. přenesená",J251,0)</f>
        <v>0</v>
      </c>
      <c r="BH251" s="112">
        <f>IF(N251="sníž. přenesená",J251,0)</f>
        <v>0</v>
      </c>
      <c r="BI251" s="112">
        <f>IF(N251="nulová",J251,0)</f>
        <v>0</v>
      </c>
      <c r="BJ251" s="14" t="s">
        <v>81</v>
      </c>
      <c r="BK251" s="112">
        <f>ROUND(I251*H251,2)</f>
        <v>0</v>
      </c>
      <c r="BL251" s="14" t="s">
        <v>177</v>
      </c>
      <c r="BM251" s="219" t="s">
        <v>347</v>
      </c>
    </row>
    <row r="252" spans="1:65" s="2" customFormat="1" ht="11.25">
      <c r="A252" s="32"/>
      <c r="B252" s="33"/>
      <c r="C252" s="34"/>
      <c r="D252" s="220" t="s">
        <v>174</v>
      </c>
      <c r="E252" s="34"/>
      <c r="F252" s="221" t="s">
        <v>941</v>
      </c>
      <c r="G252" s="34"/>
      <c r="H252" s="34"/>
      <c r="I252" s="176"/>
      <c r="J252" s="34"/>
      <c r="K252" s="34"/>
      <c r="L252" s="35"/>
      <c r="M252" s="222"/>
      <c r="N252" s="223"/>
      <c r="O252" s="69"/>
      <c r="P252" s="69"/>
      <c r="Q252" s="69"/>
      <c r="R252" s="69"/>
      <c r="S252" s="69"/>
      <c r="T252" s="70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4" t="s">
        <v>174</v>
      </c>
      <c r="AU252" s="14" t="s">
        <v>81</v>
      </c>
    </row>
    <row r="253" spans="1:65" s="2" customFormat="1" ht="33" customHeight="1">
      <c r="A253" s="32"/>
      <c r="B253" s="33"/>
      <c r="C253" s="207" t="s">
        <v>348</v>
      </c>
      <c r="D253" s="207" t="s">
        <v>169</v>
      </c>
      <c r="E253" s="208" t="s">
        <v>698</v>
      </c>
      <c r="F253" s="209" t="s">
        <v>942</v>
      </c>
      <c r="G253" s="210" t="s">
        <v>213</v>
      </c>
      <c r="H253" s="211">
        <v>1</v>
      </c>
      <c r="I253" s="212"/>
      <c r="J253" s="213">
        <f>ROUND(I253*H253,2)</f>
        <v>0</v>
      </c>
      <c r="K253" s="214"/>
      <c r="L253" s="35"/>
      <c r="M253" s="215" t="s">
        <v>1</v>
      </c>
      <c r="N253" s="216" t="s">
        <v>39</v>
      </c>
      <c r="O253" s="69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9" t="s">
        <v>177</v>
      </c>
      <c r="AT253" s="219" t="s">
        <v>169</v>
      </c>
      <c r="AU253" s="219" t="s">
        <v>81</v>
      </c>
      <c r="AY253" s="14" t="s">
        <v>166</v>
      </c>
      <c r="BE253" s="112">
        <f>IF(N253="základní",J253,0)</f>
        <v>0</v>
      </c>
      <c r="BF253" s="112">
        <f>IF(N253="snížená",J253,0)</f>
        <v>0</v>
      </c>
      <c r="BG253" s="112">
        <f>IF(N253="zákl. přenesená",J253,0)</f>
        <v>0</v>
      </c>
      <c r="BH253" s="112">
        <f>IF(N253="sníž. přenesená",J253,0)</f>
        <v>0</v>
      </c>
      <c r="BI253" s="112">
        <f>IF(N253="nulová",J253,0)</f>
        <v>0</v>
      </c>
      <c r="BJ253" s="14" t="s">
        <v>81</v>
      </c>
      <c r="BK253" s="112">
        <f>ROUND(I253*H253,2)</f>
        <v>0</v>
      </c>
      <c r="BL253" s="14" t="s">
        <v>177</v>
      </c>
      <c r="BM253" s="219" t="s">
        <v>351</v>
      </c>
    </row>
    <row r="254" spans="1:65" s="2" customFormat="1" ht="19.5">
      <c r="A254" s="32"/>
      <c r="B254" s="33"/>
      <c r="C254" s="34"/>
      <c r="D254" s="220" t="s">
        <v>174</v>
      </c>
      <c r="E254" s="34"/>
      <c r="F254" s="221" t="s">
        <v>942</v>
      </c>
      <c r="G254" s="34"/>
      <c r="H254" s="34"/>
      <c r="I254" s="176"/>
      <c r="J254" s="34"/>
      <c r="K254" s="34"/>
      <c r="L254" s="35"/>
      <c r="M254" s="222"/>
      <c r="N254" s="223"/>
      <c r="O254" s="69"/>
      <c r="P254" s="69"/>
      <c r="Q254" s="69"/>
      <c r="R254" s="69"/>
      <c r="S254" s="69"/>
      <c r="T254" s="70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4" t="s">
        <v>174</v>
      </c>
      <c r="AU254" s="14" t="s">
        <v>81</v>
      </c>
    </row>
    <row r="255" spans="1:65" s="2" customFormat="1" ht="37.9" customHeight="1">
      <c r="A255" s="32"/>
      <c r="B255" s="33"/>
      <c r="C255" s="207" t="s">
        <v>257</v>
      </c>
      <c r="D255" s="207" t="s">
        <v>169</v>
      </c>
      <c r="E255" s="208" t="s">
        <v>700</v>
      </c>
      <c r="F255" s="209" t="s">
        <v>943</v>
      </c>
      <c r="G255" s="210" t="s">
        <v>724</v>
      </c>
      <c r="H255" s="211">
        <v>1</v>
      </c>
      <c r="I255" s="212"/>
      <c r="J255" s="213">
        <f>ROUND(I255*H255,2)</f>
        <v>0</v>
      </c>
      <c r="K255" s="214"/>
      <c r="L255" s="35"/>
      <c r="M255" s="215" t="s">
        <v>1</v>
      </c>
      <c r="N255" s="216" t="s">
        <v>39</v>
      </c>
      <c r="O255" s="69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19" t="s">
        <v>177</v>
      </c>
      <c r="AT255" s="219" t="s">
        <v>169</v>
      </c>
      <c r="AU255" s="219" t="s">
        <v>81</v>
      </c>
      <c r="AY255" s="14" t="s">
        <v>166</v>
      </c>
      <c r="BE255" s="112">
        <f>IF(N255="základní",J255,0)</f>
        <v>0</v>
      </c>
      <c r="BF255" s="112">
        <f>IF(N255="snížená",J255,0)</f>
        <v>0</v>
      </c>
      <c r="BG255" s="112">
        <f>IF(N255="zákl. přenesená",J255,0)</f>
        <v>0</v>
      </c>
      <c r="BH255" s="112">
        <f>IF(N255="sníž. přenesená",J255,0)</f>
        <v>0</v>
      </c>
      <c r="BI255" s="112">
        <f>IF(N255="nulová",J255,0)</f>
        <v>0</v>
      </c>
      <c r="BJ255" s="14" t="s">
        <v>81</v>
      </c>
      <c r="BK255" s="112">
        <f>ROUND(I255*H255,2)</f>
        <v>0</v>
      </c>
      <c r="BL255" s="14" t="s">
        <v>177</v>
      </c>
      <c r="BM255" s="219" t="s">
        <v>354</v>
      </c>
    </row>
    <row r="256" spans="1:65" s="2" customFormat="1" ht="19.5">
      <c r="A256" s="32"/>
      <c r="B256" s="33"/>
      <c r="C256" s="34"/>
      <c r="D256" s="220" t="s">
        <v>174</v>
      </c>
      <c r="E256" s="34"/>
      <c r="F256" s="221" t="s">
        <v>943</v>
      </c>
      <c r="G256" s="34"/>
      <c r="H256" s="34"/>
      <c r="I256" s="176"/>
      <c r="J256" s="34"/>
      <c r="K256" s="34"/>
      <c r="L256" s="35"/>
      <c r="M256" s="222"/>
      <c r="N256" s="223"/>
      <c r="O256" s="69"/>
      <c r="P256" s="69"/>
      <c r="Q256" s="69"/>
      <c r="R256" s="69"/>
      <c r="S256" s="69"/>
      <c r="T256" s="70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4" t="s">
        <v>174</v>
      </c>
      <c r="AU256" s="14" t="s">
        <v>81</v>
      </c>
    </row>
    <row r="257" spans="1:65" s="2" customFormat="1" ht="33" customHeight="1">
      <c r="A257" s="32"/>
      <c r="B257" s="33"/>
      <c r="C257" s="207" t="s">
        <v>355</v>
      </c>
      <c r="D257" s="207" t="s">
        <v>169</v>
      </c>
      <c r="E257" s="208" t="s">
        <v>702</v>
      </c>
      <c r="F257" s="209" t="s">
        <v>946</v>
      </c>
      <c r="G257" s="210" t="s">
        <v>172</v>
      </c>
      <c r="H257" s="211">
        <v>38</v>
      </c>
      <c r="I257" s="212"/>
      <c r="J257" s="213">
        <f>ROUND(I257*H257,2)</f>
        <v>0</v>
      </c>
      <c r="K257" s="214"/>
      <c r="L257" s="35"/>
      <c r="M257" s="215" t="s">
        <v>1</v>
      </c>
      <c r="N257" s="216" t="s">
        <v>39</v>
      </c>
      <c r="O257" s="69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19" t="s">
        <v>177</v>
      </c>
      <c r="AT257" s="219" t="s">
        <v>169</v>
      </c>
      <c r="AU257" s="219" t="s">
        <v>81</v>
      </c>
      <c r="AY257" s="14" t="s">
        <v>166</v>
      </c>
      <c r="BE257" s="112">
        <f>IF(N257="základní",J257,0)</f>
        <v>0</v>
      </c>
      <c r="BF257" s="112">
        <f>IF(N257="snížená",J257,0)</f>
        <v>0</v>
      </c>
      <c r="BG257" s="112">
        <f>IF(N257="zákl. přenesená",J257,0)</f>
        <v>0</v>
      </c>
      <c r="BH257" s="112">
        <f>IF(N257="sníž. přenesená",J257,0)</f>
        <v>0</v>
      </c>
      <c r="BI257" s="112">
        <f>IF(N257="nulová",J257,0)</f>
        <v>0</v>
      </c>
      <c r="BJ257" s="14" t="s">
        <v>81</v>
      </c>
      <c r="BK257" s="112">
        <f>ROUND(I257*H257,2)</f>
        <v>0</v>
      </c>
      <c r="BL257" s="14" t="s">
        <v>177</v>
      </c>
      <c r="BM257" s="219" t="s">
        <v>358</v>
      </c>
    </row>
    <row r="258" spans="1:65" s="2" customFormat="1" ht="19.5">
      <c r="A258" s="32"/>
      <c r="B258" s="33"/>
      <c r="C258" s="34"/>
      <c r="D258" s="220" t="s">
        <v>174</v>
      </c>
      <c r="E258" s="34"/>
      <c r="F258" s="221" t="s">
        <v>946</v>
      </c>
      <c r="G258" s="34"/>
      <c r="H258" s="34"/>
      <c r="I258" s="176"/>
      <c r="J258" s="34"/>
      <c r="K258" s="34"/>
      <c r="L258" s="35"/>
      <c r="M258" s="222"/>
      <c r="N258" s="223"/>
      <c r="O258" s="69"/>
      <c r="P258" s="69"/>
      <c r="Q258" s="69"/>
      <c r="R258" s="69"/>
      <c r="S258" s="69"/>
      <c r="T258" s="70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4" t="s">
        <v>174</v>
      </c>
      <c r="AU258" s="14" t="s">
        <v>81</v>
      </c>
    </row>
    <row r="259" spans="1:65" s="2" customFormat="1" ht="117">
      <c r="A259" s="32"/>
      <c r="B259" s="33"/>
      <c r="C259" s="34"/>
      <c r="D259" s="220" t="s">
        <v>786</v>
      </c>
      <c r="E259" s="34"/>
      <c r="F259" s="239" t="s">
        <v>988</v>
      </c>
      <c r="G259" s="34"/>
      <c r="H259" s="34"/>
      <c r="I259" s="176"/>
      <c r="J259" s="34"/>
      <c r="K259" s="34"/>
      <c r="L259" s="35"/>
      <c r="M259" s="222"/>
      <c r="N259" s="223"/>
      <c r="O259" s="69"/>
      <c r="P259" s="69"/>
      <c r="Q259" s="69"/>
      <c r="R259" s="69"/>
      <c r="S259" s="69"/>
      <c r="T259" s="70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4" t="s">
        <v>786</v>
      </c>
      <c r="AU259" s="14" t="s">
        <v>81</v>
      </c>
    </row>
    <row r="260" spans="1:65" s="12" customFormat="1" ht="25.9" customHeight="1">
      <c r="B260" s="191"/>
      <c r="C260" s="192"/>
      <c r="D260" s="193" t="s">
        <v>73</v>
      </c>
      <c r="E260" s="194" t="s">
        <v>664</v>
      </c>
      <c r="F260" s="194" t="s">
        <v>947</v>
      </c>
      <c r="G260" s="192"/>
      <c r="H260" s="192"/>
      <c r="I260" s="195"/>
      <c r="J260" s="196">
        <f>BK260</f>
        <v>0</v>
      </c>
      <c r="K260" s="192"/>
      <c r="L260" s="197"/>
      <c r="M260" s="198"/>
      <c r="N260" s="199"/>
      <c r="O260" s="199"/>
      <c r="P260" s="200">
        <f>SUM(P261:P290)</f>
        <v>0</v>
      </c>
      <c r="Q260" s="199"/>
      <c r="R260" s="200">
        <f>SUM(R261:R290)</f>
        <v>0</v>
      </c>
      <c r="S260" s="199"/>
      <c r="T260" s="201">
        <f>SUM(T261:T290)</f>
        <v>0</v>
      </c>
      <c r="AR260" s="202" t="s">
        <v>81</v>
      </c>
      <c r="AT260" s="203" t="s">
        <v>73</v>
      </c>
      <c r="AU260" s="203" t="s">
        <v>74</v>
      </c>
      <c r="AY260" s="202" t="s">
        <v>166</v>
      </c>
      <c r="BK260" s="204">
        <f>SUM(BK261:BK290)</f>
        <v>0</v>
      </c>
    </row>
    <row r="261" spans="1:65" s="2" customFormat="1" ht="24.2" customHeight="1">
      <c r="A261" s="32"/>
      <c r="B261" s="33"/>
      <c r="C261" s="207" t="s">
        <v>260</v>
      </c>
      <c r="D261" s="207" t="s">
        <v>169</v>
      </c>
      <c r="E261" s="208" t="s">
        <v>704</v>
      </c>
      <c r="F261" s="209" t="s">
        <v>989</v>
      </c>
      <c r="G261" s="210" t="s">
        <v>172</v>
      </c>
      <c r="H261" s="211">
        <v>69</v>
      </c>
      <c r="I261" s="212"/>
      <c r="J261" s="213">
        <f>ROUND(I261*H261,2)</f>
        <v>0</v>
      </c>
      <c r="K261" s="214"/>
      <c r="L261" s="35"/>
      <c r="M261" s="215" t="s">
        <v>1</v>
      </c>
      <c r="N261" s="216" t="s">
        <v>39</v>
      </c>
      <c r="O261" s="69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19" t="s">
        <v>177</v>
      </c>
      <c r="AT261" s="219" t="s">
        <v>169</v>
      </c>
      <c r="AU261" s="219" t="s">
        <v>81</v>
      </c>
      <c r="AY261" s="14" t="s">
        <v>166</v>
      </c>
      <c r="BE261" s="112">
        <f>IF(N261="základní",J261,0)</f>
        <v>0</v>
      </c>
      <c r="BF261" s="112">
        <f>IF(N261="snížená",J261,0)</f>
        <v>0</v>
      </c>
      <c r="BG261" s="112">
        <f>IF(N261="zákl. přenesená",J261,0)</f>
        <v>0</v>
      </c>
      <c r="BH261" s="112">
        <f>IF(N261="sníž. přenesená",J261,0)</f>
        <v>0</v>
      </c>
      <c r="BI261" s="112">
        <f>IF(N261="nulová",J261,0)</f>
        <v>0</v>
      </c>
      <c r="BJ261" s="14" t="s">
        <v>81</v>
      </c>
      <c r="BK261" s="112">
        <f>ROUND(I261*H261,2)</f>
        <v>0</v>
      </c>
      <c r="BL261" s="14" t="s">
        <v>177</v>
      </c>
      <c r="BM261" s="219" t="s">
        <v>361</v>
      </c>
    </row>
    <row r="262" spans="1:65" s="2" customFormat="1" ht="19.5">
      <c r="A262" s="32"/>
      <c r="B262" s="33"/>
      <c r="C262" s="34"/>
      <c r="D262" s="220" t="s">
        <v>174</v>
      </c>
      <c r="E262" s="34"/>
      <c r="F262" s="221" t="s">
        <v>989</v>
      </c>
      <c r="G262" s="34"/>
      <c r="H262" s="34"/>
      <c r="I262" s="176"/>
      <c r="J262" s="34"/>
      <c r="K262" s="34"/>
      <c r="L262" s="35"/>
      <c r="M262" s="222"/>
      <c r="N262" s="223"/>
      <c r="O262" s="69"/>
      <c r="P262" s="69"/>
      <c r="Q262" s="69"/>
      <c r="R262" s="69"/>
      <c r="S262" s="69"/>
      <c r="T262" s="70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4" t="s">
        <v>174</v>
      </c>
      <c r="AU262" s="14" t="s">
        <v>81</v>
      </c>
    </row>
    <row r="263" spans="1:65" s="2" customFormat="1" ht="49.15" customHeight="1">
      <c r="A263" s="32"/>
      <c r="B263" s="33"/>
      <c r="C263" s="207" t="s">
        <v>362</v>
      </c>
      <c r="D263" s="207" t="s">
        <v>169</v>
      </c>
      <c r="E263" s="208" t="s">
        <v>706</v>
      </c>
      <c r="F263" s="209" t="s">
        <v>949</v>
      </c>
      <c r="G263" s="210" t="s">
        <v>1</v>
      </c>
      <c r="H263" s="211">
        <v>1</v>
      </c>
      <c r="I263" s="212"/>
      <c r="J263" s="213">
        <f>ROUND(I263*H263,2)</f>
        <v>0</v>
      </c>
      <c r="K263" s="214"/>
      <c r="L263" s="35"/>
      <c r="M263" s="215" t="s">
        <v>1</v>
      </c>
      <c r="N263" s="216" t="s">
        <v>39</v>
      </c>
      <c r="O263" s="69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19" t="s">
        <v>177</v>
      </c>
      <c r="AT263" s="219" t="s">
        <v>169</v>
      </c>
      <c r="AU263" s="219" t="s">
        <v>81</v>
      </c>
      <c r="AY263" s="14" t="s">
        <v>166</v>
      </c>
      <c r="BE263" s="112">
        <f>IF(N263="základní",J263,0)</f>
        <v>0</v>
      </c>
      <c r="BF263" s="112">
        <f>IF(N263="snížená",J263,0)</f>
        <v>0</v>
      </c>
      <c r="BG263" s="112">
        <f>IF(N263="zákl. přenesená",J263,0)</f>
        <v>0</v>
      </c>
      <c r="BH263" s="112">
        <f>IF(N263="sníž. přenesená",J263,0)</f>
        <v>0</v>
      </c>
      <c r="BI263" s="112">
        <f>IF(N263="nulová",J263,0)</f>
        <v>0</v>
      </c>
      <c r="BJ263" s="14" t="s">
        <v>81</v>
      </c>
      <c r="BK263" s="112">
        <f>ROUND(I263*H263,2)</f>
        <v>0</v>
      </c>
      <c r="BL263" s="14" t="s">
        <v>177</v>
      </c>
      <c r="BM263" s="219" t="s">
        <v>365</v>
      </c>
    </row>
    <row r="264" spans="1:65" s="2" customFormat="1" ht="29.25">
      <c r="A264" s="32"/>
      <c r="B264" s="33"/>
      <c r="C264" s="34"/>
      <c r="D264" s="220" t="s">
        <v>174</v>
      </c>
      <c r="E264" s="34"/>
      <c r="F264" s="221" t="s">
        <v>949</v>
      </c>
      <c r="G264" s="34"/>
      <c r="H264" s="34"/>
      <c r="I264" s="176"/>
      <c r="J264" s="34"/>
      <c r="K264" s="34"/>
      <c r="L264" s="35"/>
      <c r="M264" s="222"/>
      <c r="N264" s="223"/>
      <c r="O264" s="69"/>
      <c r="P264" s="69"/>
      <c r="Q264" s="69"/>
      <c r="R264" s="69"/>
      <c r="S264" s="69"/>
      <c r="T264" s="70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4" t="s">
        <v>174</v>
      </c>
      <c r="AU264" s="14" t="s">
        <v>81</v>
      </c>
    </row>
    <row r="265" spans="1:65" s="2" customFormat="1" ht="49.15" customHeight="1">
      <c r="A265" s="32"/>
      <c r="B265" s="33"/>
      <c r="C265" s="207" t="s">
        <v>264</v>
      </c>
      <c r="D265" s="207" t="s">
        <v>169</v>
      </c>
      <c r="E265" s="208" t="s">
        <v>708</v>
      </c>
      <c r="F265" s="209" t="s">
        <v>950</v>
      </c>
      <c r="G265" s="210" t="s">
        <v>213</v>
      </c>
      <c r="H265" s="211">
        <v>3</v>
      </c>
      <c r="I265" s="212"/>
      <c r="J265" s="213">
        <f>ROUND(I265*H265,2)</f>
        <v>0</v>
      </c>
      <c r="K265" s="214"/>
      <c r="L265" s="35"/>
      <c r="M265" s="215" t="s">
        <v>1</v>
      </c>
      <c r="N265" s="216" t="s">
        <v>39</v>
      </c>
      <c r="O265" s="69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219" t="s">
        <v>177</v>
      </c>
      <c r="AT265" s="219" t="s">
        <v>169</v>
      </c>
      <c r="AU265" s="219" t="s">
        <v>81</v>
      </c>
      <c r="AY265" s="14" t="s">
        <v>166</v>
      </c>
      <c r="BE265" s="112">
        <f>IF(N265="základní",J265,0)</f>
        <v>0</v>
      </c>
      <c r="BF265" s="112">
        <f>IF(N265="snížená",J265,0)</f>
        <v>0</v>
      </c>
      <c r="BG265" s="112">
        <f>IF(N265="zákl. přenesená",J265,0)</f>
        <v>0</v>
      </c>
      <c r="BH265" s="112">
        <f>IF(N265="sníž. přenesená",J265,0)</f>
        <v>0</v>
      </c>
      <c r="BI265" s="112">
        <f>IF(N265="nulová",J265,0)</f>
        <v>0</v>
      </c>
      <c r="BJ265" s="14" t="s">
        <v>81</v>
      </c>
      <c r="BK265" s="112">
        <f>ROUND(I265*H265,2)</f>
        <v>0</v>
      </c>
      <c r="BL265" s="14" t="s">
        <v>177</v>
      </c>
      <c r="BM265" s="219" t="s">
        <v>368</v>
      </c>
    </row>
    <row r="266" spans="1:65" s="2" customFormat="1" ht="29.25">
      <c r="A266" s="32"/>
      <c r="B266" s="33"/>
      <c r="C266" s="34"/>
      <c r="D266" s="220" t="s">
        <v>174</v>
      </c>
      <c r="E266" s="34"/>
      <c r="F266" s="221" t="s">
        <v>950</v>
      </c>
      <c r="G266" s="34"/>
      <c r="H266" s="34"/>
      <c r="I266" s="176"/>
      <c r="J266" s="34"/>
      <c r="K266" s="34"/>
      <c r="L266" s="35"/>
      <c r="M266" s="222"/>
      <c r="N266" s="223"/>
      <c r="O266" s="69"/>
      <c r="P266" s="69"/>
      <c r="Q266" s="69"/>
      <c r="R266" s="69"/>
      <c r="S266" s="69"/>
      <c r="T266" s="70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4" t="s">
        <v>174</v>
      </c>
      <c r="AU266" s="14" t="s">
        <v>81</v>
      </c>
    </row>
    <row r="267" spans="1:65" s="2" customFormat="1" ht="62.65" customHeight="1">
      <c r="A267" s="32"/>
      <c r="B267" s="33"/>
      <c r="C267" s="207" t="s">
        <v>369</v>
      </c>
      <c r="D267" s="207" t="s">
        <v>169</v>
      </c>
      <c r="E267" s="208" t="s">
        <v>710</v>
      </c>
      <c r="F267" s="209" t="s">
        <v>952</v>
      </c>
      <c r="G267" s="210" t="s">
        <v>213</v>
      </c>
      <c r="H267" s="211">
        <v>1</v>
      </c>
      <c r="I267" s="212"/>
      <c r="J267" s="213">
        <f>ROUND(I267*H267,2)</f>
        <v>0</v>
      </c>
      <c r="K267" s="214"/>
      <c r="L267" s="35"/>
      <c r="M267" s="215" t="s">
        <v>1</v>
      </c>
      <c r="N267" s="216" t="s">
        <v>39</v>
      </c>
      <c r="O267" s="69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219" t="s">
        <v>177</v>
      </c>
      <c r="AT267" s="219" t="s">
        <v>169</v>
      </c>
      <c r="AU267" s="219" t="s">
        <v>81</v>
      </c>
      <c r="AY267" s="14" t="s">
        <v>166</v>
      </c>
      <c r="BE267" s="112">
        <f>IF(N267="základní",J267,0)</f>
        <v>0</v>
      </c>
      <c r="BF267" s="112">
        <f>IF(N267="snížená",J267,0)</f>
        <v>0</v>
      </c>
      <c r="BG267" s="112">
        <f>IF(N267="zákl. přenesená",J267,0)</f>
        <v>0</v>
      </c>
      <c r="BH267" s="112">
        <f>IF(N267="sníž. přenesená",J267,0)</f>
        <v>0</v>
      </c>
      <c r="BI267" s="112">
        <f>IF(N267="nulová",J267,0)</f>
        <v>0</v>
      </c>
      <c r="BJ267" s="14" t="s">
        <v>81</v>
      </c>
      <c r="BK267" s="112">
        <f>ROUND(I267*H267,2)</f>
        <v>0</v>
      </c>
      <c r="BL267" s="14" t="s">
        <v>177</v>
      </c>
      <c r="BM267" s="219" t="s">
        <v>372</v>
      </c>
    </row>
    <row r="268" spans="1:65" s="2" customFormat="1" ht="39">
      <c r="A268" s="32"/>
      <c r="B268" s="33"/>
      <c r="C268" s="34"/>
      <c r="D268" s="220" t="s">
        <v>174</v>
      </c>
      <c r="E268" s="34"/>
      <c r="F268" s="221" t="s">
        <v>952</v>
      </c>
      <c r="G268" s="34"/>
      <c r="H268" s="34"/>
      <c r="I268" s="176"/>
      <c r="J268" s="34"/>
      <c r="K268" s="34"/>
      <c r="L268" s="35"/>
      <c r="M268" s="222"/>
      <c r="N268" s="223"/>
      <c r="O268" s="69"/>
      <c r="P268" s="69"/>
      <c r="Q268" s="69"/>
      <c r="R268" s="69"/>
      <c r="S268" s="69"/>
      <c r="T268" s="70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4" t="s">
        <v>174</v>
      </c>
      <c r="AU268" s="14" t="s">
        <v>81</v>
      </c>
    </row>
    <row r="269" spans="1:65" s="2" customFormat="1" ht="49.15" customHeight="1">
      <c r="A269" s="32"/>
      <c r="B269" s="33"/>
      <c r="C269" s="207" t="s">
        <v>268</v>
      </c>
      <c r="D269" s="207" t="s">
        <v>169</v>
      </c>
      <c r="E269" s="208" t="s">
        <v>712</v>
      </c>
      <c r="F269" s="209" t="s">
        <v>953</v>
      </c>
      <c r="G269" s="210" t="s">
        <v>213</v>
      </c>
      <c r="H269" s="211">
        <v>6</v>
      </c>
      <c r="I269" s="212"/>
      <c r="J269" s="213">
        <f>ROUND(I269*H269,2)</f>
        <v>0</v>
      </c>
      <c r="K269" s="214"/>
      <c r="L269" s="35"/>
      <c r="M269" s="215" t="s">
        <v>1</v>
      </c>
      <c r="N269" s="216" t="s">
        <v>39</v>
      </c>
      <c r="O269" s="69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219" t="s">
        <v>177</v>
      </c>
      <c r="AT269" s="219" t="s">
        <v>169</v>
      </c>
      <c r="AU269" s="219" t="s">
        <v>81</v>
      </c>
      <c r="AY269" s="14" t="s">
        <v>166</v>
      </c>
      <c r="BE269" s="112">
        <f>IF(N269="základní",J269,0)</f>
        <v>0</v>
      </c>
      <c r="BF269" s="112">
        <f>IF(N269="snížená",J269,0)</f>
        <v>0</v>
      </c>
      <c r="BG269" s="112">
        <f>IF(N269="zákl. přenesená",J269,0)</f>
        <v>0</v>
      </c>
      <c r="BH269" s="112">
        <f>IF(N269="sníž. přenesená",J269,0)</f>
        <v>0</v>
      </c>
      <c r="BI269" s="112">
        <f>IF(N269="nulová",J269,0)</f>
        <v>0</v>
      </c>
      <c r="BJ269" s="14" t="s">
        <v>81</v>
      </c>
      <c r="BK269" s="112">
        <f>ROUND(I269*H269,2)</f>
        <v>0</v>
      </c>
      <c r="BL269" s="14" t="s">
        <v>177</v>
      </c>
      <c r="BM269" s="219" t="s">
        <v>375</v>
      </c>
    </row>
    <row r="270" spans="1:65" s="2" customFormat="1" ht="29.25">
      <c r="A270" s="32"/>
      <c r="B270" s="33"/>
      <c r="C270" s="34"/>
      <c r="D270" s="220" t="s">
        <v>174</v>
      </c>
      <c r="E270" s="34"/>
      <c r="F270" s="221" t="s">
        <v>953</v>
      </c>
      <c r="G270" s="34"/>
      <c r="H270" s="34"/>
      <c r="I270" s="176"/>
      <c r="J270" s="34"/>
      <c r="K270" s="34"/>
      <c r="L270" s="35"/>
      <c r="M270" s="222"/>
      <c r="N270" s="223"/>
      <c r="O270" s="69"/>
      <c r="P270" s="69"/>
      <c r="Q270" s="69"/>
      <c r="R270" s="69"/>
      <c r="S270" s="69"/>
      <c r="T270" s="70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4" t="s">
        <v>174</v>
      </c>
      <c r="AU270" s="14" t="s">
        <v>81</v>
      </c>
    </row>
    <row r="271" spans="1:65" s="2" customFormat="1" ht="37.9" customHeight="1">
      <c r="A271" s="32"/>
      <c r="B271" s="33"/>
      <c r="C271" s="207" t="s">
        <v>376</v>
      </c>
      <c r="D271" s="207" t="s">
        <v>169</v>
      </c>
      <c r="E271" s="208" t="s">
        <v>714</v>
      </c>
      <c r="F271" s="209" t="s">
        <v>954</v>
      </c>
      <c r="G271" s="210" t="s">
        <v>724</v>
      </c>
      <c r="H271" s="211">
        <v>4</v>
      </c>
      <c r="I271" s="212"/>
      <c r="J271" s="213">
        <f>ROUND(I271*H271,2)</f>
        <v>0</v>
      </c>
      <c r="K271" s="214"/>
      <c r="L271" s="35"/>
      <c r="M271" s="215" t="s">
        <v>1</v>
      </c>
      <c r="N271" s="216" t="s">
        <v>39</v>
      </c>
      <c r="O271" s="69"/>
      <c r="P271" s="217">
        <f>O271*H271</f>
        <v>0</v>
      </c>
      <c r="Q271" s="217">
        <v>0</v>
      </c>
      <c r="R271" s="217">
        <f>Q271*H271</f>
        <v>0</v>
      </c>
      <c r="S271" s="217">
        <v>0</v>
      </c>
      <c r="T271" s="218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219" t="s">
        <v>177</v>
      </c>
      <c r="AT271" s="219" t="s">
        <v>169</v>
      </c>
      <c r="AU271" s="219" t="s">
        <v>81</v>
      </c>
      <c r="AY271" s="14" t="s">
        <v>166</v>
      </c>
      <c r="BE271" s="112">
        <f>IF(N271="základní",J271,0)</f>
        <v>0</v>
      </c>
      <c r="BF271" s="112">
        <f>IF(N271="snížená",J271,0)</f>
        <v>0</v>
      </c>
      <c r="BG271" s="112">
        <f>IF(N271="zákl. přenesená",J271,0)</f>
        <v>0</v>
      </c>
      <c r="BH271" s="112">
        <f>IF(N271="sníž. přenesená",J271,0)</f>
        <v>0</v>
      </c>
      <c r="BI271" s="112">
        <f>IF(N271="nulová",J271,0)</f>
        <v>0</v>
      </c>
      <c r="BJ271" s="14" t="s">
        <v>81</v>
      </c>
      <c r="BK271" s="112">
        <f>ROUND(I271*H271,2)</f>
        <v>0</v>
      </c>
      <c r="BL271" s="14" t="s">
        <v>177</v>
      </c>
      <c r="BM271" s="219" t="s">
        <v>379</v>
      </c>
    </row>
    <row r="272" spans="1:65" s="2" customFormat="1" ht="19.5">
      <c r="A272" s="32"/>
      <c r="B272" s="33"/>
      <c r="C272" s="34"/>
      <c r="D272" s="220" t="s">
        <v>174</v>
      </c>
      <c r="E272" s="34"/>
      <c r="F272" s="221" t="s">
        <v>954</v>
      </c>
      <c r="G272" s="34"/>
      <c r="H272" s="34"/>
      <c r="I272" s="176"/>
      <c r="J272" s="34"/>
      <c r="K272" s="34"/>
      <c r="L272" s="35"/>
      <c r="M272" s="222"/>
      <c r="N272" s="223"/>
      <c r="O272" s="69"/>
      <c r="P272" s="69"/>
      <c r="Q272" s="69"/>
      <c r="R272" s="69"/>
      <c r="S272" s="69"/>
      <c r="T272" s="70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4" t="s">
        <v>174</v>
      </c>
      <c r="AU272" s="14" t="s">
        <v>81</v>
      </c>
    </row>
    <row r="273" spans="1:65" s="2" customFormat="1" ht="24.2" customHeight="1">
      <c r="A273" s="32"/>
      <c r="B273" s="33"/>
      <c r="C273" s="207" t="s">
        <v>272</v>
      </c>
      <c r="D273" s="207" t="s">
        <v>169</v>
      </c>
      <c r="E273" s="208" t="s">
        <v>716</v>
      </c>
      <c r="F273" s="209" t="s">
        <v>955</v>
      </c>
      <c r="G273" s="210" t="s">
        <v>213</v>
      </c>
      <c r="H273" s="211">
        <v>8</v>
      </c>
      <c r="I273" s="212"/>
      <c r="J273" s="213">
        <f>ROUND(I273*H273,2)</f>
        <v>0</v>
      </c>
      <c r="K273" s="214"/>
      <c r="L273" s="35"/>
      <c r="M273" s="215" t="s">
        <v>1</v>
      </c>
      <c r="N273" s="216" t="s">
        <v>39</v>
      </c>
      <c r="O273" s="69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19" t="s">
        <v>177</v>
      </c>
      <c r="AT273" s="219" t="s">
        <v>169</v>
      </c>
      <c r="AU273" s="219" t="s">
        <v>81</v>
      </c>
      <c r="AY273" s="14" t="s">
        <v>166</v>
      </c>
      <c r="BE273" s="112">
        <f>IF(N273="základní",J273,0)</f>
        <v>0</v>
      </c>
      <c r="BF273" s="112">
        <f>IF(N273="snížená",J273,0)</f>
        <v>0</v>
      </c>
      <c r="BG273" s="112">
        <f>IF(N273="zákl. přenesená",J273,0)</f>
        <v>0</v>
      </c>
      <c r="BH273" s="112">
        <f>IF(N273="sníž. přenesená",J273,0)</f>
        <v>0</v>
      </c>
      <c r="BI273" s="112">
        <f>IF(N273="nulová",J273,0)</f>
        <v>0</v>
      </c>
      <c r="BJ273" s="14" t="s">
        <v>81</v>
      </c>
      <c r="BK273" s="112">
        <f>ROUND(I273*H273,2)</f>
        <v>0</v>
      </c>
      <c r="BL273" s="14" t="s">
        <v>177</v>
      </c>
      <c r="BM273" s="219" t="s">
        <v>382</v>
      </c>
    </row>
    <row r="274" spans="1:65" s="2" customFormat="1" ht="19.5">
      <c r="A274" s="32"/>
      <c r="B274" s="33"/>
      <c r="C274" s="34"/>
      <c r="D274" s="220" t="s">
        <v>174</v>
      </c>
      <c r="E274" s="34"/>
      <c r="F274" s="221" t="s">
        <v>955</v>
      </c>
      <c r="G274" s="34"/>
      <c r="H274" s="34"/>
      <c r="I274" s="176"/>
      <c r="J274" s="34"/>
      <c r="K274" s="34"/>
      <c r="L274" s="35"/>
      <c r="M274" s="222"/>
      <c r="N274" s="223"/>
      <c r="O274" s="69"/>
      <c r="P274" s="69"/>
      <c r="Q274" s="69"/>
      <c r="R274" s="69"/>
      <c r="S274" s="69"/>
      <c r="T274" s="70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4" t="s">
        <v>174</v>
      </c>
      <c r="AU274" s="14" t="s">
        <v>81</v>
      </c>
    </row>
    <row r="275" spans="1:65" s="2" customFormat="1" ht="66.75" customHeight="1">
      <c r="A275" s="32"/>
      <c r="B275" s="33"/>
      <c r="C275" s="207" t="s">
        <v>383</v>
      </c>
      <c r="D275" s="207" t="s">
        <v>169</v>
      </c>
      <c r="E275" s="208" t="s">
        <v>718</v>
      </c>
      <c r="F275" s="209" t="s">
        <v>956</v>
      </c>
      <c r="G275" s="210" t="s">
        <v>724</v>
      </c>
      <c r="H275" s="211">
        <v>4</v>
      </c>
      <c r="I275" s="212"/>
      <c r="J275" s="213">
        <f>ROUND(I275*H275,2)</f>
        <v>0</v>
      </c>
      <c r="K275" s="214"/>
      <c r="L275" s="35"/>
      <c r="M275" s="215" t="s">
        <v>1</v>
      </c>
      <c r="N275" s="216" t="s">
        <v>39</v>
      </c>
      <c r="O275" s="69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219" t="s">
        <v>177</v>
      </c>
      <c r="AT275" s="219" t="s">
        <v>169</v>
      </c>
      <c r="AU275" s="219" t="s">
        <v>81</v>
      </c>
      <c r="AY275" s="14" t="s">
        <v>166</v>
      </c>
      <c r="BE275" s="112">
        <f>IF(N275="základní",J275,0)</f>
        <v>0</v>
      </c>
      <c r="BF275" s="112">
        <f>IF(N275="snížená",J275,0)</f>
        <v>0</v>
      </c>
      <c r="BG275" s="112">
        <f>IF(N275="zákl. přenesená",J275,0)</f>
        <v>0</v>
      </c>
      <c r="BH275" s="112">
        <f>IF(N275="sníž. přenesená",J275,0)</f>
        <v>0</v>
      </c>
      <c r="BI275" s="112">
        <f>IF(N275="nulová",J275,0)</f>
        <v>0</v>
      </c>
      <c r="BJ275" s="14" t="s">
        <v>81</v>
      </c>
      <c r="BK275" s="112">
        <f>ROUND(I275*H275,2)</f>
        <v>0</v>
      </c>
      <c r="BL275" s="14" t="s">
        <v>177</v>
      </c>
      <c r="BM275" s="219" t="s">
        <v>386</v>
      </c>
    </row>
    <row r="276" spans="1:65" s="2" customFormat="1" ht="39">
      <c r="A276" s="32"/>
      <c r="B276" s="33"/>
      <c r="C276" s="34"/>
      <c r="D276" s="220" t="s">
        <v>174</v>
      </c>
      <c r="E276" s="34"/>
      <c r="F276" s="221" t="s">
        <v>956</v>
      </c>
      <c r="G276" s="34"/>
      <c r="H276" s="34"/>
      <c r="I276" s="176"/>
      <c r="J276" s="34"/>
      <c r="K276" s="34"/>
      <c r="L276" s="35"/>
      <c r="M276" s="222"/>
      <c r="N276" s="223"/>
      <c r="O276" s="69"/>
      <c r="P276" s="69"/>
      <c r="Q276" s="69"/>
      <c r="R276" s="69"/>
      <c r="S276" s="69"/>
      <c r="T276" s="70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4" t="s">
        <v>174</v>
      </c>
      <c r="AU276" s="14" t="s">
        <v>81</v>
      </c>
    </row>
    <row r="277" spans="1:65" s="2" customFormat="1" ht="37.9" customHeight="1">
      <c r="A277" s="32"/>
      <c r="B277" s="33"/>
      <c r="C277" s="207" t="s">
        <v>275</v>
      </c>
      <c r="D277" s="207" t="s">
        <v>169</v>
      </c>
      <c r="E277" s="208" t="s">
        <v>722</v>
      </c>
      <c r="F277" s="209" t="s">
        <v>990</v>
      </c>
      <c r="G277" s="210" t="s">
        <v>213</v>
      </c>
      <c r="H277" s="211">
        <v>29</v>
      </c>
      <c r="I277" s="212"/>
      <c r="J277" s="213">
        <f>ROUND(I277*H277,2)</f>
        <v>0</v>
      </c>
      <c r="K277" s="214"/>
      <c r="L277" s="35"/>
      <c r="M277" s="215" t="s">
        <v>1</v>
      </c>
      <c r="N277" s="216" t="s">
        <v>39</v>
      </c>
      <c r="O277" s="69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219" t="s">
        <v>177</v>
      </c>
      <c r="AT277" s="219" t="s">
        <v>169</v>
      </c>
      <c r="AU277" s="219" t="s">
        <v>81</v>
      </c>
      <c r="AY277" s="14" t="s">
        <v>166</v>
      </c>
      <c r="BE277" s="112">
        <f>IF(N277="základní",J277,0)</f>
        <v>0</v>
      </c>
      <c r="BF277" s="112">
        <f>IF(N277="snížená",J277,0)</f>
        <v>0</v>
      </c>
      <c r="BG277" s="112">
        <f>IF(N277="zákl. přenesená",J277,0)</f>
        <v>0</v>
      </c>
      <c r="BH277" s="112">
        <f>IF(N277="sníž. přenesená",J277,0)</f>
        <v>0</v>
      </c>
      <c r="BI277" s="112">
        <f>IF(N277="nulová",J277,0)</f>
        <v>0</v>
      </c>
      <c r="BJ277" s="14" t="s">
        <v>81</v>
      </c>
      <c r="BK277" s="112">
        <f>ROUND(I277*H277,2)</f>
        <v>0</v>
      </c>
      <c r="BL277" s="14" t="s">
        <v>177</v>
      </c>
      <c r="BM277" s="219" t="s">
        <v>389</v>
      </c>
    </row>
    <row r="278" spans="1:65" s="2" customFormat="1" ht="19.5">
      <c r="A278" s="32"/>
      <c r="B278" s="33"/>
      <c r="C278" s="34"/>
      <c r="D278" s="220" t="s">
        <v>174</v>
      </c>
      <c r="E278" s="34"/>
      <c r="F278" s="221" t="s">
        <v>990</v>
      </c>
      <c r="G278" s="34"/>
      <c r="H278" s="34"/>
      <c r="I278" s="176"/>
      <c r="J278" s="34"/>
      <c r="K278" s="34"/>
      <c r="L278" s="35"/>
      <c r="M278" s="222"/>
      <c r="N278" s="223"/>
      <c r="O278" s="69"/>
      <c r="P278" s="69"/>
      <c r="Q278" s="69"/>
      <c r="R278" s="69"/>
      <c r="S278" s="69"/>
      <c r="T278" s="70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4" t="s">
        <v>174</v>
      </c>
      <c r="AU278" s="14" t="s">
        <v>81</v>
      </c>
    </row>
    <row r="279" spans="1:65" s="2" customFormat="1" ht="44.25" customHeight="1">
      <c r="A279" s="32"/>
      <c r="B279" s="33"/>
      <c r="C279" s="207" t="s">
        <v>390</v>
      </c>
      <c r="D279" s="207" t="s">
        <v>169</v>
      </c>
      <c r="E279" s="208" t="s">
        <v>725</v>
      </c>
      <c r="F279" s="209" t="s">
        <v>958</v>
      </c>
      <c r="G279" s="210" t="s">
        <v>213</v>
      </c>
      <c r="H279" s="211">
        <v>20</v>
      </c>
      <c r="I279" s="212"/>
      <c r="J279" s="213">
        <f>ROUND(I279*H279,2)</f>
        <v>0</v>
      </c>
      <c r="K279" s="214"/>
      <c r="L279" s="35"/>
      <c r="M279" s="215" t="s">
        <v>1</v>
      </c>
      <c r="N279" s="216" t="s">
        <v>39</v>
      </c>
      <c r="O279" s="69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219" t="s">
        <v>177</v>
      </c>
      <c r="AT279" s="219" t="s">
        <v>169</v>
      </c>
      <c r="AU279" s="219" t="s">
        <v>81</v>
      </c>
      <c r="AY279" s="14" t="s">
        <v>166</v>
      </c>
      <c r="BE279" s="112">
        <f>IF(N279="základní",J279,0)</f>
        <v>0</v>
      </c>
      <c r="BF279" s="112">
        <f>IF(N279="snížená",J279,0)</f>
        <v>0</v>
      </c>
      <c r="BG279" s="112">
        <f>IF(N279="zákl. přenesená",J279,0)</f>
        <v>0</v>
      </c>
      <c r="BH279" s="112">
        <f>IF(N279="sníž. přenesená",J279,0)</f>
        <v>0</v>
      </c>
      <c r="BI279" s="112">
        <f>IF(N279="nulová",J279,0)</f>
        <v>0</v>
      </c>
      <c r="BJ279" s="14" t="s">
        <v>81</v>
      </c>
      <c r="BK279" s="112">
        <f>ROUND(I279*H279,2)</f>
        <v>0</v>
      </c>
      <c r="BL279" s="14" t="s">
        <v>177</v>
      </c>
      <c r="BM279" s="219" t="s">
        <v>393</v>
      </c>
    </row>
    <row r="280" spans="1:65" s="2" customFormat="1" ht="29.25">
      <c r="A280" s="32"/>
      <c r="B280" s="33"/>
      <c r="C280" s="34"/>
      <c r="D280" s="220" t="s">
        <v>174</v>
      </c>
      <c r="E280" s="34"/>
      <c r="F280" s="221" t="s">
        <v>958</v>
      </c>
      <c r="G280" s="34"/>
      <c r="H280" s="34"/>
      <c r="I280" s="176"/>
      <c r="J280" s="34"/>
      <c r="K280" s="34"/>
      <c r="L280" s="35"/>
      <c r="M280" s="222"/>
      <c r="N280" s="223"/>
      <c r="O280" s="69"/>
      <c r="P280" s="69"/>
      <c r="Q280" s="69"/>
      <c r="R280" s="69"/>
      <c r="S280" s="69"/>
      <c r="T280" s="70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4" t="s">
        <v>174</v>
      </c>
      <c r="AU280" s="14" t="s">
        <v>81</v>
      </c>
    </row>
    <row r="281" spans="1:65" s="2" customFormat="1" ht="24.2" customHeight="1">
      <c r="A281" s="32"/>
      <c r="B281" s="33"/>
      <c r="C281" s="207" t="s">
        <v>279</v>
      </c>
      <c r="D281" s="207" t="s">
        <v>169</v>
      </c>
      <c r="E281" s="208" t="s">
        <v>727</v>
      </c>
      <c r="F281" s="209" t="s">
        <v>959</v>
      </c>
      <c r="G281" s="210" t="s">
        <v>213</v>
      </c>
      <c r="H281" s="211">
        <v>4</v>
      </c>
      <c r="I281" s="212"/>
      <c r="J281" s="213">
        <f>ROUND(I281*H281,2)</f>
        <v>0</v>
      </c>
      <c r="K281" s="214"/>
      <c r="L281" s="35"/>
      <c r="M281" s="215" t="s">
        <v>1</v>
      </c>
      <c r="N281" s="216" t="s">
        <v>39</v>
      </c>
      <c r="O281" s="69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219" t="s">
        <v>177</v>
      </c>
      <c r="AT281" s="219" t="s">
        <v>169</v>
      </c>
      <c r="AU281" s="219" t="s">
        <v>81</v>
      </c>
      <c r="AY281" s="14" t="s">
        <v>166</v>
      </c>
      <c r="BE281" s="112">
        <f>IF(N281="základní",J281,0)</f>
        <v>0</v>
      </c>
      <c r="BF281" s="112">
        <f>IF(N281="snížená",J281,0)</f>
        <v>0</v>
      </c>
      <c r="BG281" s="112">
        <f>IF(N281="zákl. přenesená",J281,0)</f>
        <v>0</v>
      </c>
      <c r="BH281" s="112">
        <f>IF(N281="sníž. přenesená",J281,0)</f>
        <v>0</v>
      </c>
      <c r="BI281" s="112">
        <f>IF(N281="nulová",J281,0)</f>
        <v>0</v>
      </c>
      <c r="BJ281" s="14" t="s">
        <v>81</v>
      </c>
      <c r="BK281" s="112">
        <f>ROUND(I281*H281,2)</f>
        <v>0</v>
      </c>
      <c r="BL281" s="14" t="s">
        <v>177</v>
      </c>
      <c r="BM281" s="219" t="s">
        <v>394</v>
      </c>
    </row>
    <row r="282" spans="1:65" s="2" customFormat="1" ht="11.25">
      <c r="A282" s="32"/>
      <c r="B282" s="33"/>
      <c r="C282" s="34"/>
      <c r="D282" s="220" t="s">
        <v>174</v>
      </c>
      <c r="E282" s="34"/>
      <c r="F282" s="221" t="s">
        <v>959</v>
      </c>
      <c r="G282" s="34"/>
      <c r="H282" s="34"/>
      <c r="I282" s="176"/>
      <c r="J282" s="34"/>
      <c r="K282" s="34"/>
      <c r="L282" s="35"/>
      <c r="M282" s="222"/>
      <c r="N282" s="223"/>
      <c r="O282" s="69"/>
      <c r="P282" s="69"/>
      <c r="Q282" s="69"/>
      <c r="R282" s="69"/>
      <c r="S282" s="69"/>
      <c r="T282" s="70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4" t="s">
        <v>174</v>
      </c>
      <c r="AU282" s="14" t="s">
        <v>81</v>
      </c>
    </row>
    <row r="283" spans="1:65" s="2" customFormat="1" ht="16.5" customHeight="1">
      <c r="A283" s="32"/>
      <c r="B283" s="33"/>
      <c r="C283" s="207" t="s">
        <v>395</v>
      </c>
      <c r="D283" s="207" t="s">
        <v>169</v>
      </c>
      <c r="E283" s="208" t="s">
        <v>729</v>
      </c>
      <c r="F283" s="209" t="s">
        <v>960</v>
      </c>
      <c r="G283" s="210" t="s">
        <v>213</v>
      </c>
      <c r="H283" s="211">
        <v>4</v>
      </c>
      <c r="I283" s="212"/>
      <c r="J283" s="213">
        <f>ROUND(I283*H283,2)</f>
        <v>0</v>
      </c>
      <c r="K283" s="214"/>
      <c r="L283" s="35"/>
      <c r="M283" s="215" t="s">
        <v>1</v>
      </c>
      <c r="N283" s="216" t="s">
        <v>39</v>
      </c>
      <c r="O283" s="69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219" t="s">
        <v>177</v>
      </c>
      <c r="AT283" s="219" t="s">
        <v>169</v>
      </c>
      <c r="AU283" s="219" t="s">
        <v>81</v>
      </c>
      <c r="AY283" s="14" t="s">
        <v>166</v>
      </c>
      <c r="BE283" s="112">
        <f>IF(N283="základní",J283,0)</f>
        <v>0</v>
      </c>
      <c r="BF283" s="112">
        <f>IF(N283="snížená",J283,0)</f>
        <v>0</v>
      </c>
      <c r="BG283" s="112">
        <f>IF(N283="zákl. přenesená",J283,0)</f>
        <v>0</v>
      </c>
      <c r="BH283" s="112">
        <f>IF(N283="sníž. přenesená",J283,0)</f>
        <v>0</v>
      </c>
      <c r="BI283" s="112">
        <f>IF(N283="nulová",J283,0)</f>
        <v>0</v>
      </c>
      <c r="BJ283" s="14" t="s">
        <v>81</v>
      </c>
      <c r="BK283" s="112">
        <f>ROUND(I283*H283,2)</f>
        <v>0</v>
      </c>
      <c r="BL283" s="14" t="s">
        <v>177</v>
      </c>
      <c r="BM283" s="219" t="s">
        <v>398</v>
      </c>
    </row>
    <row r="284" spans="1:65" s="2" customFormat="1" ht="11.25">
      <c r="A284" s="32"/>
      <c r="B284" s="33"/>
      <c r="C284" s="34"/>
      <c r="D284" s="220" t="s">
        <v>174</v>
      </c>
      <c r="E284" s="34"/>
      <c r="F284" s="221" t="s">
        <v>960</v>
      </c>
      <c r="G284" s="34"/>
      <c r="H284" s="34"/>
      <c r="I284" s="176"/>
      <c r="J284" s="34"/>
      <c r="K284" s="34"/>
      <c r="L284" s="35"/>
      <c r="M284" s="222"/>
      <c r="N284" s="223"/>
      <c r="O284" s="69"/>
      <c r="P284" s="69"/>
      <c r="Q284" s="69"/>
      <c r="R284" s="69"/>
      <c r="S284" s="69"/>
      <c r="T284" s="70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4" t="s">
        <v>174</v>
      </c>
      <c r="AU284" s="14" t="s">
        <v>81</v>
      </c>
    </row>
    <row r="285" spans="1:65" s="2" customFormat="1" ht="33" customHeight="1">
      <c r="A285" s="32"/>
      <c r="B285" s="33"/>
      <c r="C285" s="207" t="s">
        <v>282</v>
      </c>
      <c r="D285" s="207" t="s">
        <v>169</v>
      </c>
      <c r="E285" s="208" t="s">
        <v>733</v>
      </c>
      <c r="F285" s="209" t="s">
        <v>991</v>
      </c>
      <c r="G285" s="210" t="s">
        <v>213</v>
      </c>
      <c r="H285" s="211">
        <v>5</v>
      </c>
      <c r="I285" s="212"/>
      <c r="J285" s="213">
        <f>ROUND(I285*H285,2)</f>
        <v>0</v>
      </c>
      <c r="K285" s="214"/>
      <c r="L285" s="35"/>
      <c r="M285" s="215" t="s">
        <v>1</v>
      </c>
      <c r="N285" s="216" t="s">
        <v>39</v>
      </c>
      <c r="O285" s="69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19" t="s">
        <v>177</v>
      </c>
      <c r="AT285" s="219" t="s">
        <v>169</v>
      </c>
      <c r="AU285" s="219" t="s">
        <v>81</v>
      </c>
      <c r="AY285" s="14" t="s">
        <v>166</v>
      </c>
      <c r="BE285" s="112">
        <f>IF(N285="základní",J285,0)</f>
        <v>0</v>
      </c>
      <c r="BF285" s="112">
        <f>IF(N285="snížená",J285,0)</f>
        <v>0</v>
      </c>
      <c r="BG285" s="112">
        <f>IF(N285="zákl. přenesená",J285,0)</f>
        <v>0</v>
      </c>
      <c r="BH285" s="112">
        <f>IF(N285="sníž. přenesená",J285,0)</f>
        <v>0</v>
      </c>
      <c r="BI285" s="112">
        <f>IF(N285="nulová",J285,0)</f>
        <v>0</v>
      </c>
      <c r="BJ285" s="14" t="s">
        <v>81</v>
      </c>
      <c r="BK285" s="112">
        <f>ROUND(I285*H285,2)</f>
        <v>0</v>
      </c>
      <c r="BL285" s="14" t="s">
        <v>177</v>
      </c>
      <c r="BM285" s="219" t="s">
        <v>401</v>
      </c>
    </row>
    <row r="286" spans="1:65" s="2" customFormat="1" ht="19.5">
      <c r="A286" s="32"/>
      <c r="B286" s="33"/>
      <c r="C286" s="34"/>
      <c r="D286" s="220" t="s">
        <v>174</v>
      </c>
      <c r="E286" s="34"/>
      <c r="F286" s="221" t="s">
        <v>991</v>
      </c>
      <c r="G286" s="34"/>
      <c r="H286" s="34"/>
      <c r="I286" s="176"/>
      <c r="J286" s="34"/>
      <c r="K286" s="34"/>
      <c r="L286" s="35"/>
      <c r="M286" s="222"/>
      <c r="N286" s="223"/>
      <c r="O286" s="69"/>
      <c r="P286" s="69"/>
      <c r="Q286" s="69"/>
      <c r="R286" s="69"/>
      <c r="S286" s="69"/>
      <c r="T286" s="70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4" t="s">
        <v>174</v>
      </c>
      <c r="AU286" s="14" t="s">
        <v>81</v>
      </c>
    </row>
    <row r="287" spans="1:65" s="2" customFormat="1" ht="37.9" customHeight="1">
      <c r="A287" s="32"/>
      <c r="B287" s="33"/>
      <c r="C287" s="207" t="s">
        <v>402</v>
      </c>
      <c r="D287" s="207" t="s">
        <v>169</v>
      </c>
      <c r="E287" s="208" t="s">
        <v>735</v>
      </c>
      <c r="F287" s="209" t="s">
        <v>992</v>
      </c>
      <c r="G287" s="210" t="s">
        <v>724</v>
      </c>
      <c r="H287" s="211">
        <v>1</v>
      </c>
      <c r="I287" s="212"/>
      <c r="J287" s="213">
        <f>ROUND(I287*H287,2)</f>
        <v>0</v>
      </c>
      <c r="K287" s="214"/>
      <c r="L287" s="35"/>
      <c r="M287" s="215" t="s">
        <v>1</v>
      </c>
      <c r="N287" s="216" t="s">
        <v>39</v>
      </c>
      <c r="O287" s="69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219" t="s">
        <v>177</v>
      </c>
      <c r="AT287" s="219" t="s">
        <v>169</v>
      </c>
      <c r="AU287" s="219" t="s">
        <v>81</v>
      </c>
      <c r="AY287" s="14" t="s">
        <v>166</v>
      </c>
      <c r="BE287" s="112">
        <f>IF(N287="základní",J287,0)</f>
        <v>0</v>
      </c>
      <c r="BF287" s="112">
        <f>IF(N287="snížená",J287,0)</f>
        <v>0</v>
      </c>
      <c r="BG287" s="112">
        <f>IF(N287="zákl. přenesená",J287,0)</f>
        <v>0</v>
      </c>
      <c r="BH287" s="112">
        <f>IF(N287="sníž. přenesená",J287,0)</f>
        <v>0</v>
      </c>
      <c r="BI287" s="112">
        <f>IF(N287="nulová",J287,0)</f>
        <v>0</v>
      </c>
      <c r="BJ287" s="14" t="s">
        <v>81</v>
      </c>
      <c r="BK287" s="112">
        <f>ROUND(I287*H287,2)</f>
        <v>0</v>
      </c>
      <c r="BL287" s="14" t="s">
        <v>177</v>
      </c>
      <c r="BM287" s="219" t="s">
        <v>405</v>
      </c>
    </row>
    <row r="288" spans="1:65" s="2" customFormat="1" ht="19.5">
      <c r="A288" s="32"/>
      <c r="B288" s="33"/>
      <c r="C288" s="34"/>
      <c r="D288" s="220" t="s">
        <v>174</v>
      </c>
      <c r="E288" s="34"/>
      <c r="F288" s="221" t="s">
        <v>992</v>
      </c>
      <c r="G288" s="34"/>
      <c r="H288" s="34"/>
      <c r="I288" s="176"/>
      <c r="J288" s="34"/>
      <c r="K288" s="34"/>
      <c r="L288" s="35"/>
      <c r="M288" s="222"/>
      <c r="N288" s="223"/>
      <c r="O288" s="69"/>
      <c r="P288" s="69"/>
      <c r="Q288" s="69"/>
      <c r="R288" s="69"/>
      <c r="S288" s="69"/>
      <c r="T288" s="70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4" t="s">
        <v>174</v>
      </c>
      <c r="AU288" s="14" t="s">
        <v>81</v>
      </c>
    </row>
    <row r="289" spans="1:65" s="2" customFormat="1" ht="21.75" customHeight="1">
      <c r="A289" s="32"/>
      <c r="B289" s="33"/>
      <c r="C289" s="207" t="s">
        <v>409</v>
      </c>
      <c r="D289" s="207" t="s">
        <v>169</v>
      </c>
      <c r="E289" s="208" t="s">
        <v>739</v>
      </c>
      <c r="F289" s="209" t="s">
        <v>963</v>
      </c>
      <c r="G289" s="210" t="s">
        <v>724</v>
      </c>
      <c r="H289" s="211">
        <v>1</v>
      </c>
      <c r="I289" s="212"/>
      <c r="J289" s="213">
        <f>ROUND(I289*H289,2)</f>
        <v>0</v>
      </c>
      <c r="K289" s="214"/>
      <c r="L289" s="35"/>
      <c r="M289" s="215" t="s">
        <v>1</v>
      </c>
      <c r="N289" s="216" t="s">
        <v>39</v>
      </c>
      <c r="O289" s="69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19" t="s">
        <v>177</v>
      </c>
      <c r="AT289" s="219" t="s">
        <v>169</v>
      </c>
      <c r="AU289" s="219" t="s">
        <v>81</v>
      </c>
      <c r="AY289" s="14" t="s">
        <v>166</v>
      </c>
      <c r="BE289" s="112">
        <f>IF(N289="základní",J289,0)</f>
        <v>0</v>
      </c>
      <c r="BF289" s="112">
        <f>IF(N289="snížená",J289,0)</f>
        <v>0</v>
      </c>
      <c r="BG289" s="112">
        <f>IF(N289="zákl. přenesená",J289,0)</f>
        <v>0</v>
      </c>
      <c r="BH289" s="112">
        <f>IF(N289="sníž. přenesená",J289,0)</f>
        <v>0</v>
      </c>
      <c r="BI289" s="112">
        <f>IF(N289="nulová",J289,0)</f>
        <v>0</v>
      </c>
      <c r="BJ289" s="14" t="s">
        <v>81</v>
      </c>
      <c r="BK289" s="112">
        <f>ROUND(I289*H289,2)</f>
        <v>0</v>
      </c>
      <c r="BL289" s="14" t="s">
        <v>177</v>
      </c>
      <c r="BM289" s="219" t="s">
        <v>408</v>
      </c>
    </row>
    <row r="290" spans="1:65" s="2" customFormat="1" ht="11.25">
      <c r="A290" s="32"/>
      <c r="B290" s="33"/>
      <c r="C290" s="34"/>
      <c r="D290" s="220" t="s">
        <v>174</v>
      </c>
      <c r="E290" s="34"/>
      <c r="F290" s="221" t="s">
        <v>963</v>
      </c>
      <c r="G290" s="34"/>
      <c r="H290" s="34"/>
      <c r="I290" s="176"/>
      <c r="J290" s="34"/>
      <c r="K290" s="34"/>
      <c r="L290" s="35"/>
      <c r="M290" s="222"/>
      <c r="N290" s="223"/>
      <c r="O290" s="69"/>
      <c r="P290" s="69"/>
      <c r="Q290" s="69"/>
      <c r="R290" s="69"/>
      <c r="S290" s="69"/>
      <c r="T290" s="70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4" t="s">
        <v>174</v>
      </c>
      <c r="AU290" s="14" t="s">
        <v>81</v>
      </c>
    </row>
    <row r="291" spans="1:65" s="12" customFormat="1" ht="25.9" customHeight="1">
      <c r="B291" s="191"/>
      <c r="C291" s="192"/>
      <c r="D291" s="193" t="s">
        <v>73</v>
      </c>
      <c r="E291" s="194" t="s">
        <v>680</v>
      </c>
      <c r="F291" s="194" t="s">
        <v>732</v>
      </c>
      <c r="G291" s="192"/>
      <c r="H291" s="192"/>
      <c r="I291" s="195"/>
      <c r="J291" s="196">
        <f>BK291</f>
        <v>0</v>
      </c>
      <c r="K291" s="192"/>
      <c r="L291" s="197"/>
      <c r="M291" s="198"/>
      <c r="N291" s="199"/>
      <c r="O291" s="199"/>
      <c r="P291" s="200">
        <f>SUM(P292:P313)</f>
        <v>0</v>
      </c>
      <c r="Q291" s="199"/>
      <c r="R291" s="200">
        <f>SUM(R292:R313)</f>
        <v>0</v>
      </c>
      <c r="S291" s="199"/>
      <c r="T291" s="201">
        <f>SUM(T292:T313)</f>
        <v>0</v>
      </c>
      <c r="AR291" s="202" t="s">
        <v>81</v>
      </c>
      <c r="AT291" s="203" t="s">
        <v>73</v>
      </c>
      <c r="AU291" s="203" t="s">
        <v>74</v>
      </c>
      <c r="AY291" s="202" t="s">
        <v>166</v>
      </c>
      <c r="BK291" s="204">
        <f>SUM(BK292:BK313)</f>
        <v>0</v>
      </c>
    </row>
    <row r="292" spans="1:65" s="2" customFormat="1" ht="16.5" customHeight="1">
      <c r="A292" s="32"/>
      <c r="B292" s="33"/>
      <c r="C292" s="207" t="s">
        <v>291</v>
      </c>
      <c r="D292" s="207" t="s">
        <v>169</v>
      </c>
      <c r="E292" s="208" t="s">
        <v>741</v>
      </c>
      <c r="F292" s="209" t="s">
        <v>734</v>
      </c>
      <c r="G292" s="210" t="s">
        <v>724</v>
      </c>
      <c r="H292" s="211">
        <v>1</v>
      </c>
      <c r="I292" s="212"/>
      <c r="J292" s="213">
        <f>ROUND(I292*H292,2)</f>
        <v>0</v>
      </c>
      <c r="K292" s="214"/>
      <c r="L292" s="35"/>
      <c r="M292" s="215" t="s">
        <v>1</v>
      </c>
      <c r="N292" s="216" t="s">
        <v>39</v>
      </c>
      <c r="O292" s="69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219" t="s">
        <v>177</v>
      </c>
      <c r="AT292" s="219" t="s">
        <v>169</v>
      </c>
      <c r="AU292" s="219" t="s">
        <v>81</v>
      </c>
      <c r="AY292" s="14" t="s">
        <v>166</v>
      </c>
      <c r="BE292" s="112">
        <f>IF(N292="základní",J292,0)</f>
        <v>0</v>
      </c>
      <c r="BF292" s="112">
        <f>IF(N292="snížená",J292,0)</f>
        <v>0</v>
      </c>
      <c r="BG292" s="112">
        <f>IF(N292="zákl. přenesená",J292,0)</f>
        <v>0</v>
      </c>
      <c r="BH292" s="112">
        <f>IF(N292="sníž. přenesená",J292,0)</f>
        <v>0</v>
      </c>
      <c r="BI292" s="112">
        <f>IF(N292="nulová",J292,0)</f>
        <v>0</v>
      </c>
      <c r="BJ292" s="14" t="s">
        <v>81</v>
      </c>
      <c r="BK292" s="112">
        <f>ROUND(I292*H292,2)</f>
        <v>0</v>
      </c>
      <c r="BL292" s="14" t="s">
        <v>177</v>
      </c>
      <c r="BM292" s="219" t="s">
        <v>412</v>
      </c>
    </row>
    <row r="293" spans="1:65" s="2" customFormat="1" ht="11.25">
      <c r="A293" s="32"/>
      <c r="B293" s="33"/>
      <c r="C293" s="34"/>
      <c r="D293" s="220" t="s">
        <v>174</v>
      </c>
      <c r="E293" s="34"/>
      <c r="F293" s="221" t="s">
        <v>734</v>
      </c>
      <c r="G293" s="34"/>
      <c r="H293" s="34"/>
      <c r="I293" s="176"/>
      <c r="J293" s="34"/>
      <c r="K293" s="34"/>
      <c r="L293" s="35"/>
      <c r="M293" s="222"/>
      <c r="N293" s="223"/>
      <c r="O293" s="69"/>
      <c r="P293" s="69"/>
      <c r="Q293" s="69"/>
      <c r="R293" s="69"/>
      <c r="S293" s="69"/>
      <c r="T293" s="70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T293" s="14" t="s">
        <v>174</v>
      </c>
      <c r="AU293" s="14" t="s">
        <v>81</v>
      </c>
    </row>
    <row r="294" spans="1:65" s="2" customFormat="1" ht="37.9" customHeight="1">
      <c r="A294" s="32"/>
      <c r="B294" s="33"/>
      <c r="C294" s="207" t="s">
        <v>416</v>
      </c>
      <c r="D294" s="207" t="s">
        <v>169</v>
      </c>
      <c r="E294" s="208" t="s">
        <v>743</v>
      </c>
      <c r="F294" s="209" t="s">
        <v>964</v>
      </c>
      <c r="G294" s="210" t="s">
        <v>724</v>
      </c>
      <c r="H294" s="211">
        <v>1</v>
      </c>
      <c r="I294" s="212"/>
      <c r="J294" s="213">
        <f>ROUND(I294*H294,2)</f>
        <v>0</v>
      </c>
      <c r="K294" s="214"/>
      <c r="L294" s="35"/>
      <c r="M294" s="215" t="s">
        <v>1</v>
      </c>
      <c r="N294" s="216" t="s">
        <v>39</v>
      </c>
      <c r="O294" s="69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219" t="s">
        <v>177</v>
      </c>
      <c r="AT294" s="219" t="s">
        <v>169</v>
      </c>
      <c r="AU294" s="219" t="s">
        <v>81</v>
      </c>
      <c r="AY294" s="14" t="s">
        <v>166</v>
      </c>
      <c r="BE294" s="112">
        <f>IF(N294="základní",J294,0)</f>
        <v>0</v>
      </c>
      <c r="BF294" s="112">
        <f>IF(N294="snížená",J294,0)</f>
        <v>0</v>
      </c>
      <c r="BG294" s="112">
        <f>IF(N294="zákl. přenesená",J294,0)</f>
        <v>0</v>
      </c>
      <c r="BH294" s="112">
        <f>IF(N294="sníž. přenesená",J294,0)</f>
        <v>0</v>
      </c>
      <c r="BI294" s="112">
        <f>IF(N294="nulová",J294,0)</f>
        <v>0</v>
      </c>
      <c r="BJ294" s="14" t="s">
        <v>81</v>
      </c>
      <c r="BK294" s="112">
        <f>ROUND(I294*H294,2)</f>
        <v>0</v>
      </c>
      <c r="BL294" s="14" t="s">
        <v>177</v>
      </c>
      <c r="BM294" s="219" t="s">
        <v>415</v>
      </c>
    </row>
    <row r="295" spans="1:65" s="2" customFormat="1" ht="29.25">
      <c r="A295" s="32"/>
      <c r="B295" s="33"/>
      <c r="C295" s="34"/>
      <c r="D295" s="220" t="s">
        <v>174</v>
      </c>
      <c r="E295" s="34"/>
      <c r="F295" s="221" t="s">
        <v>964</v>
      </c>
      <c r="G295" s="34"/>
      <c r="H295" s="34"/>
      <c r="I295" s="176"/>
      <c r="J295" s="34"/>
      <c r="K295" s="34"/>
      <c r="L295" s="35"/>
      <c r="M295" s="222"/>
      <c r="N295" s="223"/>
      <c r="O295" s="69"/>
      <c r="P295" s="69"/>
      <c r="Q295" s="69"/>
      <c r="R295" s="69"/>
      <c r="S295" s="69"/>
      <c r="T295" s="70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4" t="s">
        <v>174</v>
      </c>
      <c r="AU295" s="14" t="s">
        <v>81</v>
      </c>
    </row>
    <row r="296" spans="1:65" s="2" customFormat="1" ht="21.75" customHeight="1">
      <c r="A296" s="32"/>
      <c r="B296" s="33"/>
      <c r="C296" s="207" t="s">
        <v>295</v>
      </c>
      <c r="D296" s="207" t="s">
        <v>169</v>
      </c>
      <c r="E296" s="208" t="s">
        <v>856</v>
      </c>
      <c r="F296" s="209" t="s">
        <v>965</v>
      </c>
      <c r="G296" s="210" t="s">
        <v>724</v>
      </c>
      <c r="H296" s="211">
        <v>1</v>
      </c>
      <c r="I296" s="212"/>
      <c r="J296" s="213">
        <f>ROUND(I296*H296,2)</f>
        <v>0</v>
      </c>
      <c r="K296" s="214"/>
      <c r="L296" s="35"/>
      <c r="M296" s="215" t="s">
        <v>1</v>
      </c>
      <c r="N296" s="216" t="s">
        <v>39</v>
      </c>
      <c r="O296" s="69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219" t="s">
        <v>177</v>
      </c>
      <c r="AT296" s="219" t="s">
        <v>169</v>
      </c>
      <c r="AU296" s="219" t="s">
        <v>81</v>
      </c>
      <c r="AY296" s="14" t="s">
        <v>166</v>
      </c>
      <c r="BE296" s="112">
        <f>IF(N296="základní",J296,0)</f>
        <v>0</v>
      </c>
      <c r="BF296" s="112">
        <f>IF(N296="snížená",J296,0)</f>
        <v>0</v>
      </c>
      <c r="BG296" s="112">
        <f>IF(N296="zákl. přenesená",J296,0)</f>
        <v>0</v>
      </c>
      <c r="BH296" s="112">
        <f>IF(N296="sníž. přenesená",J296,0)</f>
        <v>0</v>
      </c>
      <c r="BI296" s="112">
        <f>IF(N296="nulová",J296,0)</f>
        <v>0</v>
      </c>
      <c r="BJ296" s="14" t="s">
        <v>81</v>
      </c>
      <c r="BK296" s="112">
        <f>ROUND(I296*H296,2)</f>
        <v>0</v>
      </c>
      <c r="BL296" s="14" t="s">
        <v>177</v>
      </c>
      <c r="BM296" s="219" t="s">
        <v>419</v>
      </c>
    </row>
    <row r="297" spans="1:65" s="2" customFormat="1" ht="11.25">
      <c r="A297" s="32"/>
      <c r="B297" s="33"/>
      <c r="C297" s="34"/>
      <c r="D297" s="220" t="s">
        <v>174</v>
      </c>
      <c r="E297" s="34"/>
      <c r="F297" s="221" t="s">
        <v>965</v>
      </c>
      <c r="G297" s="34"/>
      <c r="H297" s="34"/>
      <c r="I297" s="176"/>
      <c r="J297" s="34"/>
      <c r="K297" s="34"/>
      <c r="L297" s="35"/>
      <c r="M297" s="222"/>
      <c r="N297" s="223"/>
      <c r="O297" s="69"/>
      <c r="P297" s="69"/>
      <c r="Q297" s="69"/>
      <c r="R297" s="69"/>
      <c r="S297" s="69"/>
      <c r="T297" s="70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4" t="s">
        <v>174</v>
      </c>
      <c r="AU297" s="14" t="s">
        <v>81</v>
      </c>
    </row>
    <row r="298" spans="1:65" s="2" customFormat="1" ht="24.2" customHeight="1">
      <c r="A298" s="32"/>
      <c r="B298" s="33"/>
      <c r="C298" s="207" t="s">
        <v>423</v>
      </c>
      <c r="D298" s="207" t="s">
        <v>169</v>
      </c>
      <c r="E298" s="208" t="s">
        <v>796</v>
      </c>
      <c r="F298" s="209" t="s">
        <v>966</v>
      </c>
      <c r="G298" s="210" t="s">
        <v>724</v>
      </c>
      <c r="H298" s="211">
        <v>1</v>
      </c>
      <c r="I298" s="212"/>
      <c r="J298" s="213">
        <f>ROUND(I298*H298,2)</f>
        <v>0</v>
      </c>
      <c r="K298" s="214"/>
      <c r="L298" s="35"/>
      <c r="M298" s="215" t="s">
        <v>1</v>
      </c>
      <c r="N298" s="216" t="s">
        <v>39</v>
      </c>
      <c r="O298" s="69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219" t="s">
        <v>177</v>
      </c>
      <c r="AT298" s="219" t="s">
        <v>169</v>
      </c>
      <c r="AU298" s="219" t="s">
        <v>81</v>
      </c>
      <c r="AY298" s="14" t="s">
        <v>166</v>
      </c>
      <c r="BE298" s="112">
        <f>IF(N298="základní",J298,0)</f>
        <v>0</v>
      </c>
      <c r="BF298" s="112">
        <f>IF(N298="snížená",J298,0)</f>
        <v>0</v>
      </c>
      <c r="BG298" s="112">
        <f>IF(N298="zákl. přenesená",J298,0)</f>
        <v>0</v>
      </c>
      <c r="BH298" s="112">
        <f>IF(N298="sníž. přenesená",J298,0)</f>
        <v>0</v>
      </c>
      <c r="BI298" s="112">
        <f>IF(N298="nulová",J298,0)</f>
        <v>0</v>
      </c>
      <c r="BJ298" s="14" t="s">
        <v>81</v>
      </c>
      <c r="BK298" s="112">
        <f>ROUND(I298*H298,2)</f>
        <v>0</v>
      </c>
      <c r="BL298" s="14" t="s">
        <v>177</v>
      </c>
      <c r="BM298" s="219" t="s">
        <v>422</v>
      </c>
    </row>
    <row r="299" spans="1:65" s="2" customFormat="1" ht="11.25">
      <c r="A299" s="32"/>
      <c r="B299" s="33"/>
      <c r="C299" s="34"/>
      <c r="D299" s="220" t="s">
        <v>174</v>
      </c>
      <c r="E299" s="34"/>
      <c r="F299" s="221" t="s">
        <v>966</v>
      </c>
      <c r="G299" s="34"/>
      <c r="H299" s="34"/>
      <c r="I299" s="176"/>
      <c r="J299" s="34"/>
      <c r="K299" s="34"/>
      <c r="L299" s="35"/>
      <c r="M299" s="222"/>
      <c r="N299" s="223"/>
      <c r="O299" s="69"/>
      <c r="P299" s="69"/>
      <c r="Q299" s="69"/>
      <c r="R299" s="69"/>
      <c r="S299" s="69"/>
      <c r="T299" s="70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T299" s="14" t="s">
        <v>174</v>
      </c>
      <c r="AU299" s="14" t="s">
        <v>81</v>
      </c>
    </row>
    <row r="300" spans="1:65" s="2" customFormat="1" ht="37.9" customHeight="1">
      <c r="A300" s="32"/>
      <c r="B300" s="33"/>
      <c r="C300" s="207" t="s">
        <v>298</v>
      </c>
      <c r="D300" s="207" t="s">
        <v>169</v>
      </c>
      <c r="E300" s="208" t="s">
        <v>797</v>
      </c>
      <c r="F300" s="209" t="s">
        <v>744</v>
      </c>
      <c r="G300" s="210" t="s">
        <v>724</v>
      </c>
      <c r="H300" s="211">
        <v>1</v>
      </c>
      <c r="I300" s="212"/>
      <c r="J300" s="213">
        <f>ROUND(I300*H300,2)</f>
        <v>0</v>
      </c>
      <c r="K300" s="214"/>
      <c r="L300" s="35"/>
      <c r="M300" s="215" t="s">
        <v>1</v>
      </c>
      <c r="N300" s="216" t="s">
        <v>39</v>
      </c>
      <c r="O300" s="69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219" t="s">
        <v>177</v>
      </c>
      <c r="AT300" s="219" t="s">
        <v>169</v>
      </c>
      <c r="AU300" s="219" t="s">
        <v>81</v>
      </c>
      <c r="AY300" s="14" t="s">
        <v>166</v>
      </c>
      <c r="BE300" s="112">
        <f>IF(N300="základní",J300,0)</f>
        <v>0</v>
      </c>
      <c r="BF300" s="112">
        <f>IF(N300="snížená",J300,0)</f>
        <v>0</v>
      </c>
      <c r="BG300" s="112">
        <f>IF(N300="zákl. přenesená",J300,0)</f>
        <v>0</v>
      </c>
      <c r="BH300" s="112">
        <f>IF(N300="sníž. přenesená",J300,0)</f>
        <v>0</v>
      </c>
      <c r="BI300" s="112">
        <f>IF(N300="nulová",J300,0)</f>
        <v>0</v>
      </c>
      <c r="BJ300" s="14" t="s">
        <v>81</v>
      </c>
      <c r="BK300" s="112">
        <f>ROUND(I300*H300,2)</f>
        <v>0</v>
      </c>
      <c r="BL300" s="14" t="s">
        <v>177</v>
      </c>
      <c r="BM300" s="219" t="s">
        <v>426</v>
      </c>
    </row>
    <row r="301" spans="1:65" s="2" customFormat="1" ht="19.5">
      <c r="A301" s="32"/>
      <c r="B301" s="33"/>
      <c r="C301" s="34"/>
      <c r="D301" s="220" t="s">
        <v>174</v>
      </c>
      <c r="E301" s="34"/>
      <c r="F301" s="221" t="s">
        <v>744</v>
      </c>
      <c r="G301" s="34"/>
      <c r="H301" s="34"/>
      <c r="I301" s="176"/>
      <c r="J301" s="34"/>
      <c r="K301" s="34"/>
      <c r="L301" s="35"/>
      <c r="M301" s="222"/>
      <c r="N301" s="223"/>
      <c r="O301" s="69"/>
      <c r="P301" s="69"/>
      <c r="Q301" s="69"/>
      <c r="R301" s="69"/>
      <c r="S301" s="69"/>
      <c r="T301" s="70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4" t="s">
        <v>174</v>
      </c>
      <c r="AU301" s="14" t="s">
        <v>81</v>
      </c>
    </row>
    <row r="302" spans="1:65" s="2" customFormat="1" ht="16.5" customHeight="1">
      <c r="A302" s="32"/>
      <c r="B302" s="33"/>
      <c r="C302" s="207" t="s">
        <v>430</v>
      </c>
      <c r="D302" s="207" t="s">
        <v>169</v>
      </c>
      <c r="E302" s="208" t="s">
        <v>857</v>
      </c>
      <c r="F302" s="209" t="s">
        <v>748</v>
      </c>
      <c r="G302" s="210" t="s">
        <v>724</v>
      </c>
      <c r="H302" s="211">
        <v>1</v>
      </c>
      <c r="I302" s="212"/>
      <c r="J302" s="213">
        <f>ROUND(I302*H302,2)</f>
        <v>0</v>
      </c>
      <c r="K302" s="214"/>
      <c r="L302" s="35"/>
      <c r="M302" s="215" t="s">
        <v>1</v>
      </c>
      <c r="N302" s="216" t="s">
        <v>39</v>
      </c>
      <c r="O302" s="69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219" t="s">
        <v>177</v>
      </c>
      <c r="AT302" s="219" t="s">
        <v>169</v>
      </c>
      <c r="AU302" s="219" t="s">
        <v>81</v>
      </c>
      <c r="AY302" s="14" t="s">
        <v>166</v>
      </c>
      <c r="BE302" s="112">
        <f>IF(N302="základní",J302,0)</f>
        <v>0</v>
      </c>
      <c r="BF302" s="112">
        <f>IF(N302="snížená",J302,0)</f>
        <v>0</v>
      </c>
      <c r="BG302" s="112">
        <f>IF(N302="zákl. přenesená",J302,0)</f>
        <v>0</v>
      </c>
      <c r="BH302" s="112">
        <f>IF(N302="sníž. přenesená",J302,0)</f>
        <v>0</v>
      </c>
      <c r="BI302" s="112">
        <f>IF(N302="nulová",J302,0)</f>
        <v>0</v>
      </c>
      <c r="BJ302" s="14" t="s">
        <v>81</v>
      </c>
      <c r="BK302" s="112">
        <f>ROUND(I302*H302,2)</f>
        <v>0</v>
      </c>
      <c r="BL302" s="14" t="s">
        <v>177</v>
      </c>
      <c r="BM302" s="219" t="s">
        <v>429</v>
      </c>
    </row>
    <row r="303" spans="1:65" s="2" customFormat="1" ht="11.25">
      <c r="A303" s="32"/>
      <c r="B303" s="33"/>
      <c r="C303" s="34"/>
      <c r="D303" s="220" t="s">
        <v>174</v>
      </c>
      <c r="E303" s="34"/>
      <c r="F303" s="221" t="s">
        <v>748</v>
      </c>
      <c r="G303" s="34"/>
      <c r="H303" s="34"/>
      <c r="I303" s="176"/>
      <c r="J303" s="34"/>
      <c r="K303" s="34"/>
      <c r="L303" s="35"/>
      <c r="M303" s="222"/>
      <c r="N303" s="223"/>
      <c r="O303" s="69"/>
      <c r="P303" s="69"/>
      <c r="Q303" s="69"/>
      <c r="R303" s="69"/>
      <c r="S303" s="69"/>
      <c r="T303" s="70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T303" s="14" t="s">
        <v>174</v>
      </c>
      <c r="AU303" s="14" t="s">
        <v>81</v>
      </c>
    </row>
    <row r="304" spans="1:65" s="2" customFormat="1" ht="16.5" customHeight="1">
      <c r="A304" s="32"/>
      <c r="B304" s="33"/>
      <c r="C304" s="207" t="s">
        <v>302</v>
      </c>
      <c r="D304" s="207" t="s">
        <v>169</v>
      </c>
      <c r="E304" s="208" t="s">
        <v>858</v>
      </c>
      <c r="F304" s="209" t="s">
        <v>967</v>
      </c>
      <c r="G304" s="210" t="s">
        <v>724</v>
      </c>
      <c r="H304" s="211">
        <v>1</v>
      </c>
      <c r="I304" s="212"/>
      <c r="J304" s="213">
        <f>ROUND(I304*H304,2)</f>
        <v>0</v>
      </c>
      <c r="K304" s="214"/>
      <c r="L304" s="35"/>
      <c r="M304" s="215" t="s">
        <v>1</v>
      </c>
      <c r="N304" s="216" t="s">
        <v>39</v>
      </c>
      <c r="O304" s="69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219" t="s">
        <v>177</v>
      </c>
      <c r="AT304" s="219" t="s">
        <v>169</v>
      </c>
      <c r="AU304" s="219" t="s">
        <v>81</v>
      </c>
      <c r="AY304" s="14" t="s">
        <v>166</v>
      </c>
      <c r="BE304" s="112">
        <f>IF(N304="základní",J304,0)</f>
        <v>0</v>
      </c>
      <c r="BF304" s="112">
        <f>IF(N304="snížená",J304,0)</f>
        <v>0</v>
      </c>
      <c r="BG304" s="112">
        <f>IF(N304="zákl. přenesená",J304,0)</f>
        <v>0</v>
      </c>
      <c r="BH304" s="112">
        <f>IF(N304="sníž. přenesená",J304,0)</f>
        <v>0</v>
      </c>
      <c r="BI304" s="112">
        <f>IF(N304="nulová",J304,0)</f>
        <v>0</v>
      </c>
      <c r="BJ304" s="14" t="s">
        <v>81</v>
      </c>
      <c r="BK304" s="112">
        <f>ROUND(I304*H304,2)</f>
        <v>0</v>
      </c>
      <c r="BL304" s="14" t="s">
        <v>177</v>
      </c>
      <c r="BM304" s="219" t="s">
        <v>433</v>
      </c>
    </row>
    <row r="305" spans="1:65" s="2" customFormat="1" ht="11.25">
      <c r="A305" s="32"/>
      <c r="B305" s="33"/>
      <c r="C305" s="34"/>
      <c r="D305" s="220" t="s">
        <v>174</v>
      </c>
      <c r="E305" s="34"/>
      <c r="F305" s="221" t="s">
        <v>967</v>
      </c>
      <c r="G305" s="34"/>
      <c r="H305" s="34"/>
      <c r="I305" s="176"/>
      <c r="J305" s="34"/>
      <c r="K305" s="34"/>
      <c r="L305" s="35"/>
      <c r="M305" s="222"/>
      <c r="N305" s="223"/>
      <c r="O305" s="69"/>
      <c r="P305" s="69"/>
      <c r="Q305" s="69"/>
      <c r="R305" s="69"/>
      <c r="S305" s="69"/>
      <c r="T305" s="70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4" t="s">
        <v>174</v>
      </c>
      <c r="AU305" s="14" t="s">
        <v>81</v>
      </c>
    </row>
    <row r="306" spans="1:65" s="2" customFormat="1" ht="16.5" customHeight="1">
      <c r="A306" s="32"/>
      <c r="B306" s="33"/>
      <c r="C306" s="207" t="s">
        <v>440</v>
      </c>
      <c r="D306" s="207" t="s">
        <v>169</v>
      </c>
      <c r="E306" s="208" t="s">
        <v>859</v>
      </c>
      <c r="F306" s="209" t="s">
        <v>968</v>
      </c>
      <c r="G306" s="210" t="s">
        <v>724</v>
      </c>
      <c r="H306" s="211">
        <v>1</v>
      </c>
      <c r="I306" s="212"/>
      <c r="J306" s="213">
        <f>ROUND(I306*H306,2)</f>
        <v>0</v>
      </c>
      <c r="K306" s="214"/>
      <c r="L306" s="35"/>
      <c r="M306" s="215" t="s">
        <v>1</v>
      </c>
      <c r="N306" s="216" t="s">
        <v>39</v>
      </c>
      <c r="O306" s="69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219" t="s">
        <v>177</v>
      </c>
      <c r="AT306" s="219" t="s">
        <v>169</v>
      </c>
      <c r="AU306" s="219" t="s">
        <v>81</v>
      </c>
      <c r="AY306" s="14" t="s">
        <v>166</v>
      </c>
      <c r="BE306" s="112">
        <f>IF(N306="základní",J306,0)</f>
        <v>0</v>
      </c>
      <c r="BF306" s="112">
        <f>IF(N306="snížená",J306,0)</f>
        <v>0</v>
      </c>
      <c r="BG306" s="112">
        <f>IF(N306="zákl. přenesená",J306,0)</f>
        <v>0</v>
      </c>
      <c r="BH306" s="112">
        <f>IF(N306="sníž. přenesená",J306,0)</f>
        <v>0</v>
      </c>
      <c r="BI306" s="112">
        <f>IF(N306="nulová",J306,0)</f>
        <v>0</v>
      </c>
      <c r="BJ306" s="14" t="s">
        <v>81</v>
      </c>
      <c r="BK306" s="112">
        <f>ROUND(I306*H306,2)</f>
        <v>0</v>
      </c>
      <c r="BL306" s="14" t="s">
        <v>177</v>
      </c>
      <c r="BM306" s="219" t="s">
        <v>437</v>
      </c>
    </row>
    <row r="307" spans="1:65" s="2" customFormat="1" ht="11.25">
      <c r="A307" s="32"/>
      <c r="B307" s="33"/>
      <c r="C307" s="34"/>
      <c r="D307" s="220" t="s">
        <v>174</v>
      </c>
      <c r="E307" s="34"/>
      <c r="F307" s="221" t="s">
        <v>968</v>
      </c>
      <c r="G307" s="34"/>
      <c r="H307" s="34"/>
      <c r="I307" s="176"/>
      <c r="J307" s="34"/>
      <c r="K307" s="34"/>
      <c r="L307" s="35"/>
      <c r="M307" s="222"/>
      <c r="N307" s="223"/>
      <c r="O307" s="69"/>
      <c r="P307" s="69"/>
      <c r="Q307" s="69"/>
      <c r="R307" s="69"/>
      <c r="S307" s="69"/>
      <c r="T307" s="70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4" t="s">
        <v>174</v>
      </c>
      <c r="AU307" s="14" t="s">
        <v>81</v>
      </c>
    </row>
    <row r="308" spans="1:65" s="2" customFormat="1" ht="16.5" customHeight="1">
      <c r="A308" s="32"/>
      <c r="B308" s="33"/>
      <c r="C308" s="207" t="s">
        <v>305</v>
      </c>
      <c r="D308" s="207" t="s">
        <v>169</v>
      </c>
      <c r="E308" s="208" t="s">
        <v>745</v>
      </c>
      <c r="F308" s="209" t="s">
        <v>969</v>
      </c>
      <c r="G308" s="210" t="s">
        <v>724</v>
      </c>
      <c r="H308" s="211">
        <v>1</v>
      </c>
      <c r="I308" s="212"/>
      <c r="J308" s="213">
        <f>ROUND(I308*H308,2)</f>
        <v>0</v>
      </c>
      <c r="K308" s="214"/>
      <c r="L308" s="35"/>
      <c r="M308" s="215" t="s">
        <v>1</v>
      </c>
      <c r="N308" s="216" t="s">
        <v>39</v>
      </c>
      <c r="O308" s="69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219" t="s">
        <v>177</v>
      </c>
      <c r="AT308" s="219" t="s">
        <v>169</v>
      </c>
      <c r="AU308" s="219" t="s">
        <v>81</v>
      </c>
      <c r="AY308" s="14" t="s">
        <v>166</v>
      </c>
      <c r="BE308" s="112">
        <f>IF(N308="základní",J308,0)</f>
        <v>0</v>
      </c>
      <c r="BF308" s="112">
        <f>IF(N308="snížená",J308,0)</f>
        <v>0</v>
      </c>
      <c r="BG308" s="112">
        <f>IF(N308="zákl. přenesená",J308,0)</f>
        <v>0</v>
      </c>
      <c r="BH308" s="112">
        <f>IF(N308="sníž. přenesená",J308,0)</f>
        <v>0</v>
      </c>
      <c r="BI308" s="112">
        <f>IF(N308="nulová",J308,0)</f>
        <v>0</v>
      </c>
      <c r="BJ308" s="14" t="s">
        <v>81</v>
      </c>
      <c r="BK308" s="112">
        <f>ROUND(I308*H308,2)</f>
        <v>0</v>
      </c>
      <c r="BL308" s="14" t="s">
        <v>177</v>
      </c>
      <c r="BM308" s="219" t="s">
        <v>443</v>
      </c>
    </row>
    <row r="309" spans="1:65" s="2" customFormat="1" ht="11.25">
      <c r="A309" s="32"/>
      <c r="B309" s="33"/>
      <c r="C309" s="34"/>
      <c r="D309" s="220" t="s">
        <v>174</v>
      </c>
      <c r="E309" s="34"/>
      <c r="F309" s="221" t="s">
        <v>969</v>
      </c>
      <c r="G309" s="34"/>
      <c r="H309" s="34"/>
      <c r="I309" s="176"/>
      <c r="J309" s="34"/>
      <c r="K309" s="34"/>
      <c r="L309" s="35"/>
      <c r="M309" s="222"/>
      <c r="N309" s="223"/>
      <c r="O309" s="69"/>
      <c r="P309" s="69"/>
      <c r="Q309" s="69"/>
      <c r="R309" s="69"/>
      <c r="S309" s="69"/>
      <c r="T309" s="70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4" t="s">
        <v>174</v>
      </c>
      <c r="AU309" s="14" t="s">
        <v>81</v>
      </c>
    </row>
    <row r="310" spans="1:65" s="2" customFormat="1" ht="16.5" customHeight="1">
      <c r="A310" s="32"/>
      <c r="B310" s="33"/>
      <c r="C310" s="207" t="s">
        <v>447</v>
      </c>
      <c r="D310" s="207" t="s">
        <v>169</v>
      </c>
      <c r="E310" s="208" t="s">
        <v>747</v>
      </c>
      <c r="F310" s="209" t="s">
        <v>970</v>
      </c>
      <c r="G310" s="210" t="s">
        <v>724</v>
      </c>
      <c r="H310" s="211">
        <v>1</v>
      </c>
      <c r="I310" s="212"/>
      <c r="J310" s="213">
        <f>ROUND(I310*H310,2)</f>
        <v>0</v>
      </c>
      <c r="K310" s="214"/>
      <c r="L310" s="35"/>
      <c r="M310" s="215" t="s">
        <v>1</v>
      </c>
      <c r="N310" s="216" t="s">
        <v>39</v>
      </c>
      <c r="O310" s="69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219" t="s">
        <v>177</v>
      </c>
      <c r="AT310" s="219" t="s">
        <v>169</v>
      </c>
      <c r="AU310" s="219" t="s">
        <v>81</v>
      </c>
      <c r="AY310" s="14" t="s">
        <v>166</v>
      </c>
      <c r="BE310" s="112">
        <f>IF(N310="základní",J310,0)</f>
        <v>0</v>
      </c>
      <c r="BF310" s="112">
        <f>IF(N310="snížená",J310,0)</f>
        <v>0</v>
      </c>
      <c r="BG310" s="112">
        <f>IF(N310="zákl. přenesená",J310,0)</f>
        <v>0</v>
      </c>
      <c r="BH310" s="112">
        <f>IF(N310="sníž. přenesená",J310,0)</f>
        <v>0</v>
      </c>
      <c r="BI310" s="112">
        <f>IF(N310="nulová",J310,0)</f>
        <v>0</v>
      </c>
      <c r="BJ310" s="14" t="s">
        <v>81</v>
      </c>
      <c r="BK310" s="112">
        <f>ROUND(I310*H310,2)</f>
        <v>0</v>
      </c>
      <c r="BL310" s="14" t="s">
        <v>177</v>
      </c>
      <c r="BM310" s="219" t="s">
        <v>446</v>
      </c>
    </row>
    <row r="311" spans="1:65" s="2" customFormat="1" ht="11.25">
      <c r="A311" s="32"/>
      <c r="B311" s="33"/>
      <c r="C311" s="34"/>
      <c r="D311" s="220" t="s">
        <v>174</v>
      </c>
      <c r="E311" s="34"/>
      <c r="F311" s="221" t="s">
        <v>970</v>
      </c>
      <c r="G311" s="34"/>
      <c r="H311" s="34"/>
      <c r="I311" s="176"/>
      <c r="J311" s="34"/>
      <c r="K311" s="34"/>
      <c r="L311" s="35"/>
      <c r="M311" s="222"/>
      <c r="N311" s="223"/>
      <c r="O311" s="69"/>
      <c r="P311" s="69"/>
      <c r="Q311" s="69"/>
      <c r="R311" s="69"/>
      <c r="S311" s="69"/>
      <c r="T311" s="70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4" t="s">
        <v>174</v>
      </c>
      <c r="AU311" s="14" t="s">
        <v>81</v>
      </c>
    </row>
    <row r="312" spans="1:65" s="2" customFormat="1" ht="16.5" customHeight="1">
      <c r="A312" s="32"/>
      <c r="B312" s="33"/>
      <c r="C312" s="207" t="s">
        <v>311</v>
      </c>
      <c r="D312" s="207" t="s">
        <v>169</v>
      </c>
      <c r="E312" s="208" t="s">
        <v>971</v>
      </c>
      <c r="F312" s="209" t="s">
        <v>972</v>
      </c>
      <c r="G312" s="210" t="s">
        <v>724</v>
      </c>
      <c r="H312" s="211">
        <v>1</v>
      </c>
      <c r="I312" s="212"/>
      <c r="J312" s="213">
        <f>ROUND(I312*H312,2)</f>
        <v>0</v>
      </c>
      <c r="K312" s="214"/>
      <c r="L312" s="35"/>
      <c r="M312" s="215" t="s">
        <v>1</v>
      </c>
      <c r="N312" s="216" t="s">
        <v>39</v>
      </c>
      <c r="O312" s="69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219" t="s">
        <v>177</v>
      </c>
      <c r="AT312" s="219" t="s">
        <v>169</v>
      </c>
      <c r="AU312" s="219" t="s">
        <v>81</v>
      </c>
      <c r="AY312" s="14" t="s">
        <v>166</v>
      </c>
      <c r="BE312" s="112">
        <f>IF(N312="základní",J312,0)</f>
        <v>0</v>
      </c>
      <c r="BF312" s="112">
        <f>IF(N312="snížená",J312,0)</f>
        <v>0</v>
      </c>
      <c r="BG312" s="112">
        <f>IF(N312="zákl. přenesená",J312,0)</f>
        <v>0</v>
      </c>
      <c r="BH312" s="112">
        <f>IF(N312="sníž. přenesená",J312,0)</f>
        <v>0</v>
      </c>
      <c r="BI312" s="112">
        <f>IF(N312="nulová",J312,0)</f>
        <v>0</v>
      </c>
      <c r="BJ312" s="14" t="s">
        <v>81</v>
      </c>
      <c r="BK312" s="112">
        <f>ROUND(I312*H312,2)</f>
        <v>0</v>
      </c>
      <c r="BL312" s="14" t="s">
        <v>177</v>
      </c>
      <c r="BM312" s="219" t="s">
        <v>450</v>
      </c>
    </row>
    <row r="313" spans="1:65" s="2" customFormat="1" ht="11.25">
      <c r="A313" s="32"/>
      <c r="B313" s="33"/>
      <c r="C313" s="34"/>
      <c r="D313" s="220" t="s">
        <v>174</v>
      </c>
      <c r="E313" s="34"/>
      <c r="F313" s="221" t="s">
        <v>972</v>
      </c>
      <c r="G313" s="34"/>
      <c r="H313" s="34"/>
      <c r="I313" s="176"/>
      <c r="J313" s="34"/>
      <c r="K313" s="34"/>
      <c r="L313" s="35"/>
      <c r="M313" s="235"/>
      <c r="N313" s="236"/>
      <c r="O313" s="237"/>
      <c r="P313" s="237"/>
      <c r="Q313" s="237"/>
      <c r="R313" s="237"/>
      <c r="S313" s="237"/>
      <c r="T313" s="238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4" t="s">
        <v>174</v>
      </c>
      <c r="AU313" s="14" t="s">
        <v>81</v>
      </c>
    </row>
    <row r="314" spans="1:65" s="2" customFormat="1" ht="6.95" customHeight="1">
      <c r="A314" s="32"/>
      <c r="B314" s="52"/>
      <c r="C314" s="53"/>
      <c r="D314" s="53"/>
      <c r="E314" s="53"/>
      <c r="F314" s="53"/>
      <c r="G314" s="53"/>
      <c r="H314" s="53"/>
      <c r="I314" s="53"/>
      <c r="J314" s="53"/>
      <c r="K314" s="53"/>
      <c r="L314" s="35"/>
      <c r="M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</row>
  </sheetData>
  <sheetProtection algorithmName="SHA-512" hashValue="M4lbN9NGTfpmxKW0Nowh71kMElwOzS3fhLxOyZXABI6g17HjZsil0F9RMnSMPito8996fRvek9VjkvaLVpY50A==" saltValue="cOL4+9as91R69HSeBpJsU3DZpCNrSvdvuuCK+XTVQAxGbna0zZWBKY9F+tMNBd8Jl6OdJu/RGzSM0WSF4w2mPA==" spinCount="100000" sheet="1" objects="1" scenarios="1" formatColumns="0" formatRows="0" autoFilter="0"/>
  <autoFilter ref="C135:K313" xr:uid="{00000000-0009-0000-0000-000009000000}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2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4" t="s">
        <v>105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120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Rozpočet - Snížení energetické náročnosti budov v areálu Slezské nemocnice Opava využitím OZE u vedlejších budov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121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9" t="s">
        <v>993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123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114</v>
      </c>
      <c r="E31" s="32"/>
      <c r="F31" s="32"/>
      <c r="G31" s="32"/>
      <c r="H31" s="32"/>
      <c r="I31" s="32"/>
      <c r="J31" s="130">
        <f>J107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ROUND((SUM(BE107:BE114) + SUM(BE134:BE247)),  2)</f>
        <v>0</v>
      </c>
      <c r="G35" s="32"/>
      <c r="H35" s="32"/>
      <c r="I35" s="137">
        <v>0.21</v>
      </c>
      <c r="J35" s="136">
        <f>ROUND(((SUM(BE107:BE114) + SUM(BE134:BE247))*I35),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ROUND((SUM(BF107:BF114) + SUM(BF134:BF247)),  2)</f>
        <v>0</v>
      </c>
      <c r="G36" s="32"/>
      <c r="H36" s="32"/>
      <c r="I36" s="137">
        <v>0.12</v>
      </c>
      <c r="J36" s="136">
        <f>ROUND(((SUM(BF107:BF114) + SUM(BF134:BF247))*I36),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ROUND((SUM(BG107:BG114) + SUM(BG134:BG247)),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ROUND((SUM(BH107:BH114) + SUM(BH134:BH247)),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ROUND((SUM(BI107:BI114) + SUM(BI134:BI247)),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124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Rozpočet - Snížení energetické náročnosti budov v areálu Slezské nemocnice Opava využitím OZE u vedlejších budov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121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4" t="str">
        <f>E9</f>
        <v>SO 05 D.1.4.2 - Elektroinstalace a MaR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125</v>
      </c>
      <c r="D94" s="117"/>
      <c r="E94" s="117"/>
      <c r="F94" s="117"/>
      <c r="G94" s="117"/>
      <c r="H94" s="117"/>
      <c r="I94" s="117"/>
      <c r="J94" s="157" t="s">
        <v>126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127</v>
      </c>
      <c r="D96" s="34"/>
      <c r="E96" s="34"/>
      <c r="F96" s="34"/>
      <c r="G96" s="34"/>
      <c r="H96" s="34"/>
      <c r="I96" s="34"/>
      <c r="J96" s="82">
        <f>J134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128</v>
      </c>
    </row>
    <row r="97" spans="1:65" s="9" customFormat="1" ht="24.95" customHeight="1">
      <c r="B97" s="159"/>
      <c r="C97" s="160"/>
      <c r="D97" s="161" t="s">
        <v>994</v>
      </c>
      <c r="E97" s="162"/>
      <c r="F97" s="162"/>
      <c r="G97" s="162"/>
      <c r="H97" s="162"/>
      <c r="I97" s="162"/>
      <c r="J97" s="163">
        <f>J135</f>
        <v>0</v>
      </c>
      <c r="K97" s="160"/>
      <c r="L97" s="164"/>
    </row>
    <row r="98" spans="1:65" s="9" customFormat="1" ht="24.95" customHeight="1">
      <c r="B98" s="159"/>
      <c r="C98" s="160"/>
      <c r="D98" s="161" t="s">
        <v>583</v>
      </c>
      <c r="E98" s="162"/>
      <c r="F98" s="162"/>
      <c r="G98" s="162"/>
      <c r="H98" s="162"/>
      <c r="I98" s="162"/>
      <c r="J98" s="163">
        <f>J166</f>
        <v>0</v>
      </c>
      <c r="K98" s="160"/>
      <c r="L98" s="164"/>
    </row>
    <row r="99" spans="1:65" s="9" customFormat="1" ht="24.95" customHeight="1">
      <c r="B99" s="159"/>
      <c r="C99" s="160"/>
      <c r="D99" s="161" t="s">
        <v>995</v>
      </c>
      <c r="E99" s="162"/>
      <c r="F99" s="162"/>
      <c r="G99" s="162"/>
      <c r="H99" s="162"/>
      <c r="I99" s="162"/>
      <c r="J99" s="163">
        <f>J170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585</v>
      </c>
      <c r="E100" s="162"/>
      <c r="F100" s="162"/>
      <c r="G100" s="162"/>
      <c r="H100" s="162"/>
      <c r="I100" s="162"/>
      <c r="J100" s="163">
        <f>J175</f>
        <v>0</v>
      </c>
      <c r="K100" s="160"/>
      <c r="L100" s="164"/>
    </row>
    <row r="101" spans="1:65" s="9" customFormat="1" ht="24.95" customHeight="1">
      <c r="B101" s="159"/>
      <c r="C101" s="160"/>
      <c r="D101" s="161" t="s">
        <v>586</v>
      </c>
      <c r="E101" s="162"/>
      <c r="F101" s="162"/>
      <c r="G101" s="162"/>
      <c r="H101" s="162"/>
      <c r="I101" s="162"/>
      <c r="J101" s="163">
        <f>J194</f>
        <v>0</v>
      </c>
      <c r="K101" s="160"/>
      <c r="L101" s="164"/>
    </row>
    <row r="102" spans="1:65" s="9" customFormat="1" ht="24.95" customHeight="1">
      <c r="B102" s="159"/>
      <c r="C102" s="160"/>
      <c r="D102" s="161" t="s">
        <v>587</v>
      </c>
      <c r="E102" s="162"/>
      <c r="F102" s="162"/>
      <c r="G102" s="162"/>
      <c r="H102" s="162"/>
      <c r="I102" s="162"/>
      <c r="J102" s="163">
        <f>J205</f>
        <v>0</v>
      </c>
      <c r="K102" s="160"/>
      <c r="L102" s="164"/>
    </row>
    <row r="103" spans="1:65" s="9" customFormat="1" ht="24.95" customHeight="1">
      <c r="B103" s="159"/>
      <c r="C103" s="160"/>
      <c r="D103" s="161" t="s">
        <v>588</v>
      </c>
      <c r="E103" s="162"/>
      <c r="F103" s="162"/>
      <c r="G103" s="162"/>
      <c r="H103" s="162"/>
      <c r="I103" s="162"/>
      <c r="J103" s="163">
        <f>J226</f>
        <v>0</v>
      </c>
      <c r="K103" s="160"/>
      <c r="L103" s="164"/>
    </row>
    <row r="104" spans="1:65" s="9" customFormat="1" ht="24.95" customHeight="1">
      <c r="B104" s="159"/>
      <c r="C104" s="160"/>
      <c r="D104" s="161" t="s">
        <v>589</v>
      </c>
      <c r="E104" s="162"/>
      <c r="F104" s="162"/>
      <c r="G104" s="162"/>
      <c r="H104" s="162"/>
      <c r="I104" s="162"/>
      <c r="J104" s="163">
        <f>J235</f>
        <v>0</v>
      </c>
      <c r="K104" s="160"/>
      <c r="L104" s="164"/>
    </row>
    <row r="105" spans="1:65" s="2" customFormat="1" ht="21.75" customHeight="1">
      <c r="A105" s="32"/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65" s="2" customFormat="1" ht="6.95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65" s="2" customFormat="1" ht="29.25" customHeight="1">
      <c r="A107" s="32"/>
      <c r="B107" s="33"/>
      <c r="C107" s="158" t="s">
        <v>142</v>
      </c>
      <c r="D107" s="34"/>
      <c r="E107" s="34"/>
      <c r="F107" s="34"/>
      <c r="G107" s="34"/>
      <c r="H107" s="34"/>
      <c r="I107" s="34"/>
      <c r="J107" s="171">
        <f>ROUND(J108 + J109 + J110 + J111 + J112 + J113,2)</f>
        <v>0</v>
      </c>
      <c r="K107" s="34"/>
      <c r="L107" s="49"/>
      <c r="N107" s="172" t="s">
        <v>38</v>
      </c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18" customHeight="1">
      <c r="A108" s="32"/>
      <c r="B108" s="33"/>
      <c r="C108" s="34"/>
      <c r="D108" s="247" t="s">
        <v>143</v>
      </c>
      <c r="E108" s="246"/>
      <c r="F108" s="246"/>
      <c r="G108" s="34"/>
      <c r="H108" s="34"/>
      <c r="I108" s="34"/>
      <c r="J108" s="108">
        <v>0</v>
      </c>
      <c r="K108" s="34"/>
      <c r="L108" s="173"/>
      <c r="M108" s="174"/>
      <c r="N108" s="175" t="s">
        <v>39</v>
      </c>
      <c r="O108" s="174"/>
      <c r="P108" s="174"/>
      <c r="Q108" s="174"/>
      <c r="R108" s="174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7" t="s">
        <v>144</v>
      </c>
      <c r="AZ108" s="174"/>
      <c r="BA108" s="174"/>
      <c r="BB108" s="174"/>
      <c r="BC108" s="174"/>
      <c r="BD108" s="174"/>
      <c r="BE108" s="178">
        <f t="shared" ref="BE108:BE113" si="0">IF(N108="základní",J108,0)</f>
        <v>0</v>
      </c>
      <c r="BF108" s="178">
        <f t="shared" ref="BF108:BF113" si="1">IF(N108="snížená",J108,0)</f>
        <v>0</v>
      </c>
      <c r="BG108" s="178">
        <f t="shared" ref="BG108:BG113" si="2">IF(N108="zákl. přenesená",J108,0)</f>
        <v>0</v>
      </c>
      <c r="BH108" s="178">
        <f t="shared" ref="BH108:BH113" si="3">IF(N108="sníž. přenesená",J108,0)</f>
        <v>0</v>
      </c>
      <c r="BI108" s="178">
        <f t="shared" ref="BI108:BI113" si="4">IF(N108="nulová",J108,0)</f>
        <v>0</v>
      </c>
      <c r="BJ108" s="177" t="s">
        <v>81</v>
      </c>
      <c r="BK108" s="174"/>
      <c r="BL108" s="174"/>
      <c r="BM108" s="174"/>
    </row>
    <row r="109" spans="1:65" s="2" customFormat="1" ht="18" customHeight="1">
      <c r="A109" s="32"/>
      <c r="B109" s="33"/>
      <c r="C109" s="34"/>
      <c r="D109" s="247" t="s">
        <v>145</v>
      </c>
      <c r="E109" s="246"/>
      <c r="F109" s="246"/>
      <c r="G109" s="34"/>
      <c r="H109" s="34"/>
      <c r="I109" s="34"/>
      <c r="J109" s="108">
        <v>0</v>
      </c>
      <c r="K109" s="34"/>
      <c r="L109" s="173"/>
      <c r="M109" s="174"/>
      <c r="N109" s="175" t="s">
        <v>39</v>
      </c>
      <c r="O109" s="174"/>
      <c r="P109" s="174"/>
      <c r="Q109" s="174"/>
      <c r="R109" s="174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7" t="s">
        <v>144</v>
      </c>
      <c r="AZ109" s="174"/>
      <c r="BA109" s="174"/>
      <c r="BB109" s="174"/>
      <c r="BC109" s="174"/>
      <c r="BD109" s="174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81</v>
      </c>
      <c r="BK109" s="174"/>
      <c r="BL109" s="174"/>
      <c r="BM109" s="174"/>
    </row>
    <row r="110" spans="1:65" s="2" customFormat="1" ht="18" customHeight="1">
      <c r="A110" s="32"/>
      <c r="B110" s="33"/>
      <c r="C110" s="34"/>
      <c r="D110" s="247" t="s">
        <v>146</v>
      </c>
      <c r="E110" s="246"/>
      <c r="F110" s="246"/>
      <c r="G110" s="34"/>
      <c r="H110" s="34"/>
      <c r="I110" s="34"/>
      <c r="J110" s="108">
        <v>0</v>
      </c>
      <c r="K110" s="34"/>
      <c r="L110" s="173"/>
      <c r="M110" s="174"/>
      <c r="N110" s="175" t="s">
        <v>39</v>
      </c>
      <c r="O110" s="174"/>
      <c r="P110" s="174"/>
      <c r="Q110" s="174"/>
      <c r="R110" s="174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7" t="s">
        <v>144</v>
      </c>
      <c r="AZ110" s="174"/>
      <c r="BA110" s="174"/>
      <c r="BB110" s="174"/>
      <c r="BC110" s="174"/>
      <c r="BD110" s="174"/>
      <c r="BE110" s="178">
        <f t="shared" si="0"/>
        <v>0</v>
      </c>
      <c r="BF110" s="178">
        <f t="shared" si="1"/>
        <v>0</v>
      </c>
      <c r="BG110" s="178">
        <f t="shared" si="2"/>
        <v>0</v>
      </c>
      <c r="BH110" s="178">
        <f t="shared" si="3"/>
        <v>0</v>
      </c>
      <c r="BI110" s="178">
        <f t="shared" si="4"/>
        <v>0</v>
      </c>
      <c r="BJ110" s="177" t="s">
        <v>81</v>
      </c>
      <c r="BK110" s="174"/>
      <c r="BL110" s="174"/>
      <c r="BM110" s="174"/>
    </row>
    <row r="111" spans="1:65" s="2" customFormat="1" ht="18" customHeight="1">
      <c r="A111" s="32"/>
      <c r="B111" s="33"/>
      <c r="C111" s="34"/>
      <c r="D111" s="247" t="s">
        <v>147</v>
      </c>
      <c r="E111" s="246"/>
      <c r="F111" s="246"/>
      <c r="G111" s="34"/>
      <c r="H111" s="34"/>
      <c r="I111" s="34"/>
      <c r="J111" s="108">
        <v>0</v>
      </c>
      <c r="K111" s="34"/>
      <c r="L111" s="173"/>
      <c r="M111" s="174"/>
      <c r="N111" s="175" t="s">
        <v>39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144</v>
      </c>
      <c r="AZ111" s="174"/>
      <c r="BA111" s="174"/>
      <c r="BB111" s="174"/>
      <c r="BC111" s="174"/>
      <c r="BD111" s="174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81</v>
      </c>
      <c r="BK111" s="174"/>
      <c r="BL111" s="174"/>
      <c r="BM111" s="174"/>
    </row>
    <row r="112" spans="1:65" s="2" customFormat="1" ht="18" customHeight="1">
      <c r="A112" s="32"/>
      <c r="B112" s="33"/>
      <c r="C112" s="34"/>
      <c r="D112" s="247" t="s">
        <v>148</v>
      </c>
      <c r="E112" s="246"/>
      <c r="F112" s="246"/>
      <c r="G112" s="34"/>
      <c r="H112" s="34"/>
      <c r="I112" s="34"/>
      <c r="J112" s="108">
        <v>0</v>
      </c>
      <c r="K112" s="34"/>
      <c r="L112" s="173"/>
      <c r="M112" s="174"/>
      <c r="N112" s="175" t="s">
        <v>39</v>
      </c>
      <c r="O112" s="174"/>
      <c r="P112" s="174"/>
      <c r="Q112" s="174"/>
      <c r="R112" s="174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7" t="s">
        <v>144</v>
      </c>
      <c r="AZ112" s="174"/>
      <c r="BA112" s="174"/>
      <c r="BB112" s="174"/>
      <c r="BC112" s="174"/>
      <c r="BD112" s="174"/>
      <c r="BE112" s="178">
        <f t="shared" si="0"/>
        <v>0</v>
      </c>
      <c r="BF112" s="178">
        <f t="shared" si="1"/>
        <v>0</v>
      </c>
      <c r="BG112" s="178">
        <f t="shared" si="2"/>
        <v>0</v>
      </c>
      <c r="BH112" s="178">
        <f t="shared" si="3"/>
        <v>0</v>
      </c>
      <c r="BI112" s="178">
        <f t="shared" si="4"/>
        <v>0</v>
      </c>
      <c r="BJ112" s="177" t="s">
        <v>81</v>
      </c>
      <c r="BK112" s="174"/>
      <c r="BL112" s="174"/>
      <c r="BM112" s="174"/>
    </row>
    <row r="113" spans="1:65" s="2" customFormat="1" ht="18" customHeight="1">
      <c r="A113" s="32"/>
      <c r="B113" s="33"/>
      <c r="C113" s="34"/>
      <c r="D113" s="107" t="s">
        <v>149</v>
      </c>
      <c r="E113" s="34"/>
      <c r="F113" s="34"/>
      <c r="G113" s="34"/>
      <c r="H113" s="34"/>
      <c r="I113" s="34"/>
      <c r="J113" s="108">
        <f>ROUND(J30*T113,2)</f>
        <v>0</v>
      </c>
      <c r="K113" s="34"/>
      <c r="L113" s="173"/>
      <c r="M113" s="174"/>
      <c r="N113" s="175" t="s">
        <v>39</v>
      </c>
      <c r="O113" s="174"/>
      <c r="P113" s="174"/>
      <c r="Q113" s="174"/>
      <c r="R113" s="174"/>
      <c r="S113" s="176"/>
      <c r="T113" s="176"/>
      <c r="U113" s="176"/>
      <c r="V113" s="176"/>
      <c r="W113" s="176"/>
      <c r="X113" s="176"/>
      <c r="Y113" s="176"/>
      <c r="Z113" s="176"/>
      <c r="AA113" s="176"/>
      <c r="AB113" s="176"/>
      <c r="AC113" s="176"/>
      <c r="AD113" s="176"/>
      <c r="AE113" s="176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7" t="s">
        <v>150</v>
      </c>
      <c r="AZ113" s="174"/>
      <c r="BA113" s="174"/>
      <c r="BB113" s="174"/>
      <c r="BC113" s="174"/>
      <c r="BD113" s="174"/>
      <c r="BE113" s="178">
        <f t="shared" si="0"/>
        <v>0</v>
      </c>
      <c r="BF113" s="178">
        <f t="shared" si="1"/>
        <v>0</v>
      </c>
      <c r="BG113" s="178">
        <f t="shared" si="2"/>
        <v>0</v>
      </c>
      <c r="BH113" s="178">
        <f t="shared" si="3"/>
        <v>0</v>
      </c>
      <c r="BI113" s="178">
        <f t="shared" si="4"/>
        <v>0</v>
      </c>
      <c r="BJ113" s="177" t="s">
        <v>81</v>
      </c>
      <c r="BK113" s="174"/>
      <c r="BL113" s="174"/>
      <c r="BM113" s="174"/>
    </row>
    <row r="114" spans="1:65" s="2" customFormat="1" ht="11.25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29.25" customHeight="1">
      <c r="A115" s="32"/>
      <c r="B115" s="33"/>
      <c r="C115" s="116" t="s">
        <v>119</v>
      </c>
      <c r="D115" s="117"/>
      <c r="E115" s="117"/>
      <c r="F115" s="117"/>
      <c r="G115" s="117"/>
      <c r="H115" s="117"/>
      <c r="I115" s="117"/>
      <c r="J115" s="118">
        <f>ROUND(J96+J107,2)</f>
        <v>0</v>
      </c>
      <c r="K115" s="117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20" spans="1:65" s="2" customFormat="1" ht="6.95" customHeight="1">
      <c r="A120" s="32"/>
      <c r="B120" s="54"/>
      <c r="C120" s="55"/>
      <c r="D120" s="55"/>
      <c r="E120" s="55"/>
      <c r="F120" s="55"/>
      <c r="G120" s="55"/>
      <c r="H120" s="55"/>
      <c r="I120" s="55"/>
      <c r="J120" s="55"/>
      <c r="K120" s="55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4.95" customHeight="1">
      <c r="A121" s="32"/>
      <c r="B121" s="33"/>
      <c r="C121" s="20" t="s">
        <v>151</v>
      </c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2" customHeight="1">
      <c r="A123" s="32"/>
      <c r="B123" s="33"/>
      <c r="C123" s="26" t="s">
        <v>16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26.25" customHeight="1">
      <c r="A124" s="32"/>
      <c r="B124" s="33"/>
      <c r="C124" s="34"/>
      <c r="D124" s="34"/>
      <c r="E124" s="294" t="str">
        <f>E7</f>
        <v>Rozpočet - Snížení energetické náročnosti budov v areálu Slezské nemocnice Opava využitím OZE u vedlejších budov</v>
      </c>
      <c r="F124" s="295"/>
      <c r="G124" s="295"/>
      <c r="H124" s="295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12" customHeight="1">
      <c r="A125" s="32"/>
      <c r="B125" s="33"/>
      <c r="C125" s="26" t="s">
        <v>121</v>
      </c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16.5" customHeight="1">
      <c r="A126" s="32"/>
      <c r="B126" s="33"/>
      <c r="C126" s="34"/>
      <c r="D126" s="34"/>
      <c r="E126" s="244" t="str">
        <f>E9</f>
        <v>SO 05 D.1.4.2 - Elektroinstalace a MaR</v>
      </c>
      <c r="F126" s="296"/>
      <c r="G126" s="296"/>
      <c r="H126" s="296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6.9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2" customHeight="1">
      <c r="A128" s="32"/>
      <c r="B128" s="33"/>
      <c r="C128" s="26" t="s">
        <v>20</v>
      </c>
      <c r="D128" s="34"/>
      <c r="E128" s="34"/>
      <c r="F128" s="24" t="str">
        <f>F12</f>
        <v xml:space="preserve"> </v>
      </c>
      <c r="G128" s="34"/>
      <c r="H128" s="34"/>
      <c r="I128" s="26" t="s">
        <v>22</v>
      </c>
      <c r="J128" s="64">
        <f>IF(J12="","",J12)</f>
        <v>45561</v>
      </c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2" customHeight="1">
      <c r="A130" s="32"/>
      <c r="B130" s="33"/>
      <c r="C130" s="26" t="s">
        <v>23</v>
      </c>
      <c r="D130" s="34"/>
      <c r="E130" s="34"/>
      <c r="F130" s="24" t="str">
        <f>E15</f>
        <v xml:space="preserve"> </v>
      </c>
      <c r="G130" s="34"/>
      <c r="H130" s="34"/>
      <c r="I130" s="26" t="s">
        <v>28</v>
      </c>
      <c r="J130" s="29" t="str">
        <f>E21</f>
        <v xml:space="preserve"> 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6" t="s">
        <v>26</v>
      </c>
      <c r="D131" s="34"/>
      <c r="E131" s="34"/>
      <c r="F131" s="24" t="str">
        <f>IF(E18="","",E18)</f>
        <v>Vyplň údaj</v>
      </c>
      <c r="G131" s="34"/>
      <c r="H131" s="34"/>
      <c r="I131" s="26" t="s">
        <v>30</v>
      </c>
      <c r="J131" s="29" t="str">
        <f>E24</f>
        <v xml:space="preserve"> 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0.35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11" customFormat="1" ht="29.25" customHeight="1">
      <c r="A133" s="179"/>
      <c r="B133" s="180"/>
      <c r="C133" s="181" t="s">
        <v>152</v>
      </c>
      <c r="D133" s="182" t="s">
        <v>59</v>
      </c>
      <c r="E133" s="182" t="s">
        <v>55</v>
      </c>
      <c r="F133" s="182" t="s">
        <v>56</v>
      </c>
      <c r="G133" s="182" t="s">
        <v>153</v>
      </c>
      <c r="H133" s="182" t="s">
        <v>154</v>
      </c>
      <c r="I133" s="182" t="s">
        <v>155</v>
      </c>
      <c r="J133" s="183" t="s">
        <v>126</v>
      </c>
      <c r="K133" s="184" t="s">
        <v>156</v>
      </c>
      <c r="L133" s="185"/>
      <c r="M133" s="73" t="s">
        <v>1</v>
      </c>
      <c r="N133" s="74" t="s">
        <v>38</v>
      </c>
      <c r="O133" s="74" t="s">
        <v>157</v>
      </c>
      <c r="P133" s="74" t="s">
        <v>158</v>
      </c>
      <c r="Q133" s="74" t="s">
        <v>159</v>
      </c>
      <c r="R133" s="74" t="s">
        <v>160</v>
      </c>
      <c r="S133" s="74" t="s">
        <v>161</v>
      </c>
      <c r="T133" s="75" t="s">
        <v>162</v>
      </c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</row>
    <row r="134" spans="1:65" s="2" customFormat="1" ht="22.9" customHeight="1">
      <c r="A134" s="32"/>
      <c r="B134" s="33"/>
      <c r="C134" s="80" t="s">
        <v>163</v>
      </c>
      <c r="D134" s="34"/>
      <c r="E134" s="34"/>
      <c r="F134" s="34"/>
      <c r="G134" s="34"/>
      <c r="H134" s="34"/>
      <c r="I134" s="34"/>
      <c r="J134" s="186">
        <f>BK134</f>
        <v>0</v>
      </c>
      <c r="K134" s="34"/>
      <c r="L134" s="35"/>
      <c r="M134" s="76"/>
      <c r="N134" s="187"/>
      <c r="O134" s="77"/>
      <c r="P134" s="188">
        <f>P135+P166+P170+P175+P194+P205+P226+P235</f>
        <v>0</v>
      </c>
      <c r="Q134" s="77"/>
      <c r="R134" s="188">
        <f>R135+R166+R170+R175+R194+R205+R226+R235</f>
        <v>0</v>
      </c>
      <c r="S134" s="77"/>
      <c r="T134" s="189">
        <f>T135+T166+T170+T175+T194+T205+T226+T235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4" t="s">
        <v>73</v>
      </c>
      <c r="AU134" s="14" t="s">
        <v>128</v>
      </c>
      <c r="BK134" s="190">
        <f>BK135+BK166+BK170+BK175+BK194+BK205+BK226+BK235</f>
        <v>0</v>
      </c>
    </row>
    <row r="135" spans="1:65" s="12" customFormat="1" ht="25.9" customHeight="1">
      <c r="B135" s="191"/>
      <c r="C135" s="192"/>
      <c r="D135" s="193" t="s">
        <v>73</v>
      </c>
      <c r="E135" s="194" t="s">
        <v>590</v>
      </c>
      <c r="F135" s="194" t="s">
        <v>996</v>
      </c>
      <c r="G135" s="192"/>
      <c r="H135" s="192"/>
      <c r="I135" s="195"/>
      <c r="J135" s="196">
        <f>BK135</f>
        <v>0</v>
      </c>
      <c r="K135" s="192"/>
      <c r="L135" s="197"/>
      <c r="M135" s="198"/>
      <c r="N135" s="199"/>
      <c r="O135" s="199"/>
      <c r="P135" s="200">
        <f>SUM(P136:P165)</f>
        <v>0</v>
      </c>
      <c r="Q135" s="199"/>
      <c r="R135" s="200">
        <f>SUM(R136:R165)</f>
        <v>0</v>
      </c>
      <c r="S135" s="199"/>
      <c r="T135" s="201">
        <f>SUM(T136:T165)</f>
        <v>0</v>
      </c>
      <c r="AR135" s="202" t="s">
        <v>81</v>
      </c>
      <c r="AT135" s="203" t="s">
        <v>73</v>
      </c>
      <c r="AU135" s="203" t="s">
        <v>74</v>
      </c>
      <c r="AY135" s="202" t="s">
        <v>166</v>
      </c>
      <c r="BK135" s="204">
        <f>SUM(BK136:BK165)</f>
        <v>0</v>
      </c>
    </row>
    <row r="136" spans="1:65" s="2" customFormat="1" ht="66.75" customHeight="1">
      <c r="A136" s="32"/>
      <c r="B136" s="33"/>
      <c r="C136" s="224" t="s">
        <v>81</v>
      </c>
      <c r="D136" s="224" t="s">
        <v>179</v>
      </c>
      <c r="E136" s="225" t="s">
        <v>592</v>
      </c>
      <c r="F136" s="226" t="s">
        <v>593</v>
      </c>
      <c r="G136" s="227" t="s">
        <v>213</v>
      </c>
      <c r="H136" s="228">
        <v>1</v>
      </c>
      <c r="I136" s="229"/>
      <c r="J136" s="230">
        <f>ROUND(I136*H136,2)</f>
        <v>0</v>
      </c>
      <c r="K136" s="231"/>
      <c r="L136" s="232"/>
      <c r="M136" s="233" t="s">
        <v>1</v>
      </c>
      <c r="N136" s="234" t="s">
        <v>39</v>
      </c>
      <c r="O136" s="69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9" t="s">
        <v>186</v>
      </c>
      <c r="AT136" s="219" t="s">
        <v>179</v>
      </c>
      <c r="AU136" s="219" t="s">
        <v>81</v>
      </c>
      <c r="AY136" s="14" t="s">
        <v>166</v>
      </c>
      <c r="BE136" s="112">
        <f>IF(N136="základní",J136,0)</f>
        <v>0</v>
      </c>
      <c r="BF136" s="112">
        <f>IF(N136="snížená",J136,0)</f>
        <v>0</v>
      </c>
      <c r="BG136" s="112">
        <f>IF(N136="zákl. přenesená",J136,0)</f>
        <v>0</v>
      </c>
      <c r="BH136" s="112">
        <f>IF(N136="sníž. přenesená",J136,0)</f>
        <v>0</v>
      </c>
      <c r="BI136" s="112">
        <f>IF(N136="nulová",J136,0)</f>
        <v>0</v>
      </c>
      <c r="BJ136" s="14" t="s">
        <v>81</v>
      </c>
      <c r="BK136" s="112">
        <f>ROUND(I136*H136,2)</f>
        <v>0</v>
      </c>
      <c r="BL136" s="14" t="s">
        <v>177</v>
      </c>
      <c r="BM136" s="219" t="s">
        <v>83</v>
      </c>
    </row>
    <row r="137" spans="1:65" s="2" customFormat="1" ht="39">
      <c r="A137" s="32"/>
      <c r="B137" s="33"/>
      <c r="C137" s="34"/>
      <c r="D137" s="220" t="s">
        <v>174</v>
      </c>
      <c r="E137" s="34"/>
      <c r="F137" s="221" t="s">
        <v>593</v>
      </c>
      <c r="G137" s="34"/>
      <c r="H137" s="34"/>
      <c r="I137" s="176"/>
      <c r="J137" s="34"/>
      <c r="K137" s="34"/>
      <c r="L137" s="35"/>
      <c r="M137" s="222"/>
      <c r="N137" s="223"/>
      <c r="O137" s="69"/>
      <c r="P137" s="69"/>
      <c r="Q137" s="69"/>
      <c r="R137" s="69"/>
      <c r="S137" s="69"/>
      <c r="T137" s="70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4" t="s">
        <v>174</v>
      </c>
      <c r="AU137" s="14" t="s">
        <v>81</v>
      </c>
    </row>
    <row r="138" spans="1:65" s="2" customFormat="1" ht="24.2" customHeight="1">
      <c r="A138" s="32"/>
      <c r="B138" s="33"/>
      <c r="C138" s="224" t="s">
        <v>83</v>
      </c>
      <c r="D138" s="224" t="s">
        <v>179</v>
      </c>
      <c r="E138" s="225" t="s">
        <v>594</v>
      </c>
      <c r="F138" s="226" t="s">
        <v>597</v>
      </c>
      <c r="G138" s="227" t="s">
        <v>213</v>
      </c>
      <c r="H138" s="228">
        <v>1</v>
      </c>
      <c r="I138" s="229"/>
      <c r="J138" s="230">
        <f>ROUND(I138*H138,2)</f>
        <v>0</v>
      </c>
      <c r="K138" s="231"/>
      <c r="L138" s="232"/>
      <c r="M138" s="233" t="s">
        <v>1</v>
      </c>
      <c r="N138" s="234" t="s">
        <v>39</v>
      </c>
      <c r="O138" s="69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9" t="s">
        <v>186</v>
      </c>
      <c r="AT138" s="219" t="s">
        <v>179</v>
      </c>
      <c r="AU138" s="219" t="s">
        <v>81</v>
      </c>
      <c r="AY138" s="14" t="s">
        <v>166</v>
      </c>
      <c r="BE138" s="112">
        <f>IF(N138="základní",J138,0)</f>
        <v>0</v>
      </c>
      <c r="BF138" s="112">
        <f>IF(N138="snížená",J138,0)</f>
        <v>0</v>
      </c>
      <c r="BG138" s="112">
        <f>IF(N138="zákl. přenesená",J138,0)</f>
        <v>0</v>
      </c>
      <c r="BH138" s="112">
        <f>IF(N138="sníž. přenesená",J138,0)</f>
        <v>0</v>
      </c>
      <c r="BI138" s="112">
        <f>IF(N138="nulová",J138,0)</f>
        <v>0</v>
      </c>
      <c r="BJ138" s="14" t="s">
        <v>81</v>
      </c>
      <c r="BK138" s="112">
        <f>ROUND(I138*H138,2)</f>
        <v>0</v>
      </c>
      <c r="BL138" s="14" t="s">
        <v>177</v>
      </c>
      <c r="BM138" s="219" t="s">
        <v>177</v>
      </c>
    </row>
    <row r="139" spans="1:65" s="2" customFormat="1" ht="11.25">
      <c r="A139" s="32"/>
      <c r="B139" s="33"/>
      <c r="C139" s="34"/>
      <c r="D139" s="220" t="s">
        <v>174</v>
      </c>
      <c r="E139" s="34"/>
      <c r="F139" s="221" t="s">
        <v>597</v>
      </c>
      <c r="G139" s="34"/>
      <c r="H139" s="34"/>
      <c r="I139" s="176"/>
      <c r="J139" s="34"/>
      <c r="K139" s="34"/>
      <c r="L139" s="35"/>
      <c r="M139" s="222"/>
      <c r="N139" s="223"/>
      <c r="O139" s="69"/>
      <c r="P139" s="69"/>
      <c r="Q139" s="69"/>
      <c r="R139" s="69"/>
      <c r="S139" s="69"/>
      <c r="T139" s="70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4" t="s">
        <v>174</v>
      </c>
      <c r="AU139" s="14" t="s">
        <v>81</v>
      </c>
    </row>
    <row r="140" spans="1:65" s="2" customFormat="1" ht="16.5" customHeight="1">
      <c r="A140" s="32"/>
      <c r="B140" s="33"/>
      <c r="C140" s="224" t="s">
        <v>178</v>
      </c>
      <c r="D140" s="224" t="s">
        <v>179</v>
      </c>
      <c r="E140" s="225" t="s">
        <v>596</v>
      </c>
      <c r="F140" s="226" t="s">
        <v>601</v>
      </c>
      <c r="G140" s="227" t="s">
        <v>213</v>
      </c>
      <c r="H140" s="228">
        <v>1</v>
      </c>
      <c r="I140" s="229"/>
      <c r="J140" s="230">
        <f>ROUND(I140*H140,2)</f>
        <v>0</v>
      </c>
      <c r="K140" s="231"/>
      <c r="L140" s="232"/>
      <c r="M140" s="233" t="s">
        <v>1</v>
      </c>
      <c r="N140" s="234" t="s">
        <v>39</v>
      </c>
      <c r="O140" s="69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9" t="s">
        <v>186</v>
      </c>
      <c r="AT140" s="219" t="s">
        <v>179</v>
      </c>
      <c r="AU140" s="219" t="s">
        <v>81</v>
      </c>
      <c r="AY140" s="14" t="s">
        <v>166</v>
      </c>
      <c r="BE140" s="112">
        <f>IF(N140="základní",J140,0)</f>
        <v>0</v>
      </c>
      <c r="BF140" s="112">
        <f>IF(N140="snížená",J140,0)</f>
        <v>0</v>
      </c>
      <c r="BG140" s="112">
        <f>IF(N140="zákl. přenesená",J140,0)</f>
        <v>0</v>
      </c>
      <c r="BH140" s="112">
        <f>IF(N140="sníž. přenesená",J140,0)</f>
        <v>0</v>
      </c>
      <c r="BI140" s="112">
        <f>IF(N140="nulová",J140,0)</f>
        <v>0</v>
      </c>
      <c r="BJ140" s="14" t="s">
        <v>81</v>
      </c>
      <c r="BK140" s="112">
        <f>ROUND(I140*H140,2)</f>
        <v>0</v>
      </c>
      <c r="BL140" s="14" t="s">
        <v>177</v>
      </c>
      <c r="BM140" s="219" t="s">
        <v>183</v>
      </c>
    </row>
    <row r="141" spans="1:65" s="2" customFormat="1" ht="11.25">
      <c r="A141" s="32"/>
      <c r="B141" s="33"/>
      <c r="C141" s="34"/>
      <c r="D141" s="220" t="s">
        <v>174</v>
      </c>
      <c r="E141" s="34"/>
      <c r="F141" s="221" t="s">
        <v>601</v>
      </c>
      <c r="G141" s="34"/>
      <c r="H141" s="34"/>
      <c r="I141" s="176"/>
      <c r="J141" s="34"/>
      <c r="K141" s="34"/>
      <c r="L141" s="35"/>
      <c r="M141" s="222"/>
      <c r="N141" s="223"/>
      <c r="O141" s="69"/>
      <c r="P141" s="69"/>
      <c r="Q141" s="69"/>
      <c r="R141" s="69"/>
      <c r="S141" s="69"/>
      <c r="T141" s="70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4" t="s">
        <v>174</v>
      </c>
      <c r="AU141" s="14" t="s">
        <v>81</v>
      </c>
    </row>
    <row r="142" spans="1:65" s="2" customFormat="1" ht="21.75" customHeight="1">
      <c r="A142" s="32"/>
      <c r="B142" s="33"/>
      <c r="C142" s="224" t="s">
        <v>177</v>
      </c>
      <c r="D142" s="224" t="s">
        <v>179</v>
      </c>
      <c r="E142" s="225" t="s">
        <v>598</v>
      </c>
      <c r="F142" s="226" t="s">
        <v>603</v>
      </c>
      <c r="G142" s="227" t="s">
        <v>213</v>
      </c>
      <c r="H142" s="228">
        <v>1</v>
      </c>
      <c r="I142" s="229"/>
      <c r="J142" s="230">
        <f>ROUND(I142*H142,2)</f>
        <v>0</v>
      </c>
      <c r="K142" s="231"/>
      <c r="L142" s="232"/>
      <c r="M142" s="233" t="s">
        <v>1</v>
      </c>
      <c r="N142" s="234" t="s">
        <v>39</v>
      </c>
      <c r="O142" s="69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9" t="s">
        <v>186</v>
      </c>
      <c r="AT142" s="219" t="s">
        <v>179</v>
      </c>
      <c r="AU142" s="219" t="s">
        <v>81</v>
      </c>
      <c r="AY142" s="14" t="s">
        <v>166</v>
      </c>
      <c r="BE142" s="112">
        <f>IF(N142="základní",J142,0)</f>
        <v>0</v>
      </c>
      <c r="BF142" s="112">
        <f>IF(N142="snížená",J142,0)</f>
        <v>0</v>
      </c>
      <c r="BG142" s="112">
        <f>IF(N142="zákl. přenesená",J142,0)</f>
        <v>0</v>
      </c>
      <c r="BH142" s="112">
        <f>IF(N142="sníž. přenesená",J142,0)</f>
        <v>0</v>
      </c>
      <c r="BI142" s="112">
        <f>IF(N142="nulová",J142,0)</f>
        <v>0</v>
      </c>
      <c r="BJ142" s="14" t="s">
        <v>81</v>
      </c>
      <c r="BK142" s="112">
        <f>ROUND(I142*H142,2)</f>
        <v>0</v>
      </c>
      <c r="BL142" s="14" t="s">
        <v>177</v>
      </c>
      <c r="BM142" s="219" t="s">
        <v>186</v>
      </c>
    </row>
    <row r="143" spans="1:65" s="2" customFormat="1" ht="11.25">
      <c r="A143" s="32"/>
      <c r="B143" s="33"/>
      <c r="C143" s="34"/>
      <c r="D143" s="220" t="s">
        <v>174</v>
      </c>
      <c r="E143" s="34"/>
      <c r="F143" s="221" t="s">
        <v>603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174</v>
      </c>
      <c r="AU143" s="14" t="s">
        <v>81</v>
      </c>
    </row>
    <row r="144" spans="1:65" s="2" customFormat="1" ht="24.2" customHeight="1">
      <c r="A144" s="32"/>
      <c r="B144" s="33"/>
      <c r="C144" s="224" t="s">
        <v>187</v>
      </c>
      <c r="D144" s="224" t="s">
        <v>179</v>
      </c>
      <c r="E144" s="225" t="s">
        <v>600</v>
      </c>
      <c r="F144" s="226" t="s">
        <v>605</v>
      </c>
      <c r="G144" s="227" t="s">
        <v>213</v>
      </c>
      <c r="H144" s="228">
        <v>1</v>
      </c>
      <c r="I144" s="229"/>
      <c r="J144" s="230">
        <f>ROUND(I144*H144,2)</f>
        <v>0</v>
      </c>
      <c r="K144" s="231"/>
      <c r="L144" s="232"/>
      <c r="M144" s="233" t="s">
        <v>1</v>
      </c>
      <c r="N144" s="234" t="s">
        <v>39</v>
      </c>
      <c r="O144" s="69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9" t="s">
        <v>186</v>
      </c>
      <c r="AT144" s="219" t="s">
        <v>179</v>
      </c>
      <c r="AU144" s="219" t="s">
        <v>81</v>
      </c>
      <c r="AY144" s="14" t="s">
        <v>166</v>
      </c>
      <c r="BE144" s="112">
        <f>IF(N144="základní",J144,0)</f>
        <v>0</v>
      </c>
      <c r="BF144" s="112">
        <f>IF(N144="snížená",J144,0)</f>
        <v>0</v>
      </c>
      <c r="BG144" s="112">
        <f>IF(N144="zákl. přenesená",J144,0)</f>
        <v>0</v>
      </c>
      <c r="BH144" s="112">
        <f>IF(N144="sníž. přenesená",J144,0)</f>
        <v>0</v>
      </c>
      <c r="BI144" s="112">
        <f>IF(N144="nulová",J144,0)</f>
        <v>0</v>
      </c>
      <c r="BJ144" s="14" t="s">
        <v>81</v>
      </c>
      <c r="BK144" s="112">
        <f>ROUND(I144*H144,2)</f>
        <v>0</v>
      </c>
      <c r="BL144" s="14" t="s">
        <v>177</v>
      </c>
      <c r="BM144" s="219" t="s">
        <v>190</v>
      </c>
    </row>
    <row r="145" spans="1:65" s="2" customFormat="1" ht="19.5">
      <c r="A145" s="32"/>
      <c r="B145" s="33"/>
      <c r="C145" s="34"/>
      <c r="D145" s="220" t="s">
        <v>174</v>
      </c>
      <c r="E145" s="34"/>
      <c r="F145" s="221" t="s">
        <v>605</v>
      </c>
      <c r="G145" s="34"/>
      <c r="H145" s="34"/>
      <c r="I145" s="176"/>
      <c r="J145" s="34"/>
      <c r="K145" s="34"/>
      <c r="L145" s="35"/>
      <c r="M145" s="222"/>
      <c r="N145" s="223"/>
      <c r="O145" s="69"/>
      <c r="P145" s="69"/>
      <c r="Q145" s="69"/>
      <c r="R145" s="69"/>
      <c r="S145" s="69"/>
      <c r="T145" s="70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4" t="s">
        <v>174</v>
      </c>
      <c r="AU145" s="14" t="s">
        <v>81</v>
      </c>
    </row>
    <row r="146" spans="1:65" s="2" customFormat="1" ht="24.2" customHeight="1">
      <c r="A146" s="32"/>
      <c r="B146" s="33"/>
      <c r="C146" s="224" t="s">
        <v>183</v>
      </c>
      <c r="D146" s="224" t="s">
        <v>179</v>
      </c>
      <c r="E146" s="225" t="s">
        <v>602</v>
      </c>
      <c r="F146" s="226" t="s">
        <v>607</v>
      </c>
      <c r="G146" s="227" t="s">
        <v>213</v>
      </c>
      <c r="H146" s="228">
        <v>1</v>
      </c>
      <c r="I146" s="229"/>
      <c r="J146" s="230">
        <f>ROUND(I146*H146,2)</f>
        <v>0</v>
      </c>
      <c r="K146" s="231"/>
      <c r="L146" s="232"/>
      <c r="M146" s="233" t="s">
        <v>1</v>
      </c>
      <c r="N146" s="234" t="s">
        <v>39</v>
      </c>
      <c r="O146" s="69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9" t="s">
        <v>186</v>
      </c>
      <c r="AT146" s="219" t="s">
        <v>179</v>
      </c>
      <c r="AU146" s="219" t="s">
        <v>81</v>
      </c>
      <c r="AY146" s="14" t="s">
        <v>166</v>
      </c>
      <c r="BE146" s="112">
        <f>IF(N146="základní",J146,0)</f>
        <v>0</v>
      </c>
      <c r="BF146" s="112">
        <f>IF(N146="snížená",J146,0)</f>
        <v>0</v>
      </c>
      <c r="BG146" s="112">
        <f>IF(N146="zákl. přenesená",J146,0)</f>
        <v>0</v>
      </c>
      <c r="BH146" s="112">
        <f>IF(N146="sníž. přenesená",J146,0)</f>
        <v>0</v>
      </c>
      <c r="BI146" s="112">
        <f>IF(N146="nulová",J146,0)</f>
        <v>0</v>
      </c>
      <c r="BJ146" s="14" t="s">
        <v>81</v>
      </c>
      <c r="BK146" s="112">
        <f>ROUND(I146*H146,2)</f>
        <v>0</v>
      </c>
      <c r="BL146" s="14" t="s">
        <v>177</v>
      </c>
      <c r="BM146" s="219" t="s">
        <v>8</v>
      </c>
    </row>
    <row r="147" spans="1:65" s="2" customFormat="1" ht="19.5">
      <c r="A147" s="32"/>
      <c r="B147" s="33"/>
      <c r="C147" s="34"/>
      <c r="D147" s="220" t="s">
        <v>174</v>
      </c>
      <c r="E147" s="34"/>
      <c r="F147" s="221" t="s">
        <v>607</v>
      </c>
      <c r="G147" s="34"/>
      <c r="H147" s="34"/>
      <c r="I147" s="176"/>
      <c r="J147" s="34"/>
      <c r="K147" s="34"/>
      <c r="L147" s="35"/>
      <c r="M147" s="222"/>
      <c r="N147" s="22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4" t="s">
        <v>174</v>
      </c>
      <c r="AU147" s="14" t="s">
        <v>81</v>
      </c>
    </row>
    <row r="148" spans="1:65" s="2" customFormat="1" ht="16.5" customHeight="1">
      <c r="A148" s="32"/>
      <c r="B148" s="33"/>
      <c r="C148" s="224" t="s">
        <v>193</v>
      </c>
      <c r="D148" s="224" t="s">
        <v>179</v>
      </c>
      <c r="E148" s="225" t="s">
        <v>604</v>
      </c>
      <c r="F148" s="226" t="s">
        <v>609</v>
      </c>
      <c r="G148" s="227" t="s">
        <v>213</v>
      </c>
      <c r="H148" s="228">
        <v>1</v>
      </c>
      <c r="I148" s="229"/>
      <c r="J148" s="230">
        <f>ROUND(I148*H148,2)</f>
        <v>0</v>
      </c>
      <c r="K148" s="231"/>
      <c r="L148" s="232"/>
      <c r="M148" s="233" t="s">
        <v>1</v>
      </c>
      <c r="N148" s="234" t="s">
        <v>39</v>
      </c>
      <c r="O148" s="69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9" t="s">
        <v>186</v>
      </c>
      <c r="AT148" s="219" t="s">
        <v>179</v>
      </c>
      <c r="AU148" s="219" t="s">
        <v>81</v>
      </c>
      <c r="AY148" s="14" t="s">
        <v>166</v>
      </c>
      <c r="BE148" s="112">
        <f>IF(N148="základní",J148,0)</f>
        <v>0</v>
      </c>
      <c r="BF148" s="112">
        <f>IF(N148="snížená",J148,0)</f>
        <v>0</v>
      </c>
      <c r="BG148" s="112">
        <f>IF(N148="zákl. přenesená",J148,0)</f>
        <v>0</v>
      </c>
      <c r="BH148" s="112">
        <f>IF(N148="sníž. přenesená",J148,0)</f>
        <v>0</v>
      </c>
      <c r="BI148" s="112">
        <f>IF(N148="nulová",J148,0)</f>
        <v>0</v>
      </c>
      <c r="BJ148" s="14" t="s">
        <v>81</v>
      </c>
      <c r="BK148" s="112">
        <f>ROUND(I148*H148,2)</f>
        <v>0</v>
      </c>
      <c r="BL148" s="14" t="s">
        <v>177</v>
      </c>
      <c r="BM148" s="219" t="s">
        <v>197</v>
      </c>
    </row>
    <row r="149" spans="1:65" s="2" customFormat="1" ht="11.25">
      <c r="A149" s="32"/>
      <c r="B149" s="33"/>
      <c r="C149" s="34"/>
      <c r="D149" s="220" t="s">
        <v>174</v>
      </c>
      <c r="E149" s="34"/>
      <c r="F149" s="221" t="s">
        <v>609</v>
      </c>
      <c r="G149" s="34"/>
      <c r="H149" s="34"/>
      <c r="I149" s="176"/>
      <c r="J149" s="34"/>
      <c r="K149" s="34"/>
      <c r="L149" s="35"/>
      <c r="M149" s="222"/>
      <c r="N149" s="223"/>
      <c r="O149" s="69"/>
      <c r="P149" s="69"/>
      <c r="Q149" s="69"/>
      <c r="R149" s="69"/>
      <c r="S149" s="69"/>
      <c r="T149" s="70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4" t="s">
        <v>174</v>
      </c>
      <c r="AU149" s="14" t="s">
        <v>81</v>
      </c>
    </row>
    <row r="150" spans="1:65" s="2" customFormat="1" ht="33" customHeight="1">
      <c r="A150" s="32"/>
      <c r="B150" s="33"/>
      <c r="C150" s="224" t="s">
        <v>186</v>
      </c>
      <c r="D150" s="224" t="s">
        <v>179</v>
      </c>
      <c r="E150" s="225" t="s">
        <v>606</v>
      </c>
      <c r="F150" s="226" t="s">
        <v>611</v>
      </c>
      <c r="G150" s="227" t="s">
        <v>213</v>
      </c>
      <c r="H150" s="228">
        <v>1</v>
      </c>
      <c r="I150" s="229"/>
      <c r="J150" s="230">
        <f>ROUND(I150*H150,2)</f>
        <v>0</v>
      </c>
      <c r="K150" s="231"/>
      <c r="L150" s="232"/>
      <c r="M150" s="233" t="s">
        <v>1</v>
      </c>
      <c r="N150" s="234" t="s">
        <v>39</v>
      </c>
      <c r="O150" s="69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9" t="s">
        <v>186</v>
      </c>
      <c r="AT150" s="219" t="s">
        <v>179</v>
      </c>
      <c r="AU150" s="219" t="s">
        <v>81</v>
      </c>
      <c r="AY150" s="14" t="s">
        <v>166</v>
      </c>
      <c r="BE150" s="112">
        <f>IF(N150="základní",J150,0)</f>
        <v>0</v>
      </c>
      <c r="BF150" s="112">
        <f>IF(N150="snížená",J150,0)</f>
        <v>0</v>
      </c>
      <c r="BG150" s="112">
        <f>IF(N150="zákl. přenesená",J150,0)</f>
        <v>0</v>
      </c>
      <c r="BH150" s="112">
        <f>IF(N150="sníž. přenesená",J150,0)</f>
        <v>0</v>
      </c>
      <c r="BI150" s="112">
        <f>IF(N150="nulová",J150,0)</f>
        <v>0</v>
      </c>
      <c r="BJ150" s="14" t="s">
        <v>81</v>
      </c>
      <c r="BK150" s="112">
        <f>ROUND(I150*H150,2)</f>
        <v>0</v>
      </c>
      <c r="BL150" s="14" t="s">
        <v>177</v>
      </c>
      <c r="BM150" s="219" t="s">
        <v>173</v>
      </c>
    </row>
    <row r="151" spans="1:65" s="2" customFormat="1" ht="19.5">
      <c r="A151" s="32"/>
      <c r="B151" s="33"/>
      <c r="C151" s="34"/>
      <c r="D151" s="220" t="s">
        <v>174</v>
      </c>
      <c r="E151" s="34"/>
      <c r="F151" s="221" t="s">
        <v>611</v>
      </c>
      <c r="G151" s="34"/>
      <c r="H151" s="34"/>
      <c r="I151" s="176"/>
      <c r="J151" s="34"/>
      <c r="K151" s="34"/>
      <c r="L151" s="35"/>
      <c r="M151" s="222"/>
      <c r="N151" s="223"/>
      <c r="O151" s="69"/>
      <c r="P151" s="69"/>
      <c r="Q151" s="69"/>
      <c r="R151" s="69"/>
      <c r="S151" s="69"/>
      <c r="T151" s="70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4" t="s">
        <v>174</v>
      </c>
      <c r="AU151" s="14" t="s">
        <v>81</v>
      </c>
    </row>
    <row r="152" spans="1:65" s="2" customFormat="1" ht="16.5" customHeight="1">
      <c r="A152" s="32"/>
      <c r="B152" s="33"/>
      <c r="C152" s="207" t="s">
        <v>200</v>
      </c>
      <c r="D152" s="207" t="s">
        <v>169</v>
      </c>
      <c r="E152" s="208" t="s">
        <v>608</v>
      </c>
      <c r="F152" s="209" t="s">
        <v>613</v>
      </c>
      <c r="G152" s="210" t="s">
        <v>213</v>
      </c>
      <c r="H152" s="211">
        <v>8</v>
      </c>
      <c r="I152" s="212"/>
      <c r="J152" s="213">
        <f>ROUND(I152*H152,2)</f>
        <v>0</v>
      </c>
      <c r="K152" s="214"/>
      <c r="L152" s="35"/>
      <c r="M152" s="215" t="s">
        <v>1</v>
      </c>
      <c r="N152" s="216" t="s">
        <v>39</v>
      </c>
      <c r="O152" s="69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9" t="s">
        <v>177</v>
      </c>
      <c r="AT152" s="219" t="s">
        <v>169</v>
      </c>
      <c r="AU152" s="219" t="s">
        <v>81</v>
      </c>
      <c r="AY152" s="14" t="s">
        <v>166</v>
      </c>
      <c r="BE152" s="112">
        <f>IF(N152="základní",J152,0)</f>
        <v>0</v>
      </c>
      <c r="BF152" s="112">
        <f>IF(N152="snížená",J152,0)</f>
        <v>0</v>
      </c>
      <c r="BG152" s="112">
        <f>IF(N152="zákl. přenesená",J152,0)</f>
        <v>0</v>
      </c>
      <c r="BH152" s="112">
        <f>IF(N152="sníž. přenesená",J152,0)</f>
        <v>0</v>
      </c>
      <c r="BI152" s="112">
        <f>IF(N152="nulová",J152,0)</f>
        <v>0</v>
      </c>
      <c r="BJ152" s="14" t="s">
        <v>81</v>
      </c>
      <c r="BK152" s="112">
        <f>ROUND(I152*H152,2)</f>
        <v>0</v>
      </c>
      <c r="BL152" s="14" t="s">
        <v>177</v>
      </c>
      <c r="BM152" s="219" t="s">
        <v>203</v>
      </c>
    </row>
    <row r="153" spans="1:65" s="2" customFormat="1" ht="11.25">
      <c r="A153" s="32"/>
      <c r="B153" s="33"/>
      <c r="C153" s="34"/>
      <c r="D153" s="220" t="s">
        <v>174</v>
      </c>
      <c r="E153" s="34"/>
      <c r="F153" s="221" t="s">
        <v>613</v>
      </c>
      <c r="G153" s="34"/>
      <c r="H153" s="34"/>
      <c r="I153" s="176"/>
      <c r="J153" s="34"/>
      <c r="K153" s="34"/>
      <c r="L153" s="35"/>
      <c r="M153" s="222"/>
      <c r="N153" s="223"/>
      <c r="O153" s="69"/>
      <c r="P153" s="69"/>
      <c r="Q153" s="69"/>
      <c r="R153" s="69"/>
      <c r="S153" s="69"/>
      <c r="T153" s="70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4" t="s">
        <v>174</v>
      </c>
      <c r="AU153" s="14" t="s">
        <v>81</v>
      </c>
    </row>
    <row r="154" spans="1:65" s="2" customFormat="1" ht="16.5" customHeight="1">
      <c r="A154" s="32"/>
      <c r="B154" s="33"/>
      <c r="C154" s="207" t="s">
        <v>190</v>
      </c>
      <c r="D154" s="207" t="s">
        <v>169</v>
      </c>
      <c r="E154" s="208" t="s">
        <v>610</v>
      </c>
      <c r="F154" s="209" t="s">
        <v>615</v>
      </c>
      <c r="G154" s="210" t="s">
        <v>213</v>
      </c>
      <c r="H154" s="211">
        <v>8</v>
      </c>
      <c r="I154" s="212"/>
      <c r="J154" s="213">
        <f>ROUND(I154*H154,2)</f>
        <v>0</v>
      </c>
      <c r="K154" s="214"/>
      <c r="L154" s="35"/>
      <c r="M154" s="215" t="s">
        <v>1</v>
      </c>
      <c r="N154" s="216" t="s">
        <v>39</v>
      </c>
      <c r="O154" s="69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9" t="s">
        <v>177</v>
      </c>
      <c r="AT154" s="219" t="s">
        <v>169</v>
      </c>
      <c r="AU154" s="219" t="s">
        <v>81</v>
      </c>
      <c r="AY154" s="14" t="s">
        <v>166</v>
      </c>
      <c r="BE154" s="112">
        <f>IF(N154="základní",J154,0)</f>
        <v>0</v>
      </c>
      <c r="BF154" s="112">
        <f>IF(N154="snížená",J154,0)</f>
        <v>0</v>
      </c>
      <c r="BG154" s="112">
        <f>IF(N154="zákl. přenesená",J154,0)</f>
        <v>0</v>
      </c>
      <c r="BH154" s="112">
        <f>IF(N154="sníž. přenesená",J154,0)</f>
        <v>0</v>
      </c>
      <c r="BI154" s="112">
        <f>IF(N154="nulová",J154,0)</f>
        <v>0</v>
      </c>
      <c r="BJ154" s="14" t="s">
        <v>81</v>
      </c>
      <c r="BK154" s="112">
        <f>ROUND(I154*H154,2)</f>
        <v>0</v>
      </c>
      <c r="BL154" s="14" t="s">
        <v>177</v>
      </c>
      <c r="BM154" s="219" t="s">
        <v>206</v>
      </c>
    </row>
    <row r="155" spans="1:65" s="2" customFormat="1" ht="11.25">
      <c r="A155" s="32"/>
      <c r="B155" s="33"/>
      <c r="C155" s="34"/>
      <c r="D155" s="220" t="s">
        <v>174</v>
      </c>
      <c r="E155" s="34"/>
      <c r="F155" s="221" t="s">
        <v>615</v>
      </c>
      <c r="G155" s="34"/>
      <c r="H155" s="34"/>
      <c r="I155" s="176"/>
      <c r="J155" s="34"/>
      <c r="K155" s="34"/>
      <c r="L155" s="35"/>
      <c r="M155" s="222"/>
      <c r="N155" s="223"/>
      <c r="O155" s="69"/>
      <c r="P155" s="69"/>
      <c r="Q155" s="69"/>
      <c r="R155" s="69"/>
      <c r="S155" s="69"/>
      <c r="T155" s="70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4" t="s">
        <v>174</v>
      </c>
      <c r="AU155" s="14" t="s">
        <v>81</v>
      </c>
    </row>
    <row r="156" spans="1:65" s="2" customFormat="1" ht="16.5" customHeight="1">
      <c r="A156" s="32"/>
      <c r="B156" s="33"/>
      <c r="C156" s="207" t="s">
        <v>207</v>
      </c>
      <c r="D156" s="207" t="s">
        <v>169</v>
      </c>
      <c r="E156" s="208" t="s">
        <v>612</v>
      </c>
      <c r="F156" s="209" t="s">
        <v>617</v>
      </c>
      <c r="G156" s="210" t="s">
        <v>213</v>
      </c>
      <c r="H156" s="211">
        <v>8</v>
      </c>
      <c r="I156" s="212"/>
      <c r="J156" s="213">
        <f>ROUND(I156*H156,2)</f>
        <v>0</v>
      </c>
      <c r="K156" s="214"/>
      <c r="L156" s="35"/>
      <c r="M156" s="215" t="s">
        <v>1</v>
      </c>
      <c r="N156" s="216" t="s">
        <v>39</v>
      </c>
      <c r="O156" s="69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9" t="s">
        <v>177</v>
      </c>
      <c r="AT156" s="219" t="s">
        <v>169</v>
      </c>
      <c r="AU156" s="219" t="s">
        <v>81</v>
      </c>
      <c r="AY156" s="14" t="s">
        <v>166</v>
      </c>
      <c r="BE156" s="112">
        <f>IF(N156="základní",J156,0)</f>
        <v>0</v>
      </c>
      <c r="BF156" s="112">
        <f>IF(N156="snížená",J156,0)</f>
        <v>0</v>
      </c>
      <c r="BG156" s="112">
        <f>IF(N156="zákl. přenesená",J156,0)</f>
        <v>0</v>
      </c>
      <c r="BH156" s="112">
        <f>IF(N156="sníž. přenesená",J156,0)</f>
        <v>0</v>
      </c>
      <c r="BI156" s="112">
        <f>IF(N156="nulová",J156,0)</f>
        <v>0</v>
      </c>
      <c r="BJ156" s="14" t="s">
        <v>81</v>
      </c>
      <c r="BK156" s="112">
        <f>ROUND(I156*H156,2)</f>
        <v>0</v>
      </c>
      <c r="BL156" s="14" t="s">
        <v>177</v>
      </c>
      <c r="BM156" s="219" t="s">
        <v>210</v>
      </c>
    </row>
    <row r="157" spans="1:65" s="2" customFormat="1" ht="11.25">
      <c r="A157" s="32"/>
      <c r="B157" s="33"/>
      <c r="C157" s="34"/>
      <c r="D157" s="220" t="s">
        <v>174</v>
      </c>
      <c r="E157" s="34"/>
      <c r="F157" s="221" t="s">
        <v>617</v>
      </c>
      <c r="G157" s="34"/>
      <c r="H157" s="34"/>
      <c r="I157" s="176"/>
      <c r="J157" s="34"/>
      <c r="K157" s="34"/>
      <c r="L157" s="35"/>
      <c r="M157" s="222"/>
      <c r="N157" s="223"/>
      <c r="O157" s="69"/>
      <c r="P157" s="69"/>
      <c r="Q157" s="69"/>
      <c r="R157" s="69"/>
      <c r="S157" s="69"/>
      <c r="T157" s="70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4" t="s">
        <v>174</v>
      </c>
      <c r="AU157" s="14" t="s">
        <v>81</v>
      </c>
    </row>
    <row r="158" spans="1:65" s="2" customFormat="1" ht="16.5" customHeight="1">
      <c r="A158" s="32"/>
      <c r="B158" s="33"/>
      <c r="C158" s="207" t="s">
        <v>8</v>
      </c>
      <c r="D158" s="207" t="s">
        <v>169</v>
      </c>
      <c r="E158" s="208" t="s">
        <v>614</v>
      </c>
      <c r="F158" s="209" t="s">
        <v>619</v>
      </c>
      <c r="G158" s="210" t="s">
        <v>213</v>
      </c>
      <c r="H158" s="211">
        <v>8</v>
      </c>
      <c r="I158" s="212"/>
      <c r="J158" s="213">
        <f>ROUND(I158*H158,2)</f>
        <v>0</v>
      </c>
      <c r="K158" s="214"/>
      <c r="L158" s="35"/>
      <c r="M158" s="215" t="s">
        <v>1</v>
      </c>
      <c r="N158" s="216" t="s">
        <v>39</v>
      </c>
      <c r="O158" s="69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19" t="s">
        <v>177</v>
      </c>
      <c r="AT158" s="219" t="s">
        <v>169</v>
      </c>
      <c r="AU158" s="219" t="s">
        <v>81</v>
      </c>
      <c r="AY158" s="14" t="s">
        <v>166</v>
      </c>
      <c r="BE158" s="112">
        <f>IF(N158="základní",J158,0)</f>
        <v>0</v>
      </c>
      <c r="BF158" s="112">
        <f>IF(N158="snížená",J158,0)</f>
        <v>0</v>
      </c>
      <c r="BG158" s="112">
        <f>IF(N158="zákl. přenesená",J158,0)</f>
        <v>0</v>
      </c>
      <c r="BH158" s="112">
        <f>IF(N158="sníž. přenesená",J158,0)</f>
        <v>0</v>
      </c>
      <c r="BI158" s="112">
        <f>IF(N158="nulová",J158,0)</f>
        <v>0</v>
      </c>
      <c r="BJ158" s="14" t="s">
        <v>81</v>
      </c>
      <c r="BK158" s="112">
        <f>ROUND(I158*H158,2)</f>
        <v>0</v>
      </c>
      <c r="BL158" s="14" t="s">
        <v>177</v>
      </c>
      <c r="BM158" s="219" t="s">
        <v>214</v>
      </c>
    </row>
    <row r="159" spans="1:65" s="2" customFormat="1" ht="11.25">
      <c r="A159" s="32"/>
      <c r="B159" s="33"/>
      <c r="C159" s="34"/>
      <c r="D159" s="220" t="s">
        <v>174</v>
      </c>
      <c r="E159" s="34"/>
      <c r="F159" s="221" t="s">
        <v>619</v>
      </c>
      <c r="G159" s="34"/>
      <c r="H159" s="34"/>
      <c r="I159" s="176"/>
      <c r="J159" s="34"/>
      <c r="K159" s="34"/>
      <c r="L159" s="35"/>
      <c r="M159" s="222"/>
      <c r="N159" s="223"/>
      <c r="O159" s="69"/>
      <c r="P159" s="69"/>
      <c r="Q159" s="69"/>
      <c r="R159" s="69"/>
      <c r="S159" s="69"/>
      <c r="T159" s="70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4" t="s">
        <v>174</v>
      </c>
      <c r="AU159" s="14" t="s">
        <v>81</v>
      </c>
    </row>
    <row r="160" spans="1:65" s="2" customFormat="1" ht="16.5" customHeight="1">
      <c r="A160" s="32"/>
      <c r="B160" s="33"/>
      <c r="C160" s="207" t="s">
        <v>215</v>
      </c>
      <c r="D160" s="207" t="s">
        <v>169</v>
      </c>
      <c r="E160" s="208" t="s">
        <v>616</v>
      </c>
      <c r="F160" s="209" t="s">
        <v>621</v>
      </c>
      <c r="G160" s="210" t="s">
        <v>213</v>
      </c>
      <c r="H160" s="211">
        <v>16</v>
      </c>
      <c r="I160" s="212"/>
      <c r="J160" s="213">
        <f>ROUND(I160*H160,2)</f>
        <v>0</v>
      </c>
      <c r="K160" s="214"/>
      <c r="L160" s="35"/>
      <c r="M160" s="215" t="s">
        <v>1</v>
      </c>
      <c r="N160" s="216" t="s">
        <v>39</v>
      </c>
      <c r="O160" s="69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9" t="s">
        <v>177</v>
      </c>
      <c r="AT160" s="219" t="s">
        <v>169</v>
      </c>
      <c r="AU160" s="219" t="s">
        <v>81</v>
      </c>
      <c r="AY160" s="14" t="s">
        <v>166</v>
      </c>
      <c r="BE160" s="112">
        <f>IF(N160="základní",J160,0)</f>
        <v>0</v>
      </c>
      <c r="BF160" s="112">
        <f>IF(N160="snížená",J160,0)</f>
        <v>0</v>
      </c>
      <c r="BG160" s="112">
        <f>IF(N160="zákl. přenesená",J160,0)</f>
        <v>0</v>
      </c>
      <c r="BH160" s="112">
        <f>IF(N160="sníž. přenesená",J160,0)</f>
        <v>0</v>
      </c>
      <c r="BI160" s="112">
        <f>IF(N160="nulová",J160,0)</f>
        <v>0</v>
      </c>
      <c r="BJ160" s="14" t="s">
        <v>81</v>
      </c>
      <c r="BK160" s="112">
        <f>ROUND(I160*H160,2)</f>
        <v>0</v>
      </c>
      <c r="BL160" s="14" t="s">
        <v>177</v>
      </c>
      <c r="BM160" s="219" t="s">
        <v>219</v>
      </c>
    </row>
    <row r="161" spans="1:65" s="2" customFormat="1" ht="11.25">
      <c r="A161" s="32"/>
      <c r="B161" s="33"/>
      <c r="C161" s="34"/>
      <c r="D161" s="220" t="s">
        <v>174</v>
      </c>
      <c r="E161" s="34"/>
      <c r="F161" s="221" t="s">
        <v>621</v>
      </c>
      <c r="G161" s="34"/>
      <c r="H161" s="34"/>
      <c r="I161" s="176"/>
      <c r="J161" s="34"/>
      <c r="K161" s="34"/>
      <c r="L161" s="35"/>
      <c r="M161" s="222"/>
      <c r="N161" s="223"/>
      <c r="O161" s="69"/>
      <c r="P161" s="69"/>
      <c r="Q161" s="69"/>
      <c r="R161" s="69"/>
      <c r="S161" s="69"/>
      <c r="T161" s="70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4" t="s">
        <v>174</v>
      </c>
      <c r="AU161" s="14" t="s">
        <v>81</v>
      </c>
    </row>
    <row r="162" spans="1:65" s="2" customFormat="1" ht="16.5" customHeight="1">
      <c r="A162" s="32"/>
      <c r="B162" s="33"/>
      <c r="C162" s="207" t="s">
        <v>197</v>
      </c>
      <c r="D162" s="207" t="s">
        <v>169</v>
      </c>
      <c r="E162" s="208" t="s">
        <v>618</v>
      </c>
      <c r="F162" s="209" t="s">
        <v>623</v>
      </c>
      <c r="G162" s="210" t="s">
        <v>213</v>
      </c>
      <c r="H162" s="211">
        <v>8</v>
      </c>
      <c r="I162" s="212"/>
      <c r="J162" s="213">
        <f>ROUND(I162*H162,2)</f>
        <v>0</v>
      </c>
      <c r="K162" s="214"/>
      <c r="L162" s="35"/>
      <c r="M162" s="215" t="s">
        <v>1</v>
      </c>
      <c r="N162" s="216" t="s">
        <v>39</v>
      </c>
      <c r="O162" s="69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9" t="s">
        <v>177</v>
      </c>
      <c r="AT162" s="219" t="s">
        <v>169</v>
      </c>
      <c r="AU162" s="219" t="s">
        <v>81</v>
      </c>
      <c r="AY162" s="14" t="s">
        <v>166</v>
      </c>
      <c r="BE162" s="112">
        <f>IF(N162="základní",J162,0)</f>
        <v>0</v>
      </c>
      <c r="BF162" s="112">
        <f>IF(N162="snížená",J162,0)</f>
        <v>0</v>
      </c>
      <c r="BG162" s="112">
        <f>IF(N162="zákl. přenesená",J162,0)</f>
        <v>0</v>
      </c>
      <c r="BH162" s="112">
        <f>IF(N162="sníž. přenesená",J162,0)</f>
        <v>0</v>
      </c>
      <c r="BI162" s="112">
        <f>IF(N162="nulová",J162,0)</f>
        <v>0</v>
      </c>
      <c r="BJ162" s="14" t="s">
        <v>81</v>
      </c>
      <c r="BK162" s="112">
        <f>ROUND(I162*H162,2)</f>
        <v>0</v>
      </c>
      <c r="BL162" s="14" t="s">
        <v>177</v>
      </c>
      <c r="BM162" s="219" t="s">
        <v>222</v>
      </c>
    </row>
    <row r="163" spans="1:65" s="2" customFormat="1" ht="11.25">
      <c r="A163" s="32"/>
      <c r="B163" s="33"/>
      <c r="C163" s="34"/>
      <c r="D163" s="220" t="s">
        <v>174</v>
      </c>
      <c r="E163" s="34"/>
      <c r="F163" s="221" t="s">
        <v>623</v>
      </c>
      <c r="G163" s="34"/>
      <c r="H163" s="34"/>
      <c r="I163" s="176"/>
      <c r="J163" s="34"/>
      <c r="K163" s="34"/>
      <c r="L163" s="35"/>
      <c r="M163" s="222"/>
      <c r="N163" s="223"/>
      <c r="O163" s="69"/>
      <c r="P163" s="69"/>
      <c r="Q163" s="69"/>
      <c r="R163" s="69"/>
      <c r="S163" s="69"/>
      <c r="T163" s="70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4" t="s">
        <v>174</v>
      </c>
      <c r="AU163" s="14" t="s">
        <v>81</v>
      </c>
    </row>
    <row r="164" spans="1:65" s="2" customFormat="1" ht="24.2" customHeight="1">
      <c r="A164" s="32"/>
      <c r="B164" s="33"/>
      <c r="C164" s="207" t="s">
        <v>223</v>
      </c>
      <c r="D164" s="207" t="s">
        <v>169</v>
      </c>
      <c r="E164" s="208" t="s">
        <v>620</v>
      </c>
      <c r="F164" s="209" t="s">
        <v>625</v>
      </c>
      <c r="G164" s="210" t="s">
        <v>213</v>
      </c>
      <c r="H164" s="211">
        <v>1</v>
      </c>
      <c r="I164" s="212"/>
      <c r="J164" s="213">
        <f>ROUND(I164*H164,2)</f>
        <v>0</v>
      </c>
      <c r="K164" s="214"/>
      <c r="L164" s="35"/>
      <c r="M164" s="215" t="s">
        <v>1</v>
      </c>
      <c r="N164" s="216" t="s">
        <v>39</v>
      </c>
      <c r="O164" s="69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9" t="s">
        <v>177</v>
      </c>
      <c r="AT164" s="219" t="s">
        <v>169</v>
      </c>
      <c r="AU164" s="219" t="s">
        <v>81</v>
      </c>
      <c r="AY164" s="14" t="s">
        <v>166</v>
      </c>
      <c r="BE164" s="112">
        <f>IF(N164="základní",J164,0)</f>
        <v>0</v>
      </c>
      <c r="BF164" s="112">
        <f>IF(N164="snížená",J164,0)</f>
        <v>0</v>
      </c>
      <c r="BG164" s="112">
        <f>IF(N164="zákl. přenesená",J164,0)</f>
        <v>0</v>
      </c>
      <c r="BH164" s="112">
        <f>IF(N164="sníž. přenesená",J164,0)</f>
        <v>0</v>
      </c>
      <c r="BI164" s="112">
        <f>IF(N164="nulová",J164,0)</f>
        <v>0</v>
      </c>
      <c r="BJ164" s="14" t="s">
        <v>81</v>
      </c>
      <c r="BK164" s="112">
        <f>ROUND(I164*H164,2)</f>
        <v>0</v>
      </c>
      <c r="BL164" s="14" t="s">
        <v>177</v>
      </c>
      <c r="BM164" s="219" t="s">
        <v>226</v>
      </c>
    </row>
    <row r="165" spans="1:65" s="2" customFormat="1" ht="11.25">
      <c r="A165" s="32"/>
      <c r="B165" s="33"/>
      <c r="C165" s="34"/>
      <c r="D165" s="220" t="s">
        <v>174</v>
      </c>
      <c r="E165" s="34"/>
      <c r="F165" s="221" t="s">
        <v>625</v>
      </c>
      <c r="G165" s="34"/>
      <c r="H165" s="34"/>
      <c r="I165" s="176"/>
      <c r="J165" s="34"/>
      <c r="K165" s="34"/>
      <c r="L165" s="35"/>
      <c r="M165" s="222"/>
      <c r="N165" s="223"/>
      <c r="O165" s="69"/>
      <c r="P165" s="69"/>
      <c r="Q165" s="69"/>
      <c r="R165" s="69"/>
      <c r="S165" s="69"/>
      <c r="T165" s="70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4" t="s">
        <v>174</v>
      </c>
      <c r="AU165" s="14" t="s">
        <v>81</v>
      </c>
    </row>
    <row r="166" spans="1:65" s="12" customFormat="1" ht="25.9" customHeight="1">
      <c r="B166" s="191"/>
      <c r="C166" s="192"/>
      <c r="D166" s="193" t="s">
        <v>73</v>
      </c>
      <c r="E166" s="194" t="s">
        <v>626</v>
      </c>
      <c r="F166" s="194" t="s">
        <v>627</v>
      </c>
      <c r="G166" s="192"/>
      <c r="H166" s="192"/>
      <c r="I166" s="195"/>
      <c r="J166" s="196">
        <f>BK166</f>
        <v>0</v>
      </c>
      <c r="K166" s="192"/>
      <c r="L166" s="197"/>
      <c r="M166" s="198"/>
      <c r="N166" s="199"/>
      <c r="O166" s="199"/>
      <c r="P166" s="200">
        <f>SUM(P167:P169)</f>
        <v>0</v>
      </c>
      <c r="Q166" s="199"/>
      <c r="R166" s="200">
        <f>SUM(R167:R169)</f>
        <v>0</v>
      </c>
      <c r="S166" s="199"/>
      <c r="T166" s="201">
        <f>SUM(T167:T169)</f>
        <v>0</v>
      </c>
      <c r="AR166" s="202" t="s">
        <v>81</v>
      </c>
      <c r="AT166" s="203" t="s">
        <v>73</v>
      </c>
      <c r="AU166" s="203" t="s">
        <v>74</v>
      </c>
      <c r="AY166" s="202" t="s">
        <v>166</v>
      </c>
      <c r="BK166" s="204">
        <f>SUM(BK167:BK169)</f>
        <v>0</v>
      </c>
    </row>
    <row r="167" spans="1:65" s="2" customFormat="1" ht="16.5" customHeight="1">
      <c r="A167" s="32"/>
      <c r="B167" s="33"/>
      <c r="C167" s="207" t="s">
        <v>173</v>
      </c>
      <c r="D167" s="207" t="s">
        <v>169</v>
      </c>
      <c r="E167" s="208" t="s">
        <v>622</v>
      </c>
      <c r="F167" s="209" t="s">
        <v>997</v>
      </c>
      <c r="G167" s="210" t="s">
        <v>213</v>
      </c>
      <c r="H167" s="211">
        <v>1</v>
      </c>
      <c r="I167" s="212"/>
      <c r="J167" s="213">
        <f>ROUND(I167*H167,2)</f>
        <v>0</v>
      </c>
      <c r="K167" s="214"/>
      <c r="L167" s="35"/>
      <c r="M167" s="215" t="s">
        <v>1</v>
      </c>
      <c r="N167" s="216" t="s">
        <v>39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177</v>
      </c>
      <c r="AT167" s="219" t="s">
        <v>169</v>
      </c>
      <c r="AU167" s="219" t="s">
        <v>81</v>
      </c>
      <c r="AY167" s="14" t="s">
        <v>166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81</v>
      </c>
      <c r="BK167" s="112">
        <f>ROUND(I167*H167,2)</f>
        <v>0</v>
      </c>
      <c r="BL167" s="14" t="s">
        <v>177</v>
      </c>
      <c r="BM167" s="219" t="s">
        <v>182</v>
      </c>
    </row>
    <row r="168" spans="1:65" s="2" customFormat="1" ht="11.25">
      <c r="A168" s="32"/>
      <c r="B168" s="33"/>
      <c r="C168" s="34"/>
      <c r="D168" s="220" t="s">
        <v>174</v>
      </c>
      <c r="E168" s="34"/>
      <c r="F168" s="221" t="s">
        <v>997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174</v>
      </c>
      <c r="AU168" s="14" t="s">
        <v>81</v>
      </c>
    </row>
    <row r="169" spans="1:65" s="2" customFormat="1" ht="165.75">
      <c r="A169" s="32"/>
      <c r="B169" s="33"/>
      <c r="C169" s="34"/>
      <c r="D169" s="220" t="s">
        <v>786</v>
      </c>
      <c r="E169" s="34"/>
      <c r="F169" s="239" t="s">
        <v>998</v>
      </c>
      <c r="G169" s="34"/>
      <c r="H169" s="34"/>
      <c r="I169" s="176"/>
      <c r="J169" s="34"/>
      <c r="K169" s="34"/>
      <c r="L169" s="35"/>
      <c r="M169" s="222"/>
      <c r="N169" s="223"/>
      <c r="O169" s="69"/>
      <c r="P169" s="69"/>
      <c r="Q169" s="69"/>
      <c r="R169" s="69"/>
      <c r="S169" s="69"/>
      <c r="T169" s="70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4" t="s">
        <v>786</v>
      </c>
      <c r="AU169" s="14" t="s">
        <v>81</v>
      </c>
    </row>
    <row r="170" spans="1:65" s="12" customFormat="1" ht="25.9" customHeight="1">
      <c r="B170" s="191"/>
      <c r="C170" s="192"/>
      <c r="D170" s="193" t="s">
        <v>73</v>
      </c>
      <c r="E170" s="194" t="s">
        <v>630</v>
      </c>
      <c r="F170" s="194" t="s">
        <v>999</v>
      </c>
      <c r="G170" s="192"/>
      <c r="H170" s="192"/>
      <c r="I170" s="195"/>
      <c r="J170" s="196">
        <f>BK170</f>
        <v>0</v>
      </c>
      <c r="K170" s="192"/>
      <c r="L170" s="197"/>
      <c r="M170" s="198"/>
      <c r="N170" s="199"/>
      <c r="O170" s="199"/>
      <c r="P170" s="200">
        <f>SUM(P171:P174)</f>
        <v>0</v>
      </c>
      <c r="Q170" s="199"/>
      <c r="R170" s="200">
        <f>SUM(R171:R174)</f>
        <v>0</v>
      </c>
      <c r="S170" s="199"/>
      <c r="T170" s="201">
        <f>SUM(T171:T174)</f>
        <v>0</v>
      </c>
      <c r="AR170" s="202" t="s">
        <v>81</v>
      </c>
      <c r="AT170" s="203" t="s">
        <v>73</v>
      </c>
      <c r="AU170" s="203" t="s">
        <v>74</v>
      </c>
      <c r="AY170" s="202" t="s">
        <v>166</v>
      </c>
      <c r="BK170" s="204">
        <f>SUM(BK171:BK174)</f>
        <v>0</v>
      </c>
    </row>
    <row r="171" spans="1:65" s="2" customFormat="1" ht="24.2" customHeight="1">
      <c r="A171" s="32"/>
      <c r="B171" s="33"/>
      <c r="C171" s="207" t="s">
        <v>231</v>
      </c>
      <c r="D171" s="207" t="s">
        <v>169</v>
      </c>
      <c r="E171" s="208" t="s">
        <v>624</v>
      </c>
      <c r="F171" s="209" t="s">
        <v>1000</v>
      </c>
      <c r="G171" s="210" t="s">
        <v>213</v>
      </c>
      <c r="H171" s="211">
        <v>1</v>
      </c>
      <c r="I171" s="212"/>
      <c r="J171" s="213">
        <f>ROUND(I171*H171,2)</f>
        <v>0</v>
      </c>
      <c r="K171" s="214"/>
      <c r="L171" s="35"/>
      <c r="M171" s="215" t="s">
        <v>1</v>
      </c>
      <c r="N171" s="216" t="s">
        <v>39</v>
      </c>
      <c r="O171" s="69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9" t="s">
        <v>177</v>
      </c>
      <c r="AT171" s="219" t="s">
        <v>169</v>
      </c>
      <c r="AU171" s="219" t="s">
        <v>81</v>
      </c>
      <c r="AY171" s="14" t="s">
        <v>166</v>
      </c>
      <c r="BE171" s="112">
        <f>IF(N171="základní",J171,0)</f>
        <v>0</v>
      </c>
      <c r="BF171" s="112">
        <f>IF(N171="snížená",J171,0)</f>
        <v>0</v>
      </c>
      <c r="BG171" s="112">
        <f>IF(N171="zákl. přenesená",J171,0)</f>
        <v>0</v>
      </c>
      <c r="BH171" s="112">
        <f>IF(N171="sníž. přenesená",J171,0)</f>
        <v>0</v>
      </c>
      <c r="BI171" s="112">
        <f>IF(N171="nulová",J171,0)</f>
        <v>0</v>
      </c>
      <c r="BJ171" s="14" t="s">
        <v>81</v>
      </c>
      <c r="BK171" s="112">
        <f>ROUND(I171*H171,2)</f>
        <v>0</v>
      </c>
      <c r="BL171" s="14" t="s">
        <v>177</v>
      </c>
      <c r="BM171" s="219" t="s">
        <v>234</v>
      </c>
    </row>
    <row r="172" spans="1:65" s="2" customFormat="1" ht="19.5">
      <c r="A172" s="32"/>
      <c r="B172" s="33"/>
      <c r="C172" s="34"/>
      <c r="D172" s="220" t="s">
        <v>174</v>
      </c>
      <c r="E172" s="34"/>
      <c r="F172" s="221" t="s">
        <v>1000</v>
      </c>
      <c r="G172" s="34"/>
      <c r="H172" s="34"/>
      <c r="I172" s="176"/>
      <c r="J172" s="34"/>
      <c r="K172" s="34"/>
      <c r="L172" s="35"/>
      <c r="M172" s="222"/>
      <c r="N172" s="223"/>
      <c r="O172" s="69"/>
      <c r="P172" s="69"/>
      <c r="Q172" s="69"/>
      <c r="R172" s="69"/>
      <c r="S172" s="69"/>
      <c r="T172" s="70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4" t="s">
        <v>174</v>
      </c>
      <c r="AU172" s="14" t="s">
        <v>81</v>
      </c>
    </row>
    <row r="173" spans="1:65" s="2" customFormat="1" ht="33" customHeight="1">
      <c r="A173" s="32"/>
      <c r="B173" s="33"/>
      <c r="C173" s="207" t="s">
        <v>203</v>
      </c>
      <c r="D173" s="207" t="s">
        <v>169</v>
      </c>
      <c r="E173" s="208" t="s">
        <v>628</v>
      </c>
      <c r="F173" s="209" t="s">
        <v>1001</v>
      </c>
      <c r="G173" s="210" t="s">
        <v>213</v>
      </c>
      <c r="H173" s="211">
        <v>1</v>
      </c>
      <c r="I173" s="212"/>
      <c r="J173" s="213">
        <f>ROUND(I173*H173,2)</f>
        <v>0</v>
      </c>
      <c r="K173" s="214"/>
      <c r="L173" s="35"/>
      <c r="M173" s="215" t="s">
        <v>1</v>
      </c>
      <c r="N173" s="216" t="s">
        <v>39</v>
      </c>
      <c r="O173" s="69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9" t="s">
        <v>177</v>
      </c>
      <c r="AT173" s="219" t="s">
        <v>169</v>
      </c>
      <c r="AU173" s="219" t="s">
        <v>81</v>
      </c>
      <c r="AY173" s="14" t="s">
        <v>166</v>
      </c>
      <c r="BE173" s="112">
        <f>IF(N173="základní",J173,0)</f>
        <v>0</v>
      </c>
      <c r="BF173" s="112">
        <f>IF(N173="snížená",J173,0)</f>
        <v>0</v>
      </c>
      <c r="BG173" s="112">
        <f>IF(N173="zákl. přenesená",J173,0)</f>
        <v>0</v>
      </c>
      <c r="BH173" s="112">
        <f>IF(N173="sníž. přenesená",J173,0)</f>
        <v>0</v>
      </c>
      <c r="BI173" s="112">
        <f>IF(N173="nulová",J173,0)</f>
        <v>0</v>
      </c>
      <c r="BJ173" s="14" t="s">
        <v>81</v>
      </c>
      <c r="BK173" s="112">
        <f>ROUND(I173*H173,2)</f>
        <v>0</v>
      </c>
      <c r="BL173" s="14" t="s">
        <v>177</v>
      </c>
      <c r="BM173" s="219" t="s">
        <v>237</v>
      </c>
    </row>
    <row r="174" spans="1:65" s="2" customFormat="1" ht="19.5">
      <c r="A174" s="32"/>
      <c r="B174" s="33"/>
      <c r="C174" s="34"/>
      <c r="D174" s="220" t="s">
        <v>174</v>
      </c>
      <c r="E174" s="34"/>
      <c r="F174" s="221" t="s">
        <v>1001</v>
      </c>
      <c r="G174" s="34"/>
      <c r="H174" s="34"/>
      <c r="I174" s="176"/>
      <c r="J174" s="34"/>
      <c r="K174" s="34"/>
      <c r="L174" s="35"/>
      <c r="M174" s="222"/>
      <c r="N174" s="223"/>
      <c r="O174" s="69"/>
      <c r="P174" s="69"/>
      <c r="Q174" s="69"/>
      <c r="R174" s="69"/>
      <c r="S174" s="69"/>
      <c r="T174" s="70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4" t="s">
        <v>174</v>
      </c>
      <c r="AU174" s="14" t="s">
        <v>81</v>
      </c>
    </row>
    <row r="175" spans="1:65" s="12" customFormat="1" ht="25.9" customHeight="1">
      <c r="B175" s="191"/>
      <c r="C175" s="192"/>
      <c r="D175" s="193" t="s">
        <v>73</v>
      </c>
      <c r="E175" s="194" t="s">
        <v>636</v>
      </c>
      <c r="F175" s="194" t="s">
        <v>637</v>
      </c>
      <c r="G175" s="192"/>
      <c r="H175" s="192"/>
      <c r="I175" s="195"/>
      <c r="J175" s="196">
        <f>BK175</f>
        <v>0</v>
      </c>
      <c r="K175" s="192"/>
      <c r="L175" s="197"/>
      <c r="M175" s="198"/>
      <c r="N175" s="199"/>
      <c r="O175" s="199"/>
      <c r="P175" s="200">
        <f>SUM(P176:P193)</f>
        <v>0</v>
      </c>
      <c r="Q175" s="199"/>
      <c r="R175" s="200">
        <f>SUM(R176:R193)</f>
        <v>0</v>
      </c>
      <c r="S175" s="199"/>
      <c r="T175" s="201">
        <f>SUM(T176:T193)</f>
        <v>0</v>
      </c>
      <c r="AR175" s="202" t="s">
        <v>81</v>
      </c>
      <c r="AT175" s="203" t="s">
        <v>73</v>
      </c>
      <c r="AU175" s="203" t="s">
        <v>74</v>
      </c>
      <c r="AY175" s="202" t="s">
        <v>166</v>
      </c>
      <c r="BK175" s="204">
        <f>SUM(BK176:BK193)</f>
        <v>0</v>
      </c>
    </row>
    <row r="176" spans="1:65" s="2" customFormat="1" ht="16.5" customHeight="1">
      <c r="A176" s="32"/>
      <c r="B176" s="33"/>
      <c r="C176" s="224" t="s">
        <v>238</v>
      </c>
      <c r="D176" s="224" t="s">
        <v>179</v>
      </c>
      <c r="E176" s="225" t="s">
        <v>632</v>
      </c>
      <c r="F176" s="226" t="s">
        <v>639</v>
      </c>
      <c r="G176" s="227" t="s">
        <v>172</v>
      </c>
      <c r="H176" s="228">
        <v>55</v>
      </c>
      <c r="I176" s="229"/>
      <c r="J176" s="230">
        <f>ROUND(I176*H176,2)</f>
        <v>0</v>
      </c>
      <c r="K176" s="231"/>
      <c r="L176" s="232"/>
      <c r="M176" s="233" t="s">
        <v>1</v>
      </c>
      <c r="N176" s="234" t="s">
        <v>39</v>
      </c>
      <c r="O176" s="69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9" t="s">
        <v>186</v>
      </c>
      <c r="AT176" s="219" t="s">
        <v>179</v>
      </c>
      <c r="AU176" s="219" t="s">
        <v>81</v>
      </c>
      <c r="AY176" s="14" t="s">
        <v>166</v>
      </c>
      <c r="BE176" s="112">
        <f>IF(N176="základní",J176,0)</f>
        <v>0</v>
      </c>
      <c r="BF176" s="112">
        <f>IF(N176="snížená",J176,0)</f>
        <v>0</v>
      </c>
      <c r="BG176" s="112">
        <f>IF(N176="zákl. přenesená",J176,0)</f>
        <v>0</v>
      </c>
      <c r="BH176" s="112">
        <f>IF(N176="sníž. přenesená",J176,0)</f>
        <v>0</v>
      </c>
      <c r="BI176" s="112">
        <f>IF(N176="nulová",J176,0)</f>
        <v>0</v>
      </c>
      <c r="BJ176" s="14" t="s">
        <v>81</v>
      </c>
      <c r="BK176" s="112">
        <f>ROUND(I176*H176,2)</f>
        <v>0</v>
      </c>
      <c r="BL176" s="14" t="s">
        <v>177</v>
      </c>
      <c r="BM176" s="219" t="s">
        <v>241</v>
      </c>
    </row>
    <row r="177" spans="1:65" s="2" customFormat="1" ht="11.25">
      <c r="A177" s="32"/>
      <c r="B177" s="33"/>
      <c r="C177" s="34"/>
      <c r="D177" s="220" t="s">
        <v>174</v>
      </c>
      <c r="E177" s="34"/>
      <c r="F177" s="221" t="s">
        <v>639</v>
      </c>
      <c r="G177" s="34"/>
      <c r="H177" s="34"/>
      <c r="I177" s="176"/>
      <c r="J177" s="34"/>
      <c r="K177" s="34"/>
      <c r="L177" s="35"/>
      <c r="M177" s="222"/>
      <c r="N177" s="223"/>
      <c r="O177" s="69"/>
      <c r="P177" s="69"/>
      <c r="Q177" s="69"/>
      <c r="R177" s="69"/>
      <c r="S177" s="69"/>
      <c r="T177" s="70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4" t="s">
        <v>174</v>
      </c>
      <c r="AU177" s="14" t="s">
        <v>81</v>
      </c>
    </row>
    <row r="178" spans="1:65" s="2" customFormat="1" ht="16.5" customHeight="1">
      <c r="A178" s="32"/>
      <c r="B178" s="33"/>
      <c r="C178" s="224" t="s">
        <v>206</v>
      </c>
      <c r="D178" s="224" t="s">
        <v>179</v>
      </c>
      <c r="E178" s="225" t="s">
        <v>634</v>
      </c>
      <c r="F178" s="226" t="s">
        <v>1002</v>
      </c>
      <c r="G178" s="227" t="s">
        <v>172</v>
      </c>
      <c r="H178" s="228">
        <v>24</v>
      </c>
      <c r="I178" s="229"/>
      <c r="J178" s="230">
        <f>ROUND(I178*H178,2)</f>
        <v>0</v>
      </c>
      <c r="K178" s="231"/>
      <c r="L178" s="232"/>
      <c r="M178" s="233" t="s">
        <v>1</v>
      </c>
      <c r="N178" s="234" t="s">
        <v>39</v>
      </c>
      <c r="O178" s="69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9" t="s">
        <v>186</v>
      </c>
      <c r="AT178" s="219" t="s">
        <v>179</v>
      </c>
      <c r="AU178" s="219" t="s">
        <v>81</v>
      </c>
      <c r="AY178" s="14" t="s">
        <v>166</v>
      </c>
      <c r="BE178" s="112">
        <f>IF(N178="základní",J178,0)</f>
        <v>0</v>
      </c>
      <c r="BF178" s="112">
        <f>IF(N178="snížená",J178,0)</f>
        <v>0</v>
      </c>
      <c r="BG178" s="112">
        <f>IF(N178="zákl. přenesená",J178,0)</f>
        <v>0</v>
      </c>
      <c r="BH178" s="112">
        <f>IF(N178="sníž. přenesená",J178,0)</f>
        <v>0</v>
      </c>
      <c r="BI178" s="112">
        <f>IF(N178="nulová",J178,0)</f>
        <v>0</v>
      </c>
      <c r="BJ178" s="14" t="s">
        <v>81</v>
      </c>
      <c r="BK178" s="112">
        <f>ROUND(I178*H178,2)</f>
        <v>0</v>
      </c>
      <c r="BL178" s="14" t="s">
        <v>177</v>
      </c>
      <c r="BM178" s="219" t="s">
        <v>242</v>
      </c>
    </row>
    <row r="179" spans="1:65" s="2" customFormat="1" ht="11.25">
      <c r="A179" s="32"/>
      <c r="B179" s="33"/>
      <c r="C179" s="34"/>
      <c r="D179" s="220" t="s">
        <v>174</v>
      </c>
      <c r="E179" s="34"/>
      <c r="F179" s="221" t="s">
        <v>1002</v>
      </c>
      <c r="G179" s="34"/>
      <c r="H179" s="34"/>
      <c r="I179" s="176"/>
      <c r="J179" s="34"/>
      <c r="K179" s="34"/>
      <c r="L179" s="35"/>
      <c r="M179" s="222"/>
      <c r="N179" s="223"/>
      <c r="O179" s="69"/>
      <c r="P179" s="69"/>
      <c r="Q179" s="69"/>
      <c r="R179" s="69"/>
      <c r="S179" s="69"/>
      <c r="T179" s="70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4" t="s">
        <v>174</v>
      </c>
      <c r="AU179" s="14" t="s">
        <v>81</v>
      </c>
    </row>
    <row r="180" spans="1:65" s="2" customFormat="1" ht="16.5" customHeight="1">
      <c r="A180" s="32"/>
      <c r="B180" s="33"/>
      <c r="C180" s="224" t="s">
        <v>7</v>
      </c>
      <c r="D180" s="224" t="s">
        <v>179</v>
      </c>
      <c r="E180" s="225" t="s">
        <v>638</v>
      </c>
      <c r="F180" s="226" t="s">
        <v>647</v>
      </c>
      <c r="G180" s="227" t="s">
        <v>172</v>
      </c>
      <c r="H180" s="228">
        <v>124</v>
      </c>
      <c r="I180" s="229"/>
      <c r="J180" s="230">
        <f>ROUND(I180*H180,2)</f>
        <v>0</v>
      </c>
      <c r="K180" s="231"/>
      <c r="L180" s="232"/>
      <c r="M180" s="233" t="s">
        <v>1</v>
      </c>
      <c r="N180" s="234" t="s">
        <v>39</v>
      </c>
      <c r="O180" s="69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9" t="s">
        <v>186</v>
      </c>
      <c r="AT180" s="219" t="s">
        <v>179</v>
      </c>
      <c r="AU180" s="219" t="s">
        <v>81</v>
      </c>
      <c r="AY180" s="14" t="s">
        <v>166</v>
      </c>
      <c r="BE180" s="112">
        <f>IF(N180="základní",J180,0)</f>
        <v>0</v>
      </c>
      <c r="BF180" s="112">
        <f>IF(N180="snížená",J180,0)</f>
        <v>0</v>
      </c>
      <c r="BG180" s="112">
        <f>IF(N180="zákl. přenesená",J180,0)</f>
        <v>0</v>
      </c>
      <c r="BH180" s="112">
        <f>IF(N180="sníž. přenesená",J180,0)</f>
        <v>0</v>
      </c>
      <c r="BI180" s="112">
        <f>IF(N180="nulová",J180,0)</f>
        <v>0</v>
      </c>
      <c r="BJ180" s="14" t="s">
        <v>81</v>
      </c>
      <c r="BK180" s="112">
        <f>ROUND(I180*H180,2)</f>
        <v>0</v>
      </c>
      <c r="BL180" s="14" t="s">
        <v>177</v>
      </c>
      <c r="BM180" s="219" t="s">
        <v>243</v>
      </c>
    </row>
    <row r="181" spans="1:65" s="2" customFormat="1" ht="11.25">
      <c r="A181" s="32"/>
      <c r="B181" s="33"/>
      <c r="C181" s="34"/>
      <c r="D181" s="220" t="s">
        <v>174</v>
      </c>
      <c r="E181" s="34"/>
      <c r="F181" s="221" t="s">
        <v>647</v>
      </c>
      <c r="G181" s="34"/>
      <c r="H181" s="34"/>
      <c r="I181" s="176"/>
      <c r="J181" s="34"/>
      <c r="K181" s="34"/>
      <c r="L181" s="35"/>
      <c r="M181" s="222"/>
      <c r="N181" s="223"/>
      <c r="O181" s="69"/>
      <c r="P181" s="69"/>
      <c r="Q181" s="69"/>
      <c r="R181" s="69"/>
      <c r="S181" s="69"/>
      <c r="T181" s="70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4" t="s">
        <v>174</v>
      </c>
      <c r="AU181" s="14" t="s">
        <v>81</v>
      </c>
    </row>
    <row r="182" spans="1:65" s="2" customFormat="1" ht="16.5" customHeight="1">
      <c r="A182" s="32"/>
      <c r="B182" s="33"/>
      <c r="C182" s="224" t="s">
        <v>210</v>
      </c>
      <c r="D182" s="224" t="s">
        <v>179</v>
      </c>
      <c r="E182" s="225" t="s">
        <v>640</v>
      </c>
      <c r="F182" s="226" t="s">
        <v>649</v>
      </c>
      <c r="G182" s="227" t="s">
        <v>172</v>
      </c>
      <c r="H182" s="228">
        <v>52</v>
      </c>
      <c r="I182" s="229"/>
      <c r="J182" s="230">
        <f>ROUND(I182*H182,2)</f>
        <v>0</v>
      </c>
      <c r="K182" s="231"/>
      <c r="L182" s="232"/>
      <c r="M182" s="233" t="s">
        <v>1</v>
      </c>
      <c r="N182" s="234" t="s">
        <v>39</v>
      </c>
      <c r="O182" s="69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9" t="s">
        <v>186</v>
      </c>
      <c r="AT182" s="219" t="s">
        <v>179</v>
      </c>
      <c r="AU182" s="219" t="s">
        <v>81</v>
      </c>
      <c r="AY182" s="14" t="s">
        <v>166</v>
      </c>
      <c r="BE182" s="112">
        <f>IF(N182="základní",J182,0)</f>
        <v>0</v>
      </c>
      <c r="BF182" s="112">
        <f>IF(N182="snížená",J182,0)</f>
        <v>0</v>
      </c>
      <c r="BG182" s="112">
        <f>IF(N182="zákl. přenesená",J182,0)</f>
        <v>0</v>
      </c>
      <c r="BH182" s="112">
        <f>IF(N182="sníž. přenesená",J182,0)</f>
        <v>0</v>
      </c>
      <c r="BI182" s="112">
        <f>IF(N182="nulová",J182,0)</f>
        <v>0</v>
      </c>
      <c r="BJ182" s="14" t="s">
        <v>81</v>
      </c>
      <c r="BK182" s="112">
        <f>ROUND(I182*H182,2)</f>
        <v>0</v>
      </c>
      <c r="BL182" s="14" t="s">
        <v>177</v>
      </c>
      <c r="BM182" s="219" t="s">
        <v>246</v>
      </c>
    </row>
    <row r="183" spans="1:65" s="2" customFormat="1" ht="11.25">
      <c r="A183" s="32"/>
      <c r="B183" s="33"/>
      <c r="C183" s="34"/>
      <c r="D183" s="220" t="s">
        <v>174</v>
      </c>
      <c r="E183" s="34"/>
      <c r="F183" s="221" t="s">
        <v>649</v>
      </c>
      <c r="G183" s="34"/>
      <c r="H183" s="34"/>
      <c r="I183" s="176"/>
      <c r="J183" s="34"/>
      <c r="K183" s="34"/>
      <c r="L183" s="35"/>
      <c r="M183" s="222"/>
      <c r="N183" s="223"/>
      <c r="O183" s="69"/>
      <c r="P183" s="69"/>
      <c r="Q183" s="69"/>
      <c r="R183" s="69"/>
      <c r="S183" s="69"/>
      <c r="T183" s="70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4" t="s">
        <v>174</v>
      </c>
      <c r="AU183" s="14" t="s">
        <v>81</v>
      </c>
    </row>
    <row r="184" spans="1:65" s="2" customFormat="1" ht="16.5" customHeight="1">
      <c r="A184" s="32"/>
      <c r="B184" s="33"/>
      <c r="C184" s="224" t="s">
        <v>247</v>
      </c>
      <c r="D184" s="224" t="s">
        <v>179</v>
      </c>
      <c r="E184" s="225" t="s">
        <v>642</v>
      </c>
      <c r="F184" s="226" t="s">
        <v>651</v>
      </c>
      <c r="G184" s="227" t="s">
        <v>172</v>
      </c>
      <c r="H184" s="228">
        <v>76</v>
      </c>
      <c r="I184" s="229"/>
      <c r="J184" s="230">
        <f>ROUND(I184*H184,2)</f>
        <v>0</v>
      </c>
      <c r="K184" s="231"/>
      <c r="L184" s="232"/>
      <c r="M184" s="233" t="s">
        <v>1</v>
      </c>
      <c r="N184" s="234" t="s">
        <v>39</v>
      </c>
      <c r="O184" s="69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9" t="s">
        <v>186</v>
      </c>
      <c r="AT184" s="219" t="s">
        <v>179</v>
      </c>
      <c r="AU184" s="219" t="s">
        <v>81</v>
      </c>
      <c r="AY184" s="14" t="s">
        <v>166</v>
      </c>
      <c r="BE184" s="112">
        <f>IF(N184="základní",J184,0)</f>
        <v>0</v>
      </c>
      <c r="BF184" s="112">
        <f>IF(N184="snížená",J184,0)</f>
        <v>0</v>
      </c>
      <c r="BG184" s="112">
        <f>IF(N184="zákl. přenesená",J184,0)</f>
        <v>0</v>
      </c>
      <c r="BH184" s="112">
        <f>IF(N184="sníž. přenesená",J184,0)</f>
        <v>0</v>
      </c>
      <c r="BI184" s="112">
        <f>IF(N184="nulová",J184,0)</f>
        <v>0</v>
      </c>
      <c r="BJ184" s="14" t="s">
        <v>81</v>
      </c>
      <c r="BK184" s="112">
        <f>ROUND(I184*H184,2)</f>
        <v>0</v>
      </c>
      <c r="BL184" s="14" t="s">
        <v>177</v>
      </c>
      <c r="BM184" s="219" t="s">
        <v>250</v>
      </c>
    </row>
    <row r="185" spans="1:65" s="2" customFormat="1" ht="11.25">
      <c r="A185" s="32"/>
      <c r="B185" s="33"/>
      <c r="C185" s="34"/>
      <c r="D185" s="220" t="s">
        <v>174</v>
      </c>
      <c r="E185" s="34"/>
      <c r="F185" s="221" t="s">
        <v>651</v>
      </c>
      <c r="G185" s="34"/>
      <c r="H185" s="34"/>
      <c r="I185" s="176"/>
      <c r="J185" s="34"/>
      <c r="K185" s="34"/>
      <c r="L185" s="35"/>
      <c r="M185" s="222"/>
      <c r="N185" s="223"/>
      <c r="O185" s="69"/>
      <c r="P185" s="69"/>
      <c r="Q185" s="69"/>
      <c r="R185" s="69"/>
      <c r="S185" s="69"/>
      <c r="T185" s="70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4" t="s">
        <v>174</v>
      </c>
      <c r="AU185" s="14" t="s">
        <v>81</v>
      </c>
    </row>
    <row r="186" spans="1:65" s="2" customFormat="1" ht="16.5" customHeight="1">
      <c r="A186" s="32"/>
      <c r="B186" s="33"/>
      <c r="C186" s="224" t="s">
        <v>214</v>
      </c>
      <c r="D186" s="224" t="s">
        <v>179</v>
      </c>
      <c r="E186" s="225" t="s">
        <v>644</v>
      </c>
      <c r="F186" s="226" t="s">
        <v>653</v>
      </c>
      <c r="G186" s="227" t="s">
        <v>172</v>
      </c>
      <c r="H186" s="228">
        <v>119</v>
      </c>
      <c r="I186" s="229"/>
      <c r="J186" s="230">
        <f>ROUND(I186*H186,2)</f>
        <v>0</v>
      </c>
      <c r="K186" s="231"/>
      <c r="L186" s="232"/>
      <c r="M186" s="233" t="s">
        <v>1</v>
      </c>
      <c r="N186" s="234" t="s">
        <v>39</v>
      </c>
      <c r="O186" s="69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9" t="s">
        <v>186</v>
      </c>
      <c r="AT186" s="219" t="s">
        <v>179</v>
      </c>
      <c r="AU186" s="219" t="s">
        <v>81</v>
      </c>
      <c r="AY186" s="14" t="s">
        <v>166</v>
      </c>
      <c r="BE186" s="112">
        <f>IF(N186="základní",J186,0)</f>
        <v>0</v>
      </c>
      <c r="BF186" s="112">
        <f>IF(N186="snížená",J186,0)</f>
        <v>0</v>
      </c>
      <c r="BG186" s="112">
        <f>IF(N186="zákl. přenesená",J186,0)</f>
        <v>0</v>
      </c>
      <c r="BH186" s="112">
        <f>IF(N186="sníž. přenesená",J186,0)</f>
        <v>0</v>
      </c>
      <c r="BI186" s="112">
        <f>IF(N186="nulová",J186,0)</f>
        <v>0</v>
      </c>
      <c r="BJ186" s="14" t="s">
        <v>81</v>
      </c>
      <c r="BK186" s="112">
        <f>ROUND(I186*H186,2)</f>
        <v>0</v>
      </c>
      <c r="BL186" s="14" t="s">
        <v>177</v>
      </c>
      <c r="BM186" s="219" t="s">
        <v>253</v>
      </c>
    </row>
    <row r="187" spans="1:65" s="2" customFormat="1" ht="11.25">
      <c r="A187" s="32"/>
      <c r="B187" s="33"/>
      <c r="C187" s="34"/>
      <c r="D187" s="220" t="s">
        <v>174</v>
      </c>
      <c r="E187" s="34"/>
      <c r="F187" s="221" t="s">
        <v>653</v>
      </c>
      <c r="G187" s="34"/>
      <c r="H187" s="34"/>
      <c r="I187" s="176"/>
      <c r="J187" s="34"/>
      <c r="K187" s="34"/>
      <c r="L187" s="35"/>
      <c r="M187" s="222"/>
      <c r="N187" s="223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4" t="s">
        <v>174</v>
      </c>
      <c r="AU187" s="14" t="s">
        <v>81</v>
      </c>
    </row>
    <row r="188" spans="1:65" s="2" customFormat="1" ht="16.5" customHeight="1">
      <c r="A188" s="32"/>
      <c r="B188" s="33"/>
      <c r="C188" s="224" t="s">
        <v>254</v>
      </c>
      <c r="D188" s="224" t="s">
        <v>179</v>
      </c>
      <c r="E188" s="225" t="s">
        <v>646</v>
      </c>
      <c r="F188" s="226" t="s">
        <v>657</v>
      </c>
      <c r="G188" s="227" t="s">
        <v>172</v>
      </c>
      <c r="H188" s="228">
        <v>60</v>
      </c>
      <c r="I188" s="229"/>
      <c r="J188" s="230">
        <f>ROUND(I188*H188,2)</f>
        <v>0</v>
      </c>
      <c r="K188" s="231"/>
      <c r="L188" s="232"/>
      <c r="M188" s="233" t="s">
        <v>1</v>
      </c>
      <c r="N188" s="234" t="s">
        <v>39</v>
      </c>
      <c r="O188" s="69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9" t="s">
        <v>186</v>
      </c>
      <c r="AT188" s="219" t="s">
        <v>179</v>
      </c>
      <c r="AU188" s="219" t="s">
        <v>81</v>
      </c>
      <c r="AY188" s="14" t="s">
        <v>166</v>
      </c>
      <c r="BE188" s="112">
        <f>IF(N188="základní",J188,0)</f>
        <v>0</v>
      </c>
      <c r="BF188" s="112">
        <f>IF(N188="snížená",J188,0)</f>
        <v>0</v>
      </c>
      <c r="BG188" s="112">
        <f>IF(N188="zákl. přenesená",J188,0)</f>
        <v>0</v>
      </c>
      <c r="BH188" s="112">
        <f>IF(N188="sníž. přenesená",J188,0)</f>
        <v>0</v>
      </c>
      <c r="BI188" s="112">
        <f>IF(N188="nulová",J188,0)</f>
        <v>0</v>
      </c>
      <c r="BJ188" s="14" t="s">
        <v>81</v>
      </c>
      <c r="BK188" s="112">
        <f>ROUND(I188*H188,2)</f>
        <v>0</v>
      </c>
      <c r="BL188" s="14" t="s">
        <v>177</v>
      </c>
      <c r="BM188" s="219" t="s">
        <v>257</v>
      </c>
    </row>
    <row r="189" spans="1:65" s="2" customFormat="1" ht="11.25">
      <c r="A189" s="32"/>
      <c r="B189" s="33"/>
      <c r="C189" s="34"/>
      <c r="D189" s="220" t="s">
        <v>174</v>
      </c>
      <c r="E189" s="34"/>
      <c r="F189" s="221" t="s">
        <v>657</v>
      </c>
      <c r="G189" s="34"/>
      <c r="H189" s="34"/>
      <c r="I189" s="176"/>
      <c r="J189" s="34"/>
      <c r="K189" s="34"/>
      <c r="L189" s="35"/>
      <c r="M189" s="222"/>
      <c r="N189" s="223"/>
      <c r="O189" s="69"/>
      <c r="P189" s="69"/>
      <c r="Q189" s="69"/>
      <c r="R189" s="69"/>
      <c r="S189" s="69"/>
      <c r="T189" s="70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4" t="s">
        <v>174</v>
      </c>
      <c r="AU189" s="14" t="s">
        <v>81</v>
      </c>
    </row>
    <row r="190" spans="1:65" s="2" customFormat="1" ht="16.5" customHeight="1">
      <c r="A190" s="32"/>
      <c r="B190" s="33"/>
      <c r="C190" s="224" t="s">
        <v>219</v>
      </c>
      <c r="D190" s="224" t="s">
        <v>179</v>
      </c>
      <c r="E190" s="225" t="s">
        <v>648</v>
      </c>
      <c r="F190" s="226" t="s">
        <v>659</v>
      </c>
      <c r="G190" s="227" t="s">
        <v>172</v>
      </c>
      <c r="H190" s="228">
        <v>30</v>
      </c>
      <c r="I190" s="229"/>
      <c r="J190" s="230">
        <f>ROUND(I190*H190,2)</f>
        <v>0</v>
      </c>
      <c r="K190" s="231"/>
      <c r="L190" s="232"/>
      <c r="M190" s="233" t="s">
        <v>1</v>
      </c>
      <c r="N190" s="234" t="s">
        <v>39</v>
      </c>
      <c r="O190" s="69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9" t="s">
        <v>186</v>
      </c>
      <c r="AT190" s="219" t="s">
        <v>179</v>
      </c>
      <c r="AU190" s="219" t="s">
        <v>81</v>
      </c>
      <c r="AY190" s="14" t="s">
        <v>166</v>
      </c>
      <c r="BE190" s="112">
        <f>IF(N190="základní",J190,0)</f>
        <v>0</v>
      </c>
      <c r="BF190" s="112">
        <f>IF(N190="snížená",J190,0)</f>
        <v>0</v>
      </c>
      <c r="BG190" s="112">
        <f>IF(N190="zákl. přenesená",J190,0)</f>
        <v>0</v>
      </c>
      <c r="BH190" s="112">
        <f>IF(N190="sníž. přenesená",J190,0)</f>
        <v>0</v>
      </c>
      <c r="BI190" s="112">
        <f>IF(N190="nulová",J190,0)</f>
        <v>0</v>
      </c>
      <c r="BJ190" s="14" t="s">
        <v>81</v>
      </c>
      <c r="BK190" s="112">
        <f>ROUND(I190*H190,2)</f>
        <v>0</v>
      </c>
      <c r="BL190" s="14" t="s">
        <v>177</v>
      </c>
      <c r="BM190" s="219" t="s">
        <v>260</v>
      </c>
    </row>
    <row r="191" spans="1:65" s="2" customFormat="1" ht="11.25">
      <c r="A191" s="32"/>
      <c r="B191" s="33"/>
      <c r="C191" s="34"/>
      <c r="D191" s="220" t="s">
        <v>174</v>
      </c>
      <c r="E191" s="34"/>
      <c r="F191" s="221" t="s">
        <v>659</v>
      </c>
      <c r="G191" s="34"/>
      <c r="H191" s="34"/>
      <c r="I191" s="176"/>
      <c r="J191" s="34"/>
      <c r="K191" s="34"/>
      <c r="L191" s="35"/>
      <c r="M191" s="222"/>
      <c r="N191" s="223"/>
      <c r="O191" s="69"/>
      <c r="P191" s="69"/>
      <c r="Q191" s="69"/>
      <c r="R191" s="69"/>
      <c r="S191" s="69"/>
      <c r="T191" s="70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4" t="s">
        <v>174</v>
      </c>
      <c r="AU191" s="14" t="s">
        <v>81</v>
      </c>
    </row>
    <row r="192" spans="1:65" s="2" customFormat="1" ht="24.2" customHeight="1">
      <c r="A192" s="32"/>
      <c r="B192" s="33"/>
      <c r="C192" s="224" t="s">
        <v>261</v>
      </c>
      <c r="D192" s="224" t="s">
        <v>179</v>
      </c>
      <c r="E192" s="225" t="s">
        <v>650</v>
      </c>
      <c r="F192" s="226" t="s">
        <v>661</v>
      </c>
      <c r="G192" s="227" t="s">
        <v>213</v>
      </c>
      <c r="H192" s="228">
        <v>128</v>
      </c>
      <c r="I192" s="229"/>
      <c r="J192" s="230">
        <f>ROUND(I192*H192,2)</f>
        <v>0</v>
      </c>
      <c r="K192" s="231"/>
      <c r="L192" s="232"/>
      <c r="M192" s="233" t="s">
        <v>1</v>
      </c>
      <c r="N192" s="234" t="s">
        <v>39</v>
      </c>
      <c r="O192" s="69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9" t="s">
        <v>186</v>
      </c>
      <c r="AT192" s="219" t="s">
        <v>179</v>
      </c>
      <c r="AU192" s="219" t="s">
        <v>81</v>
      </c>
      <c r="AY192" s="14" t="s">
        <v>166</v>
      </c>
      <c r="BE192" s="112">
        <f>IF(N192="základní",J192,0)</f>
        <v>0</v>
      </c>
      <c r="BF192" s="112">
        <f>IF(N192="snížená",J192,0)</f>
        <v>0</v>
      </c>
      <c r="BG192" s="112">
        <f>IF(N192="zákl. přenesená",J192,0)</f>
        <v>0</v>
      </c>
      <c r="BH192" s="112">
        <f>IF(N192="sníž. přenesená",J192,0)</f>
        <v>0</v>
      </c>
      <c r="BI192" s="112">
        <f>IF(N192="nulová",J192,0)</f>
        <v>0</v>
      </c>
      <c r="BJ192" s="14" t="s">
        <v>81</v>
      </c>
      <c r="BK192" s="112">
        <f>ROUND(I192*H192,2)</f>
        <v>0</v>
      </c>
      <c r="BL192" s="14" t="s">
        <v>177</v>
      </c>
      <c r="BM192" s="219" t="s">
        <v>264</v>
      </c>
    </row>
    <row r="193" spans="1:65" s="2" customFormat="1" ht="11.25">
      <c r="A193" s="32"/>
      <c r="B193" s="33"/>
      <c r="C193" s="34"/>
      <c r="D193" s="220" t="s">
        <v>174</v>
      </c>
      <c r="E193" s="34"/>
      <c r="F193" s="221" t="s">
        <v>661</v>
      </c>
      <c r="G193" s="34"/>
      <c r="H193" s="34"/>
      <c r="I193" s="176"/>
      <c r="J193" s="34"/>
      <c r="K193" s="34"/>
      <c r="L193" s="35"/>
      <c r="M193" s="222"/>
      <c r="N193" s="223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4" t="s">
        <v>174</v>
      </c>
      <c r="AU193" s="14" t="s">
        <v>81</v>
      </c>
    </row>
    <row r="194" spans="1:65" s="12" customFormat="1" ht="25.9" customHeight="1">
      <c r="B194" s="191"/>
      <c r="C194" s="192"/>
      <c r="D194" s="193" t="s">
        <v>73</v>
      </c>
      <c r="E194" s="194" t="s">
        <v>664</v>
      </c>
      <c r="F194" s="194" t="s">
        <v>665</v>
      </c>
      <c r="G194" s="192"/>
      <c r="H194" s="192"/>
      <c r="I194" s="195"/>
      <c r="J194" s="196">
        <f>BK194</f>
        <v>0</v>
      </c>
      <c r="K194" s="192"/>
      <c r="L194" s="197"/>
      <c r="M194" s="198"/>
      <c r="N194" s="199"/>
      <c r="O194" s="199"/>
      <c r="P194" s="200">
        <f>SUM(P195:P204)</f>
        <v>0</v>
      </c>
      <c r="Q194" s="199"/>
      <c r="R194" s="200">
        <f>SUM(R195:R204)</f>
        <v>0</v>
      </c>
      <c r="S194" s="199"/>
      <c r="T194" s="201">
        <f>SUM(T195:T204)</f>
        <v>0</v>
      </c>
      <c r="AR194" s="202" t="s">
        <v>81</v>
      </c>
      <c r="AT194" s="203" t="s">
        <v>73</v>
      </c>
      <c r="AU194" s="203" t="s">
        <v>74</v>
      </c>
      <c r="AY194" s="202" t="s">
        <v>166</v>
      </c>
      <c r="BK194" s="204">
        <f>SUM(BK195:BK204)</f>
        <v>0</v>
      </c>
    </row>
    <row r="195" spans="1:65" s="2" customFormat="1" ht="37.9" customHeight="1">
      <c r="A195" s="32"/>
      <c r="B195" s="33"/>
      <c r="C195" s="207" t="s">
        <v>222</v>
      </c>
      <c r="D195" s="207" t="s">
        <v>169</v>
      </c>
      <c r="E195" s="208" t="s">
        <v>652</v>
      </c>
      <c r="F195" s="209" t="s">
        <v>671</v>
      </c>
      <c r="G195" s="210" t="s">
        <v>172</v>
      </c>
      <c r="H195" s="211">
        <v>50</v>
      </c>
      <c r="I195" s="212"/>
      <c r="J195" s="213">
        <f>ROUND(I195*H195,2)</f>
        <v>0</v>
      </c>
      <c r="K195" s="214"/>
      <c r="L195" s="35"/>
      <c r="M195" s="215" t="s">
        <v>1</v>
      </c>
      <c r="N195" s="216" t="s">
        <v>39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177</v>
      </c>
      <c r="AT195" s="219" t="s">
        <v>169</v>
      </c>
      <c r="AU195" s="219" t="s">
        <v>81</v>
      </c>
      <c r="AY195" s="14" t="s">
        <v>166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81</v>
      </c>
      <c r="BK195" s="112">
        <f>ROUND(I195*H195,2)</f>
        <v>0</v>
      </c>
      <c r="BL195" s="14" t="s">
        <v>177</v>
      </c>
      <c r="BM195" s="219" t="s">
        <v>268</v>
      </c>
    </row>
    <row r="196" spans="1:65" s="2" customFormat="1" ht="19.5">
      <c r="A196" s="32"/>
      <c r="B196" s="33"/>
      <c r="C196" s="34"/>
      <c r="D196" s="220" t="s">
        <v>174</v>
      </c>
      <c r="E196" s="34"/>
      <c r="F196" s="221" t="s">
        <v>671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174</v>
      </c>
      <c r="AU196" s="14" t="s">
        <v>81</v>
      </c>
    </row>
    <row r="197" spans="1:65" s="2" customFormat="1" ht="37.9" customHeight="1">
      <c r="A197" s="32"/>
      <c r="B197" s="33"/>
      <c r="C197" s="207" t="s">
        <v>269</v>
      </c>
      <c r="D197" s="207" t="s">
        <v>169</v>
      </c>
      <c r="E197" s="208" t="s">
        <v>654</v>
      </c>
      <c r="F197" s="209" t="s">
        <v>673</v>
      </c>
      <c r="G197" s="210" t="s">
        <v>172</v>
      </c>
      <c r="H197" s="211">
        <v>100</v>
      </c>
      <c r="I197" s="212"/>
      <c r="J197" s="213">
        <f>ROUND(I197*H197,2)</f>
        <v>0</v>
      </c>
      <c r="K197" s="214"/>
      <c r="L197" s="35"/>
      <c r="M197" s="215" t="s">
        <v>1</v>
      </c>
      <c r="N197" s="216" t="s">
        <v>39</v>
      </c>
      <c r="O197" s="69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9" t="s">
        <v>177</v>
      </c>
      <c r="AT197" s="219" t="s">
        <v>169</v>
      </c>
      <c r="AU197" s="219" t="s">
        <v>81</v>
      </c>
      <c r="AY197" s="14" t="s">
        <v>166</v>
      </c>
      <c r="BE197" s="112">
        <f>IF(N197="základní",J197,0)</f>
        <v>0</v>
      </c>
      <c r="BF197" s="112">
        <f>IF(N197="snížená",J197,0)</f>
        <v>0</v>
      </c>
      <c r="BG197" s="112">
        <f>IF(N197="zákl. přenesená",J197,0)</f>
        <v>0</v>
      </c>
      <c r="BH197" s="112">
        <f>IF(N197="sníž. přenesená",J197,0)</f>
        <v>0</v>
      </c>
      <c r="BI197" s="112">
        <f>IF(N197="nulová",J197,0)</f>
        <v>0</v>
      </c>
      <c r="BJ197" s="14" t="s">
        <v>81</v>
      </c>
      <c r="BK197" s="112">
        <f>ROUND(I197*H197,2)</f>
        <v>0</v>
      </c>
      <c r="BL197" s="14" t="s">
        <v>177</v>
      </c>
      <c r="BM197" s="219" t="s">
        <v>272</v>
      </c>
    </row>
    <row r="198" spans="1:65" s="2" customFormat="1" ht="19.5">
      <c r="A198" s="32"/>
      <c r="B198" s="33"/>
      <c r="C198" s="34"/>
      <c r="D198" s="220" t="s">
        <v>174</v>
      </c>
      <c r="E198" s="34"/>
      <c r="F198" s="221" t="s">
        <v>673</v>
      </c>
      <c r="G198" s="34"/>
      <c r="H198" s="34"/>
      <c r="I198" s="176"/>
      <c r="J198" s="34"/>
      <c r="K198" s="34"/>
      <c r="L198" s="35"/>
      <c r="M198" s="222"/>
      <c r="N198" s="223"/>
      <c r="O198" s="69"/>
      <c r="P198" s="69"/>
      <c r="Q198" s="69"/>
      <c r="R198" s="69"/>
      <c r="S198" s="69"/>
      <c r="T198" s="70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4" t="s">
        <v>174</v>
      </c>
      <c r="AU198" s="14" t="s">
        <v>81</v>
      </c>
    </row>
    <row r="199" spans="1:65" s="2" customFormat="1" ht="62.65" customHeight="1">
      <c r="A199" s="32"/>
      <c r="B199" s="33"/>
      <c r="C199" s="207" t="s">
        <v>226</v>
      </c>
      <c r="D199" s="207" t="s">
        <v>169</v>
      </c>
      <c r="E199" s="208" t="s">
        <v>656</v>
      </c>
      <c r="F199" s="209" t="s">
        <v>675</v>
      </c>
      <c r="G199" s="210" t="s">
        <v>213</v>
      </c>
      <c r="H199" s="211">
        <v>5</v>
      </c>
      <c r="I199" s="212"/>
      <c r="J199" s="213">
        <f>ROUND(I199*H199,2)</f>
        <v>0</v>
      </c>
      <c r="K199" s="214"/>
      <c r="L199" s="35"/>
      <c r="M199" s="215" t="s">
        <v>1</v>
      </c>
      <c r="N199" s="216" t="s">
        <v>39</v>
      </c>
      <c r="O199" s="69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9" t="s">
        <v>177</v>
      </c>
      <c r="AT199" s="219" t="s">
        <v>169</v>
      </c>
      <c r="AU199" s="219" t="s">
        <v>81</v>
      </c>
      <c r="AY199" s="14" t="s">
        <v>166</v>
      </c>
      <c r="BE199" s="112">
        <f>IF(N199="základní",J199,0)</f>
        <v>0</v>
      </c>
      <c r="BF199" s="112">
        <f>IF(N199="snížená",J199,0)</f>
        <v>0</v>
      </c>
      <c r="BG199" s="112">
        <f>IF(N199="zákl. přenesená",J199,0)</f>
        <v>0</v>
      </c>
      <c r="BH199" s="112">
        <f>IF(N199="sníž. přenesená",J199,0)</f>
        <v>0</v>
      </c>
      <c r="BI199" s="112">
        <f>IF(N199="nulová",J199,0)</f>
        <v>0</v>
      </c>
      <c r="BJ199" s="14" t="s">
        <v>81</v>
      </c>
      <c r="BK199" s="112">
        <f>ROUND(I199*H199,2)</f>
        <v>0</v>
      </c>
      <c r="BL199" s="14" t="s">
        <v>177</v>
      </c>
      <c r="BM199" s="219" t="s">
        <v>275</v>
      </c>
    </row>
    <row r="200" spans="1:65" s="2" customFormat="1" ht="39">
      <c r="A200" s="32"/>
      <c r="B200" s="33"/>
      <c r="C200" s="34"/>
      <c r="D200" s="220" t="s">
        <v>174</v>
      </c>
      <c r="E200" s="34"/>
      <c r="F200" s="221" t="s">
        <v>675</v>
      </c>
      <c r="G200" s="34"/>
      <c r="H200" s="34"/>
      <c r="I200" s="176"/>
      <c r="J200" s="34"/>
      <c r="K200" s="34"/>
      <c r="L200" s="35"/>
      <c r="M200" s="222"/>
      <c r="N200" s="223"/>
      <c r="O200" s="69"/>
      <c r="P200" s="69"/>
      <c r="Q200" s="69"/>
      <c r="R200" s="69"/>
      <c r="S200" s="69"/>
      <c r="T200" s="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4" t="s">
        <v>174</v>
      </c>
      <c r="AU200" s="14" t="s">
        <v>81</v>
      </c>
    </row>
    <row r="201" spans="1:65" s="2" customFormat="1" ht="33" customHeight="1">
      <c r="A201" s="32"/>
      <c r="B201" s="33"/>
      <c r="C201" s="207" t="s">
        <v>276</v>
      </c>
      <c r="D201" s="207" t="s">
        <v>169</v>
      </c>
      <c r="E201" s="208" t="s">
        <v>658</v>
      </c>
      <c r="F201" s="209" t="s">
        <v>1003</v>
      </c>
      <c r="G201" s="210" t="s">
        <v>213</v>
      </c>
      <c r="H201" s="211">
        <v>1</v>
      </c>
      <c r="I201" s="212"/>
      <c r="J201" s="213">
        <f>ROUND(I201*H201,2)</f>
        <v>0</v>
      </c>
      <c r="K201" s="214"/>
      <c r="L201" s="35"/>
      <c r="M201" s="215" t="s">
        <v>1</v>
      </c>
      <c r="N201" s="216" t="s">
        <v>39</v>
      </c>
      <c r="O201" s="69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9" t="s">
        <v>177</v>
      </c>
      <c r="AT201" s="219" t="s">
        <v>169</v>
      </c>
      <c r="AU201" s="219" t="s">
        <v>81</v>
      </c>
      <c r="AY201" s="14" t="s">
        <v>166</v>
      </c>
      <c r="BE201" s="112">
        <f>IF(N201="základní",J201,0)</f>
        <v>0</v>
      </c>
      <c r="BF201" s="112">
        <f>IF(N201="snížená",J201,0)</f>
        <v>0</v>
      </c>
      <c r="BG201" s="112">
        <f>IF(N201="zákl. přenesená",J201,0)</f>
        <v>0</v>
      </c>
      <c r="BH201" s="112">
        <f>IF(N201="sníž. přenesená",J201,0)</f>
        <v>0</v>
      </c>
      <c r="BI201" s="112">
        <f>IF(N201="nulová",J201,0)</f>
        <v>0</v>
      </c>
      <c r="BJ201" s="14" t="s">
        <v>81</v>
      </c>
      <c r="BK201" s="112">
        <f>ROUND(I201*H201,2)</f>
        <v>0</v>
      </c>
      <c r="BL201" s="14" t="s">
        <v>177</v>
      </c>
      <c r="BM201" s="219" t="s">
        <v>279</v>
      </c>
    </row>
    <row r="202" spans="1:65" s="2" customFormat="1" ht="19.5">
      <c r="A202" s="32"/>
      <c r="B202" s="33"/>
      <c r="C202" s="34"/>
      <c r="D202" s="220" t="s">
        <v>174</v>
      </c>
      <c r="E202" s="34"/>
      <c r="F202" s="221" t="s">
        <v>1003</v>
      </c>
      <c r="G202" s="34"/>
      <c r="H202" s="34"/>
      <c r="I202" s="176"/>
      <c r="J202" s="34"/>
      <c r="K202" s="34"/>
      <c r="L202" s="35"/>
      <c r="M202" s="222"/>
      <c r="N202" s="223"/>
      <c r="O202" s="69"/>
      <c r="P202" s="69"/>
      <c r="Q202" s="69"/>
      <c r="R202" s="69"/>
      <c r="S202" s="69"/>
      <c r="T202" s="70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4" t="s">
        <v>174</v>
      </c>
      <c r="AU202" s="14" t="s">
        <v>81</v>
      </c>
    </row>
    <row r="203" spans="1:65" s="2" customFormat="1" ht="24.2" customHeight="1">
      <c r="A203" s="32"/>
      <c r="B203" s="33"/>
      <c r="C203" s="207" t="s">
        <v>182</v>
      </c>
      <c r="D203" s="207" t="s">
        <v>169</v>
      </c>
      <c r="E203" s="208" t="s">
        <v>660</v>
      </c>
      <c r="F203" s="209" t="s">
        <v>679</v>
      </c>
      <c r="G203" s="210" t="s">
        <v>213</v>
      </c>
      <c r="H203" s="211">
        <v>1</v>
      </c>
      <c r="I203" s="212"/>
      <c r="J203" s="213">
        <f>ROUND(I203*H203,2)</f>
        <v>0</v>
      </c>
      <c r="K203" s="214"/>
      <c r="L203" s="35"/>
      <c r="M203" s="215" t="s">
        <v>1</v>
      </c>
      <c r="N203" s="216" t="s">
        <v>39</v>
      </c>
      <c r="O203" s="69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9" t="s">
        <v>177</v>
      </c>
      <c r="AT203" s="219" t="s">
        <v>169</v>
      </c>
      <c r="AU203" s="219" t="s">
        <v>81</v>
      </c>
      <c r="AY203" s="14" t="s">
        <v>166</v>
      </c>
      <c r="BE203" s="112">
        <f>IF(N203="základní",J203,0)</f>
        <v>0</v>
      </c>
      <c r="BF203" s="112">
        <f>IF(N203="snížená",J203,0)</f>
        <v>0</v>
      </c>
      <c r="BG203" s="112">
        <f>IF(N203="zákl. přenesená",J203,0)</f>
        <v>0</v>
      </c>
      <c r="BH203" s="112">
        <f>IF(N203="sníž. přenesená",J203,0)</f>
        <v>0</v>
      </c>
      <c r="BI203" s="112">
        <f>IF(N203="nulová",J203,0)</f>
        <v>0</v>
      </c>
      <c r="BJ203" s="14" t="s">
        <v>81</v>
      </c>
      <c r="BK203" s="112">
        <f>ROUND(I203*H203,2)</f>
        <v>0</v>
      </c>
      <c r="BL203" s="14" t="s">
        <v>177</v>
      </c>
      <c r="BM203" s="219" t="s">
        <v>282</v>
      </c>
    </row>
    <row r="204" spans="1:65" s="2" customFormat="1" ht="11.25">
      <c r="A204" s="32"/>
      <c r="B204" s="33"/>
      <c r="C204" s="34"/>
      <c r="D204" s="220" t="s">
        <v>174</v>
      </c>
      <c r="E204" s="34"/>
      <c r="F204" s="221" t="s">
        <v>679</v>
      </c>
      <c r="G204" s="34"/>
      <c r="H204" s="34"/>
      <c r="I204" s="176"/>
      <c r="J204" s="34"/>
      <c r="K204" s="34"/>
      <c r="L204" s="35"/>
      <c r="M204" s="222"/>
      <c r="N204" s="223"/>
      <c r="O204" s="69"/>
      <c r="P204" s="69"/>
      <c r="Q204" s="69"/>
      <c r="R204" s="69"/>
      <c r="S204" s="69"/>
      <c r="T204" s="70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4" t="s">
        <v>174</v>
      </c>
      <c r="AU204" s="14" t="s">
        <v>81</v>
      </c>
    </row>
    <row r="205" spans="1:65" s="12" customFormat="1" ht="25.9" customHeight="1">
      <c r="B205" s="191"/>
      <c r="C205" s="192"/>
      <c r="D205" s="193" t="s">
        <v>73</v>
      </c>
      <c r="E205" s="194" t="s">
        <v>680</v>
      </c>
      <c r="F205" s="194" t="s">
        <v>681</v>
      </c>
      <c r="G205" s="192"/>
      <c r="H205" s="192"/>
      <c r="I205" s="195"/>
      <c r="J205" s="196">
        <f>BK205</f>
        <v>0</v>
      </c>
      <c r="K205" s="192"/>
      <c r="L205" s="197"/>
      <c r="M205" s="198"/>
      <c r="N205" s="199"/>
      <c r="O205" s="199"/>
      <c r="P205" s="200">
        <f>SUM(P206:P225)</f>
        <v>0</v>
      </c>
      <c r="Q205" s="199"/>
      <c r="R205" s="200">
        <f>SUM(R206:R225)</f>
        <v>0</v>
      </c>
      <c r="S205" s="199"/>
      <c r="T205" s="201">
        <f>SUM(T206:T225)</f>
        <v>0</v>
      </c>
      <c r="AR205" s="202" t="s">
        <v>81</v>
      </c>
      <c r="AT205" s="203" t="s">
        <v>73</v>
      </c>
      <c r="AU205" s="203" t="s">
        <v>74</v>
      </c>
      <c r="AY205" s="202" t="s">
        <v>166</v>
      </c>
      <c r="BK205" s="204">
        <f>SUM(BK206:BK225)</f>
        <v>0</v>
      </c>
    </row>
    <row r="206" spans="1:65" s="2" customFormat="1" ht="33" customHeight="1">
      <c r="A206" s="32"/>
      <c r="B206" s="33"/>
      <c r="C206" s="207" t="s">
        <v>285</v>
      </c>
      <c r="D206" s="207" t="s">
        <v>169</v>
      </c>
      <c r="E206" s="208" t="s">
        <v>662</v>
      </c>
      <c r="F206" s="209" t="s">
        <v>683</v>
      </c>
      <c r="G206" s="210" t="s">
        <v>213</v>
      </c>
      <c r="H206" s="211">
        <v>1</v>
      </c>
      <c r="I206" s="212"/>
      <c r="J206" s="213">
        <f>ROUND(I206*H206,2)</f>
        <v>0</v>
      </c>
      <c r="K206" s="214"/>
      <c r="L206" s="35"/>
      <c r="M206" s="215" t="s">
        <v>1</v>
      </c>
      <c r="N206" s="216" t="s">
        <v>39</v>
      </c>
      <c r="O206" s="69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9" t="s">
        <v>177</v>
      </c>
      <c r="AT206" s="219" t="s">
        <v>169</v>
      </c>
      <c r="AU206" s="219" t="s">
        <v>81</v>
      </c>
      <c r="AY206" s="14" t="s">
        <v>166</v>
      </c>
      <c r="BE206" s="112">
        <f>IF(N206="základní",J206,0)</f>
        <v>0</v>
      </c>
      <c r="BF206" s="112">
        <f>IF(N206="snížená",J206,0)</f>
        <v>0</v>
      </c>
      <c r="BG206" s="112">
        <f>IF(N206="zákl. přenesená",J206,0)</f>
        <v>0</v>
      </c>
      <c r="BH206" s="112">
        <f>IF(N206="sníž. přenesená",J206,0)</f>
        <v>0</v>
      </c>
      <c r="BI206" s="112">
        <f>IF(N206="nulová",J206,0)</f>
        <v>0</v>
      </c>
      <c r="BJ206" s="14" t="s">
        <v>81</v>
      </c>
      <c r="BK206" s="112">
        <f>ROUND(I206*H206,2)</f>
        <v>0</v>
      </c>
      <c r="BL206" s="14" t="s">
        <v>177</v>
      </c>
      <c r="BM206" s="219" t="s">
        <v>288</v>
      </c>
    </row>
    <row r="207" spans="1:65" s="2" customFormat="1" ht="19.5">
      <c r="A207" s="32"/>
      <c r="B207" s="33"/>
      <c r="C207" s="34"/>
      <c r="D207" s="220" t="s">
        <v>174</v>
      </c>
      <c r="E207" s="34"/>
      <c r="F207" s="221" t="s">
        <v>683</v>
      </c>
      <c r="G207" s="34"/>
      <c r="H207" s="34"/>
      <c r="I207" s="176"/>
      <c r="J207" s="34"/>
      <c r="K207" s="34"/>
      <c r="L207" s="35"/>
      <c r="M207" s="222"/>
      <c r="N207" s="223"/>
      <c r="O207" s="69"/>
      <c r="P207" s="69"/>
      <c r="Q207" s="69"/>
      <c r="R207" s="69"/>
      <c r="S207" s="69"/>
      <c r="T207" s="70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4" t="s">
        <v>174</v>
      </c>
      <c r="AU207" s="14" t="s">
        <v>81</v>
      </c>
    </row>
    <row r="208" spans="1:65" s="2" customFormat="1" ht="33" customHeight="1">
      <c r="A208" s="32"/>
      <c r="B208" s="33"/>
      <c r="C208" s="207" t="s">
        <v>234</v>
      </c>
      <c r="D208" s="207" t="s">
        <v>169</v>
      </c>
      <c r="E208" s="208" t="s">
        <v>666</v>
      </c>
      <c r="F208" s="209" t="s">
        <v>685</v>
      </c>
      <c r="G208" s="210" t="s">
        <v>213</v>
      </c>
      <c r="H208" s="211">
        <v>1</v>
      </c>
      <c r="I208" s="212"/>
      <c r="J208" s="213">
        <f>ROUND(I208*H208,2)</f>
        <v>0</v>
      </c>
      <c r="K208" s="214"/>
      <c r="L208" s="35"/>
      <c r="M208" s="215" t="s">
        <v>1</v>
      </c>
      <c r="N208" s="216" t="s">
        <v>39</v>
      </c>
      <c r="O208" s="69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9" t="s">
        <v>177</v>
      </c>
      <c r="AT208" s="219" t="s">
        <v>169</v>
      </c>
      <c r="AU208" s="219" t="s">
        <v>81</v>
      </c>
      <c r="AY208" s="14" t="s">
        <v>166</v>
      </c>
      <c r="BE208" s="112">
        <f>IF(N208="základní",J208,0)</f>
        <v>0</v>
      </c>
      <c r="BF208" s="112">
        <f>IF(N208="snížená",J208,0)</f>
        <v>0</v>
      </c>
      <c r="BG208" s="112">
        <f>IF(N208="zákl. přenesená",J208,0)</f>
        <v>0</v>
      </c>
      <c r="BH208" s="112">
        <f>IF(N208="sníž. přenesená",J208,0)</f>
        <v>0</v>
      </c>
      <c r="BI208" s="112">
        <f>IF(N208="nulová",J208,0)</f>
        <v>0</v>
      </c>
      <c r="BJ208" s="14" t="s">
        <v>81</v>
      </c>
      <c r="BK208" s="112">
        <f>ROUND(I208*H208,2)</f>
        <v>0</v>
      </c>
      <c r="BL208" s="14" t="s">
        <v>177</v>
      </c>
      <c r="BM208" s="219" t="s">
        <v>291</v>
      </c>
    </row>
    <row r="209" spans="1:65" s="2" customFormat="1" ht="19.5">
      <c r="A209" s="32"/>
      <c r="B209" s="33"/>
      <c r="C209" s="34"/>
      <c r="D209" s="220" t="s">
        <v>174</v>
      </c>
      <c r="E209" s="34"/>
      <c r="F209" s="221" t="s">
        <v>685</v>
      </c>
      <c r="G209" s="34"/>
      <c r="H209" s="34"/>
      <c r="I209" s="176"/>
      <c r="J209" s="34"/>
      <c r="K209" s="34"/>
      <c r="L209" s="35"/>
      <c r="M209" s="222"/>
      <c r="N209" s="223"/>
      <c r="O209" s="69"/>
      <c r="P209" s="69"/>
      <c r="Q209" s="69"/>
      <c r="R209" s="69"/>
      <c r="S209" s="69"/>
      <c r="T209" s="70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4" t="s">
        <v>174</v>
      </c>
      <c r="AU209" s="14" t="s">
        <v>81</v>
      </c>
    </row>
    <row r="210" spans="1:65" s="2" customFormat="1" ht="37.9" customHeight="1">
      <c r="A210" s="32"/>
      <c r="B210" s="33"/>
      <c r="C210" s="224" t="s">
        <v>292</v>
      </c>
      <c r="D210" s="224" t="s">
        <v>179</v>
      </c>
      <c r="E210" s="225" t="s">
        <v>668</v>
      </c>
      <c r="F210" s="226" t="s">
        <v>687</v>
      </c>
      <c r="G210" s="227" t="s">
        <v>213</v>
      </c>
      <c r="H210" s="228">
        <v>1</v>
      </c>
      <c r="I210" s="229"/>
      <c r="J210" s="230">
        <f>ROUND(I210*H210,2)</f>
        <v>0</v>
      </c>
      <c r="K210" s="231"/>
      <c r="L210" s="232"/>
      <c r="M210" s="233" t="s">
        <v>1</v>
      </c>
      <c r="N210" s="234" t="s">
        <v>39</v>
      </c>
      <c r="O210" s="69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9" t="s">
        <v>186</v>
      </c>
      <c r="AT210" s="219" t="s">
        <v>179</v>
      </c>
      <c r="AU210" s="219" t="s">
        <v>81</v>
      </c>
      <c r="AY210" s="14" t="s">
        <v>166</v>
      </c>
      <c r="BE210" s="112">
        <f>IF(N210="základní",J210,0)</f>
        <v>0</v>
      </c>
      <c r="BF210" s="112">
        <f>IF(N210="snížená",J210,0)</f>
        <v>0</v>
      </c>
      <c r="BG210" s="112">
        <f>IF(N210="zákl. přenesená",J210,0)</f>
        <v>0</v>
      </c>
      <c r="BH210" s="112">
        <f>IF(N210="sníž. přenesená",J210,0)</f>
        <v>0</v>
      </c>
      <c r="BI210" s="112">
        <f>IF(N210="nulová",J210,0)</f>
        <v>0</v>
      </c>
      <c r="BJ210" s="14" t="s">
        <v>81</v>
      </c>
      <c r="BK210" s="112">
        <f>ROUND(I210*H210,2)</f>
        <v>0</v>
      </c>
      <c r="BL210" s="14" t="s">
        <v>177</v>
      </c>
      <c r="BM210" s="219" t="s">
        <v>295</v>
      </c>
    </row>
    <row r="211" spans="1:65" s="2" customFormat="1" ht="19.5">
      <c r="A211" s="32"/>
      <c r="B211" s="33"/>
      <c r="C211" s="34"/>
      <c r="D211" s="220" t="s">
        <v>174</v>
      </c>
      <c r="E211" s="34"/>
      <c r="F211" s="221" t="s">
        <v>687</v>
      </c>
      <c r="G211" s="34"/>
      <c r="H211" s="34"/>
      <c r="I211" s="176"/>
      <c r="J211" s="34"/>
      <c r="K211" s="34"/>
      <c r="L211" s="35"/>
      <c r="M211" s="222"/>
      <c r="N211" s="223"/>
      <c r="O211" s="69"/>
      <c r="P211" s="69"/>
      <c r="Q211" s="69"/>
      <c r="R211" s="69"/>
      <c r="S211" s="69"/>
      <c r="T211" s="70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4" t="s">
        <v>174</v>
      </c>
      <c r="AU211" s="14" t="s">
        <v>81</v>
      </c>
    </row>
    <row r="212" spans="1:65" s="2" customFormat="1" ht="55.5" customHeight="1">
      <c r="A212" s="32"/>
      <c r="B212" s="33"/>
      <c r="C212" s="224" t="s">
        <v>237</v>
      </c>
      <c r="D212" s="224" t="s">
        <v>179</v>
      </c>
      <c r="E212" s="225" t="s">
        <v>670</v>
      </c>
      <c r="F212" s="226" t="s">
        <v>789</v>
      </c>
      <c r="G212" s="227" t="s">
        <v>213</v>
      </c>
      <c r="H212" s="228">
        <v>1</v>
      </c>
      <c r="I212" s="229"/>
      <c r="J212" s="230">
        <f>ROUND(I212*H212,2)</f>
        <v>0</v>
      </c>
      <c r="K212" s="231"/>
      <c r="L212" s="232"/>
      <c r="M212" s="233" t="s">
        <v>1</v>
      </c>
      <c r="N212" s="234" t="s">
        <v>39</v>
      </c>
      <c r="O212" s="69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9" t="s">
        <v>186</v>
      </c>
      <c r="AT212" s="219" t="s">
        <v>179</v>
      </c>
      <c r="AU212" s="219" t="s">
        <v>81</v>
      </c>
      <c r="AY212" s="14" t="s">
        <v>166</v>
      </c>
      <c r="BE212" s="112">
        <f>IF(N212="základní",J212,0)</f>
        <v>0</v>
      </c>
      <c r="BF212" s="112">
        <f>IF(N212="snížená",J212,0)</f>
        <v>0</v>
      </c>
      <c r="BG212" s="112">
        <f>IF(N212="zákl. přenesená",J212,0)</f>
        <v>0</v>
      </c>
      <c r="BH212" s="112">
        <f>IF(N212="sníž. přenesená",J212,0)</f>
        <v>0</v>
      </c>
      <c r="BI212" s="112">
        <f>IF(N212="nulová",J212,0)</f>
        <v>0</v>
      </c>
      <c r="BJ212" s="14" t="s">
        <v>81</v>
      </c>
      <c r="BK212" s="112">
        <f>ROUND(I212*H212,2)</f>
        <v>0</v>
      </c>
      <c r="BL212" s="14" t="s">
        <v>177</v>
      </c>
      <c r="BM212" s="219" t="s">
        <v>298</v>
      </c>
    </row>
    <row r="213" spans="1:65" s="2" customFormat="1" ht="29.25">
      <c r="A213" s="32"/>
      <c r="B213" s="33"/>
      <c r="C213" s="34"/>
      <c r="D213" s="220" t="s">
        <v>174</v>
      </c>
      <c r="E213" s="34"/>
      <c r="F213" s="221" t="s">
        <v>789</v>
      </c>
      <c r="G213" s="34"/>
      <c r="H213" s="34"/>
      <c r="I213" s="176"/>
      <c r="J213" s="34"/>
      <c r="K213" s="34"/>
      <c r="L213" s="35"/>
      <c r="M213" s="222"/>
      <c r="N213" s="223"/>
      <c r="O213" s="69"/>
      <c r="P213" s="69"/>
      <c r="Q213" s="69"/>
      <c r="R213" s="69"/>
      <c r="S213" s="69"/>
      <c r="T213" s="70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4" t="s">
        <v>174</v>
      </c>
      <c r="AU213" s="14" t="s">
        <v>81</v>
      </c>
    </row>
    <row r="214" spans="1:65" s="2" customFormat="1" ht="44.25" customHeight="1">
      <c r="A214" s="32"/>
      <c r="B214" s="33"/>
      <c r="C214" s="224" t="s">
        <v>299</v>
      </c>
      <c r="D214" s="224" t="s">
        <v>179</v>
      </c>
      <c r="E214" s="225" t="s">
        <v>672</v>
      </c>
      <c r="F214" s="226" t="s">
        <v>791</v>
      </c>
      <c r="G214" s="227" t="s">
        <v>213</v>
      </c>
      <c r="H214" s="228">
        <v>1</v>
      </c>
      <c r="I214" s="229"/>
      <c r="J214" s="230">
        <f>ROUND(I214*H214,2)</f>
        <v>0</v>
      </c>
      <c r="K214" s="231"/>
      <c r="L214" s="232"/>
      <c r="M214" s="233" t="s">
        <v>1</v>
      </c>
      <c r="N214" s="234" t="s">
        <v>39</v>
      </c>
      <c r="O214" s="69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9" t="s">
        <v>186</v>
      </c>
      <c r="AT214" s="219" t="s">
        <v>179</v>
      </c>
      <c r="AU214" s="219" t="s">
        <v>81</v>
      </c>
      <c r="AY214" s="14" t="s">
        <v>166</v>
      </c>
      <c r="BE214" s="112">
        <f>IF(N214="základní",J214,0)</f>
        <v>0</v>
      </c>
      <c r="BF214" s="112">
        <f>IF(N214="snížená",J214,0)</f>
        <v>0</v>
      </c>
      <c r="BG214" s="112">
        <f>IF(N214="zákl. přenesená",J214,0)</f>
        <v>0</v>
      </c>
      <c r="BH214" s="112">
        <f>IF(N214="sníž. přenesená",J214,0)</f>
        <v>0</v>
      </c>
      <c r="BI214" s="112">
        <f>IF(N214="nulová",J214,0)</f>
        <v>0</v>
      </c>
      <c r="BJ214" s="14" t="s">
        <v>81</v>
      </c>
      <c r="BK214" s="112">
        <f>ROUND(I214*H214,2)</f>
        <v>0</v>
      </c>
      <c r="BL214" s="14" t="s">
        <v>177</v>
      </c>
      <c r="BM214" s="219" t="s">
        <v>302</v>
      </c>
    </row>
    <row r="215" spans="1:65" s="2" customFormat="1" ht="29.25">
      <c r="A215" s="32"/>
      <c r="B215" s="33"/>
      <c r="C215" s="34"/>
      <c r="D215" s="220" t="s">
        <v>174</v>
      </c>
      <c r="E215" s="34"/>
      <c r="F215" s="221" t="s">
        <v>791</v>
      </c>
      <c r="G215" s="34"/>
      <c r="H215" s="34"/>
      <c r="I215" s="176"/>
      <c r="J215" s="34"/>
      <c r="K215" s="34"/>
      <c r="L215" s="35"/>
      <c r="M215" s="222"/>
      <c r="N215" s="223"/>
      <c r="O215" s="69"/>
      <c r="P215" s="69"/>
      <c r="Q215" s="69"/>
      <c r="R215" s="69"/>
      <c r="S215" s="69"/>
      <c r="T215" s="70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4" t="s">
        <v>174</v>
      </c>
      <c r="AU215" s="14" t="s">
        <v>81</v>
      </c>
    </row>
    <row r="216" spans="1:65" s="2" customFormat="1" ht="37.9" customHeight="1">
      <c r="A216" s="32"/>
      <c r="B216" s="33"/>
      <c r="C216" s="224" t="s">
        <v>241</v>
      </c>
      <c r="D216" s="224" t="s">
        <v>179</v>
      </c>
      <c r="E216" s="225" t="s">
        <v>674</v>
      </c>
      <c r="F216" s="226" t="s">
        <v>699</v>
      </c>
      <c r="G216" s="227" t="s">
        <v>213</v>
      </c>
      <c r="H216" s="228">
        <v>1</v>
      </c>
      <c r="I216" s="229"/>
      <c r="J216" s="230">
        <f>ROUND(I216*H216,2)</f>
        <v>0</v>
      </c>
      <c r="K216" s="231"/>
      <c r="L216" s="232"/>
      <c r="M216" s="233" t="s">
        <v>1</v>
      </c>
      <c r="N216" s="234" t="s">
        <v>39</v>
      </c>
      <c r="O216" s="69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9" t="s">
        <v>186</v>
      </c>
      <c r="AT216" s="219" t="s">
        <v>179</v>
      </c>
      <c r="AU216" s="219" t="s">
        <v>81</v>
      </c>
      <c r="AY216" s="14" t="s">
        <v>166</v>
      </c>
      <c r="BE216" s="112">
        <f>IF(N216="základní",J216,0)</f>
        <v>0</v>
      </c>
      <c r="BF216" s="112">
        <f>IF(N216="snížená",J216,0)</f>
        <v>0</v>
      </c>
      <c r="BG216" s="112">
        <f>IF(N216="zákl. přenesená",J216,0)</f>
        <v>0</v>
      </c>
      <c r="BH216" s="112">
        <f>IF(N216="sníž. přenesená",J216,0)</f>
        <v>0</v>
      </c>
      <c r="BI216" s="112">
        <f>IF(N216="nulová",J216,0)</f>
        <v>0</v>
      </c>
      <c r="BJ216" s="14" t="s">
        <v>81</v>
      </c>
      <c r="BK216" s="112">
        <f>ROUND(I216*H216,2)</f>
        <v>0</v>
      </c>
      <c r="BL216" s="14" t="s">
        <v>177</v>
      </c>
      <c r="BM216" s="219" t="s">
        <v>305</v>
      </c>
    </row>
    <row r="217" spans="1:65" s="2" customFormat="1" ht="29.25">
      <c r="A217" s="32"/>
      <c r="B217" s="33"/>
      <c r="C217" s="34"/>
      <c r="D217" s="220" t="s">
        <v>174</v>
      </c>
      <c r="E217" s="34"/>
      <c r="F217" s="221" t="s">
        <v>699</v>
      </c>
      <c r="G217" s="34"/>
      <c r="H217" s="34"/>
      <c r="I217" s="176"/>
      <c r="J217" s="34"/>
      <c r="K217" s="34"/>
      <c r="L217" s="35"/>
      <c r="M217" s="222"/>
      <c r="N217" s="223"/>
      <c r="O217" s="69"/>
      <c r="P217" s="69"/>
      <c r="Q217" s="69"/>
      <c r="R217" s="69"/>
      <c r="S217" s="69"/>
      <c r="T217" s="70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4" t="s">
        <v>174</v>
      </c>
      <c r="AU217" s="14" t="s">
        <v>81</v>
      </c>
    </row>
    <row r="218" spans="1:65" s="2" customFormat="1" ht="44.25" customHeight="1">
      <c r="A218" s="32"/>
      <c r="B218" s="33"/>
      <c r="C218" s="224" t="s">
        <v>308</v>
      </c>
      <c r="D218" s="224" t="s">
        <v>179</v>
      </c>
      <c r="E218" s="225" t="s">
        <v>676</v>
      </c>
      <c r="F218" s="226" t="s">
        <v>790</v>
      </c>
      <c r="G218" s="227" t="s">
        <v>213</v>
      </c>
      <c r="H218" s="228">
        <v>1</v>
      </c>
      <c r="I218" s="229"/>
      <c r="J218" s="230">
        <f>ROUND(I218*H218,2)</f>
        <v>0</v>
      </c>
      <c r="K218" s="231"/>
      <c r="L218" s="232"/>
      <c r="M218" s="233" t="s">
        <v>1</v>
      </c>
      <c r="N218" s="234" t="s">
        <v>39</v>
      </c>
      <c r="O218" s="69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9" t="s">
        <v>186</v>
      </c>
      <c r="AT218" s="219" t="s">
        <v>179</v>
      </c>
      <c r="AU218" s="219" t="s">
        <v>81</v>
      </c>
      <c r="AY218" s="14" t="s">
        <v>166</v>
      </c>
      <c r="BE218" s="112">
        <f>IF(N218="základní",J218,0)</f>
        <v>0</v>
      </c>
      <c r="BF218" s="112">
        <f>IF(N218="snížená",J218,0)</f>
        <v>0</v>
      </c>
      <c r="BG218" s="112">
        <f>IF(N218="zákl. přenesená",J218,0)</f>
        <v>0</v>
      </c>
      <c r="BH218" s="112">
        <f>IF(N218="sníž. přenesená",J218,0)</f>
        <v>0</v>
      </c>
      <c r="BI218" s="112">
        <f>IF(N218="nulová",J218,0)</f>
        <v>0</v>
      </c>
      <c r="BJ218" s="14" t="s">
        <v>81</v>
      </c>
      <c r="BK218" s="112">
        <f>ROUND(I218*H218,2)</f>
        <v>0</v>
      </c>
      <c r="BL218" s="14" t="s">
        <v>177</v>
      </c>
      <c r="BM218" s="219" t="s">
        <v>311</v>
      </c>
    </row>
    <row r="219" spans="1:65" s="2" customFormat="1" ht="29.25">
      <c r="A219" s="32"/>
      <c r="B219" s="33"/>
      <c r="C219" s="34"/>
      <c r="D219" s="220" t="s">
        <v>174</v>
      </c>
      <c r="E219" s="34"/>
      <c r="F219" s="221" t="s">
        <v>790</v>
      </c>
      <c r="G219" s="34"/>
      <c r="H219" s="34"/>
      <c r="I219" s="176"/>
      <c r="J219" s="34"/>
      <c r="K219" s="34"/>
      <c r="L219" s="35"/>
      <c r="M219" s="222"/>
      <c r="N219" s="223"/>
      <c r="O219" s="69"/>
      <c r="P219" s="69"/>
      <c r="Q219" s="69"/>
      <c r="R219" s="69"/>
      <c r="S219" s="69"/>
      <c r="T219" s="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4" t="s">
        <v>174</v>
      </c>
      <c r="AU219" s="14" t="s">
        <v>81</v>
      </c>
    </row>
    <row r="220" spans="1:65" s="2" customFormat="1" ht="76.349999999999994" customHeight="1">
      <c r="A220" s="32"/>
      <c r="B220" s="33"/>
      <c r="C220" s="224" t="s">
        <v>242</v>
      </c>
      <c r="D220" s="224" t="s">
        <v>179</v>
      </c>
      <c r="E220" s="225" t="s">
        <v>678</v>
      </c>
      <c r="F220" s="226" t="s">
        <v>707</v>
      </c>
      <c r="G220" s="227" t="s">
        <v>213</v>
      </c>
      <c r="H220" s="228">
        <v>1</v>
      </c>
      <c r="I220" s="229"/>
      <c r="J220" s="230">
        <f>ROUND(I220*H220,2)</f>
        <v>0</v>
      </c>
      <c r="K220" s="231"/>
      <c r="L220" s="232"/>
      <c r="M220" s="233" t="s">
        <v>1</v>
      </c>
      <c r="N220" s="234" t="s">
        <v>39</v>
      </c>
      <c r="O220" s="69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9" t="s">
        <v>186</v>
      </c>
      <c r="AT220" s="219" t="s">
        <v>179</v>
      </c>
      <c r="AU220" s="219" t="s">
        <v>81</v>
      </c>
      <c r="AY220" s="14" t="s">
        <v>166</v>
      </c>
      <c r="BE220" s="112">
        <f>IF(N220="základní",J220,0)</f>
        <v>0</v>
      </c>
      <c r="BF220" s="112">
        <f>IF(N220="snížená",J220,0)</f>
        <v>0</v>
      </c>
      <c r="BG220" s="112">
        <f>IF(N220="zákl. přenesená",J220,0)</f>
        <v>0</v>
      </c>
      <c r="BH220" s="112">
        <f>IF(N220="sníž. přenesená",J220,0)</f>
        <v>0</v>
      </c>
      <c r="BI220" s="112">
        <f>IF(N220="nulová",J220,0)</f>
        <v>0</v>
      </c>
      <c r="BJ220" s="14" t="s">
        <v>81</v>
      </c>
      <c r="BK220" s="112">
        <f>ROUND(I220*H220,2)</f>
        <v>0</v>
      </c>
      <c r="BL220" s="14" t="s">
        <v>177</v>
      </c>
      <c r="BM220" s="219" t="s">
        <v>314</v>
      </c>
    </row>
    <row r="221" spans="1:65" s="2" customFormat="1" ht="48.75">
      <c r="A221" s="32"/>
      <c r="B221" s="33"/>
      <c r="C221" s="34"/>
      <c r="D221" s="220" t="s">
        <v>174</v>
      </c>
      <c r="E221" s="34"/>
      <c r="F221" s="221" t="s">
        <v>707</v>
      </c>
      <c r="G221" s="34"/>
      <c r="H221" s="34"/>
      <c r="I221" s="176"/>
      <c r="J221" s="34"/>
      <c r="K221" s="34"/>
      <c r="L221" s="35"/>
      <c r="M221" s="222"/>
      <c r="N221" s="223"/>
      <c r="O221" s="69"/>
      <c r="P221" s="69"/>
      <c r="Q221" s="69"/>
      <c r="R221" s="69"/>
      <c r="S221" s="69"/>
      <c r="T221" s="70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4" t="s">
        <v>174</v>
      </c>
      <c r="AU221" s="14" t="s">
        <v>81</v>
      </c>
    </row>
    <row r="222" spans="1:65" s="2" customFormat="1" ht="24.2" customHeight="1">
      <c r="A222" s="32"/>
      <c r="B222" s="33"/>
      <c r="C222" s="224" t="s">
        <v>315</v>
      </c>
      <c r="D222" s="224" t="s">
        <v>179</v>
      </c>
      <c r="E222" s="225" t="s">
        <v>682</v>
      </c>
      <c r="F222" s="226" t="s">
        <v>1004</v>
      </c>
      <c r="G222" s="227" t="s">
        <v>213</v>
      </c>
      <c r="H222" s="228">
        <v>1</v>
      </c>
      <c r="I222" s="229"/>
      <c r="J222" s="230">
        <f>ROUND(I222*H222,2)</f>
        <v>0</v>
      </c>
      <c r="K222" s="231"/>
      <c r="L222" s="232"/>
      <c r="M222" s="233" t="s">
        <v>1</v>
      </c>
      <c r="N222" s="234" t="s">
        <v>39</v>
      </c>
      <c r="O222" s="69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9" t="s">
        <v>186</v>
      </c>
      <c r="AT222" s="219" t="s">
        <v>179</v>
      </c>
      <c r="AU222" s="219" t="s">
        <v>81</v>
      </c>
      <c r="AY222" s="14" t="s">
        <v>166</v>
      </c>
      <c r="BE222" s="112">
        <f>IF(N222="základní",J222,0)</f>
        <v>0</v>
      </c>
      <c r="BF222" s="112">
        <f>IF(N222="snížená",J222,0)</f>
        <v>0</v>
      </c>
      <c r="BG222" s="112">
        <f>IF(N222="zákl. přenesená",J222,0)</f>
        <v>0</v>
      </c>
      <c r="BH222" s="112">
        <f>IF(N222="sníž. přenesená",J222,0)</f>
        <v>0</v>
      </c>
      <c r="BI222" s="112">
        <f>IF(N222="nulová",J222,0)</f>
        <v>0</v>
      </c>
      <c r="BJ222" s="14" t="s">
        <v>81</v>
      </c>
      <c r="BK222" s="112">
        <f>ROUND(I222*H222,2)</f>
        <v>0</v>
      </c>
      <c r="BL222" s="14" t="s">
        <v>177</v>
      </c>
      <c r="BM222" s="219" t="s">
        <v>318</v>
      </c>
    </row>
    <row r="223" spans="1:65" s="2" customFormat="1" ht="19.5">
      <c r="A223" s="32"/>
      <c r="B223" s="33"/>
      <c r="C223" s="34"/>
      <c r="D223" s="220" t="s">
        <v>174</v>
      </c>
      <c r="E223" s="34"/>
      <c r="F223" s="221" t="s">
        <v>1004</v>
      </c>
      <c r="G223" s="34"/>
      <c r="H223" s="34"/>
      <c r="I223" s="176"/>
      <c r="J223" s="34"/>
      <c r="K223" s="34"/>
      <c r="L223" s="35"/>
      <c r="M223" s="222"/>
      <c r="N223" s="223"/>
      <c r="O223" s="69"/>
      <c r="P223" s="69"/>
      <c r="Q223" s="69"/>
      <c r="R223" s="69"/>
      <c r="S223" s="69"/>
      <c r="T223" s="70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4" t="s">
        <v>174</v>
      </c>
      <c r="AU223" s="14" t="s">
        <v>81</v>
      </c>
    </row>
    <row r="224" spans="1:65" s="2" customFormat="1" ht="55.5" customHeight="1">
      <c r="A224" s="32"/>
      <c r="B224" s="33"/>
      <c r="C224" s="224" t="s">
        <v>243</v>
      </c>
      <c r="D224" s="224" t="s">
        <v>179</v>
      </c>
      <c r="E224" s="225" t="s">
        <v>684</v>
      </c>
      <c r="F224" s="226" t="s">
        <v>1005</v>
      </c>
      <c r="G224" s="227" t="s">
        <v>213</v>
      </c>
      <c r="H224" s="228">
        <v>1</v>
      </c>
      <c r="I224" s="229"/>
      <c r="J224" s="230">
        <f>ROUND(I224*H224,2)</f>
        <v>0</v>
      </c>
      <c r="K224" s="231"/>
      <c r="L224" s="232"/>
      <c r="M224" s="233" t="s">
        <v>1</v>
      </c>
      <c r="N224" s="234" t="s">
        <v>39</v>
      </c>
      <c r="O224" s="69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9" t="s">
        <v>186</v>
      </c>
      <c r="AT224" s="219" t="s">
        <v>179</v>
      </c>
      <c r="AU224" s="219" t="s">
        <v>81</v>
      </c>
      <c r="AY224" s="14" t="s">
        <v>166</v>
      </c>
      <c r="BE224" s="112">
        <f>IF(N224="základní",J224,0)</f>
        <v>0</v>
      </c>
      <c r="BF224" s="112">
        <f>IF(N224="snížená",J224,0)</f>
        <v>0</v>
      </c>
      <c r="BG224" s="112">
        <f>IF(N224="zákl. přenesená",J224,0)</f>
        <v>0</v>
      </c>
      <c r="BH224" s="112">
        <f>IF(N224="sníž. přenesená",J224,0)</f>
        <v>0</v>
      </c>
      <c r="BI224" s="112">
        <f>IF(N224="nulová",J224,0)</f>
        <v>0</v>
      </c>
      <c r="BJ224" s="14" t="s">
        <v>81</v>
      </c>
      <c r="BK224" s="112">
        <f>ROUND(I224*H224,2)</f>
        <v>0</v>
      </c>
      <c r="BL224" s="14" t="s">
        <v>177</v>
      </c>
      <c r="BM224" s="219" t="s">
        <v>321</v>
      </c>
    </row>
    <row r="225" spans="1:65" s="2" customFormat="1" ht="39">
      <c r="A225" s="32"/>
      <c r="B225" s="33"/>
      <c r="C225" s="34"/>
      <c r="D225" s="220" t="s">
        <v>174</v>
      </c>
      <c r="E225" s="34"/>
      <c r="F225" s="221" t="s">
        <v>1005</v>
      </c>
      <c r="G225" s="34"/>
      <c r="H225" s="34"/>
      <c r="I225" s="176"/>
      <c r="J225" s="34"/>
      <c r="K225" s="34"/>
      <c r="L225" s="35"/>
      <c r="M225" s="222"/>
      <c r="N225" s="223"/>
      <c r="O225" s="69"/>
      <c r="P225" s="69"/>
      <c r="Q225" s="69"/>
      <c r="R225" s="69"/>
      <c r="S225" s="69"/>
      <c r="T225" s="70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4" t="s">
        <v>174</v>
      </c>
      <c r="AU225" s="14" t="s">
        <v>81</v>
      </c>
    </row>
    <row r="226" spans="1:65" s="12" customFormat="1" ht="25.9" customHeight="1">
      <c r="B226" s="191"/>
      <c r="C226" s="192"/>
      <c r="D226" s="193" t="s">
        <v>73</v>
      </c>
      <c r="E226" s="194" t="s">
        <v>720</v>
      </c>
      <c r="F226" s="194" t="s">
        <v>721</v>
      </c>
      <c r="G226" s="192"/>
      <c r="H226" s="192"/>
      <c r="I226" s="195"/>
      <c r="J226" s="196">
        <f>BK226</f>
        <v>0</v>
      </c>
      <c r="K226" s="192"/>
      <c r="L226" s="197"/>
      <c r="M226" s="198"/>
      <c r="N226" s="199"/>
      <c r="O226" s="199"/>
      <c r="P226" s="200">
        <f>SUM(P227:P234)</f>
        <v>0</v>
      </c>
      <c r="Q226" s="199"/>
      <c r="R226" s="200">
        <f>SUM(R227:R234)</f>
        <v>0</v>
      </c>
      <c r="S226" s="199"/>
      <c r="T226" s="201">
        <f>SUM(T227:T234)</f>
        <v>0</v>
      </c>
      <c r="AR226" s="202" t="s">
        <v>81</v>
      </c>
      <c r="AT226" s="203" t="s">
        <v>73</v>
      </c>
      <c r="AU226" s="203" t="s">
        <v>74</v>
      </c>
      <c r="AY226" s="202" t="s">
        <v>166</v>
      </c>
      <c r="BK226" s="204">
        <f>SUM(BK227:BK234)</f>
        <v>0</v>
      </c>
    </row>
    <row r="227" spans="1:65" s="2" customFormat="1" ht="24.2" customHeight="1">
      <c r="A227" s="32"/>
      <c r="B227" s="33"/>
      <c r="C227" s="207" t="s">
        <v>322</v>
      </c>
      <c r="D227" s="207" t="s">
        <v>169</v>
      </c>
      <c r="E227" s="208" t="s">
        <v>686</v>
      </c>
      <c r="F227" s="209" t="s">
        <v>1006</v>
      </c>
      <c r="G227" s="210" t="s">
        <v>724</v>
      </c>
      <c r="H227" s="211">
        <v>1</v>
      </c>
      <c r="I227" s="212"/>
      <c r="J227" s="213">
        <f>ROUND(I227*H227,2)</f>
        <v>0</v>
      </c>
      <c r="K227" s="214"/>
      <c r="L227" s="35"/>
      <c r="M227" s="215" t="s">
        <v>1</v>
      </c>
      <c r="N227" s="216" t="s">
        <v>39</v>
      </c>
      <c r="O227" s="69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9" t="s">
        <v>177</v>
      </c>
      <c r="AT227" s="219" t="s">
        <v>169</v>
      </c>
      <c r="AU227" s="219" t="s">
        <v>81</v>
      </c>
      <c r="AY227" s="14" t="s">
        <v>166</v>
      </c>
      <c r="BE227" s="112">
        <f>IF(N227="základní",J227,0)</f>
        <v>0</v>
      </c>
      <c r="BF227" s="112">
        <f>IF(N227="snížená",J227,0)</f>
        <v>0</v>
      </c>
      <c r="BG227" s="112">
        <f>IF(N227="zákl. přenesená",J227,0)</f>
        <v>0</v>
      </c>
      <c r="BH227" s="112">
        <f>IF(N227="sníž. přenesená",J227,0)</f>
        <v>0</v>
      </c>
      <c r="BI227" s="112">
        <f>IF(N227="nulová",J227,0)</f>
        <v>0</v>
      </c>
      <c r="BJ227" s="14" t="s">
        <v>81</v>
      </c>
      <c r="BK227" s="112">
        <f>ROUND(I227*H227,2)</f>
        <v>0</v>
      </c>
      <c r="BL227" s="14" t="s">
        <v>177</v>
      </c>
      <c r="BM227" s="219" t="s">
        <v>325</v>
      </c>
    </row>
    <row r="228" spans="1:65" s="2" customFormat="1" ht="19.5">
      <c r="A228" s="32"/>
      <c r="B228" s="33"/>
      <c r="C228" s="34"/>
      <c r="D228" s="220" t="s">
        <v>174</v>
      </c>
      <c r="E228" s="34"/>
      <c r="F228" s="221" t="s">
        <v>1006</v>
      </c>
      <c r="G228" s="34"/>
      <c r="H228" s="34"/>
      <c r="I228" s="176"/>
      <c r="J228" s="34"/>
      <c r="K228" s="34"/>
      <c r="L228" s="35"/>
      <c r="M228" s="222"/>
      <c r="N228" s="223"/>
      <c r="O228" s="69"/>
      <c r="P228" s="69"/>
      <c r="Q228" s="69"/>
      <c r="R228" s="69"/>
      <c r="S228" s="69"/>
      <c r="T228" s="70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4" t="s">
        <v>174</v>
      </c>
      <c r="AU228" s="14" t="s">
        <v>81</v>
      </c>
    </row>
    <row r="229" spans="1:65" s="2" customFormat="1" ht="24.2" customHeight="1">
      <c r="A229" s="32"/>
      <c r="B229" s="33"/>
      <c r="C229" s="224" t="s">
        <v>246</v>
      </c>
      <c r="D229" s="224" t="s">
        <v>179</v>
      </c>
      <c r="E229" s="225" t="s">
        <v>688</v>
      </c>
      <c r="F229" s="226" t="s">
        <v>1007</v>
      </c>
      <c r="G229" s="227" t="s">
        <v>724</v>
      </c>
      <c r="H229" s="228">
        <v>1</v>
      </c>
      <c r="I229" s="229"/>
      <c r="J229" s="230">
        <f>ROUND(I229*H229,2)</f>
        <v>0</v>
      </c>
      <c r="K229" s="231"/>
      <c r="L229" s="232"/>
      <c r="M229" s="233" t="s">
        <v>1</v>
      </c>
      <c r="N229" s="234" t="s">
        <v>39</v>
      </c>
      <c r="O229" s="69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9" t="s">
        <v>186</v>
      </c>
      <c r="AT229" s="219" t="s">
        <v>179</v>
      </c>
      <c r="AU229" s="219" t="s">
        <v>81</v>
      </c>
      <c r="AY229" s="14" t="s">
        <v>166</v>
      </c>
      <c r="BE229" s="112">
        <f>IF(N229="základní",J229,0)</f>
        <v>0</v>
      </c>
      <c r="BF229" s="112">
        <f>IF(N229="snížená",J229,0)</f>
        <v>0</v>
      </c>
      <c r="BG229" s="112">
        <f>IF(N229="zákl. přenesená",J229,0)</f>
        <v>0</v>
      </c>
      <c r="BH229" s="112">
        <f>IF(N229="sníž. přenesená",J229,0)</f>
        <v>0</v>
      </c>
      <c r="BI229" s="112">
        <f>IF(N229="nulová",J229,0)</f>
        <v>0</v>
      </c>
      <c r="BJ229" s="14" t="s">
        <v>81</v>
      </c>
      <c r="BK229" s="112">
        <f>ROUND(I229*H229,2)</f>
        <v>0</v>
      </c>
      <c r="BL229" s="14" t="s">
        <v>177</v>
      </c>
      <c r="BM229" s="219" t="s">
        <v>330</v>
      </c>
    </row>
    <row r="230" spans="1:65" s="2" customFormat="1" ht="19.5">
      <c r="A230" s="32"/>
      <c r="B230" s="33"/>
      <c r="C230" s="34"/>
      <c r="D230" s="220" t="s">
        <v>174</v>
      </c>
      <c r="E230" s="34"/>
      <c r="F230" s="221" t="s">
        <v>1007</v>
      </c>
      <c r="G230" s="34"/>
      <c r="H230" s="34"/>
      <c r="I230" s="176"/>
      <c r="J230" s="34"/>
      <c r="K230" s="34"/>
      <c r="L230" s="35"/>
      <c r="M230" s="222"/>
      <c r="N230" s="223"/>
      <c r="O230" s="69"/>
      <c r="P230" s="69"/>
      <c r="Q230" s="69"/>
      <c r="R230" s="69"/>
      <c r="S230" s="69"/>
      <c r="T230" s="70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4" t="s">
        <v>174</v>
      </c>
      <c r="AU230" s="14" t="s">
        <v>81</v>
      </c>
    </row>
    <row r="231" spans="1:65" s="2" customFormat="1" ht="37.9" customHeight="1">
      <c r="A231" s="32"/>
      <c r="B231" s="33"/>
      <c r="C231" s="207" t="s">
        <v>331</v>
      </c>
      <c r="D231" s="207" t="s">
        <v>169</v>
      </c>
      <c r="E231" s="208" t="s">
        <v>690</v>
      </c>
      <c r="F231" s="209" t="s">
        <v>1008</v>
      </c>
      <c r="G231" s="210" t="s">
        <v>724</v>
      </c>
      <c r="H231" s="211">
        <v>1</v>
      </c>
      <c r="I231" s="212"/>
      <c r="J231" s="213">
        <f>ROUND(I231*H231,2)</f>
        <v>0</v>
      </c>
      <c r="K231" s="214"/>
      <c r="L231" s="35"/>
      <c r="M231" s="215" t="s">
        <v>1</v>
      </c>
      <c r="N231" s="216" t="s">
        <v>39</v>
      </c>
      <c r="O231" s="69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9" t="s">
        <v>177</v>
      </c>
      <c r="AT231" s="219" t="s">
        <v>169</v>
      </c>
      <c r="AU231" s="219" t="s">
        <v>81</v>
      </c>
      <c r="AY231" s="14" t="s">
        <v>166</v>
      </c>
      <c r="BE231" s="112">
        <f>IF(N231="základní",J231,0)</f>
        <v>0</v>
      </c>
      <c r="BF231" s="112">
        <f>IF(N231="snížená",J231,0)</f>
        <v>0</v>
      </c>
      <c r="BG231" s="112">
        <f>IF(N231="zákl. přenesená",J231,0)</f>
        <v>0</v>
      </c>
      <c r="BH231" s="112">
        <f>IF(N231="sníž. přenesená",J231,0)</f>
        <v>0</v>
      </c>
      <c r="BI231" s="112">
        <f>IF(N231="nulová",J231,0)</f>
        <v>0</v>
      </c>
      <c r="BJ231" s="14" t="s">
        <v>81</v>
      </c>
      <c r="BK231" s="112">
        <f>ROUND(I231*H231,2)</f>
        <v>0</v>
      </c>
      <c r="BL231" s="14" t="s">
        <v>177</v>
      </c>
      <c r="BM231" s="219" t="s">
        <v>334</v>
      </c>
    </row>
    <row r="232" spans="1:65" s="2" customFormat="1" ht="19.5">
      <c r="A232" s="32"/>
      <c r="B232" s="33"/>
      <c r="C232" s="34"/>
      <c r="D232" s="220" t="s">
        <v>174</v>
      </c>
      <c r="E232" s="34"/>
      <c r="F232" s="221" t="s">
        <v>1008</v>
      </c>
      <c r="G232" s="34"/>
      <c r="H232" s="34"/>
      <c r="I232" s="176"/>
      <c r="J232" s="34"/>
      <c r="K232" s="34"/>
      <c r="L232" s="35"/>
      <c r="M232" s="222"/>
      <c r="N232" s="223"/>
      <c r="O232" s="69"/>
      <c r="P232" s="69"/>
      <c r="Q232" s="69"/>
      <c r="R232" s="69"/>
      <c r="S232" s="69"/>
      <c r="T232" s="70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4" t="s">
        <v>174</v>
      </c>
      <c r="AU232" s="14" t="s">
        <v>81</v>
      </c>
    </row>
    <row r="233" spans="1:65" s="2" customFormat="1" ht="37.9" customHeight="1">
      <c r="A233" s="32"/>
      <c r="B233" s="33"/>
      <c r="C233" s="207" t="s">
        <v>250</v>
      </c>
      <c r="D233" s="207" t="s">
        <v>169</v>
      </c>
      <c r="E233" s="208" t="s">
        <v>692</v>
      </c>
      <c r="F233" s="209" t="s">
        <v>1009</v>
      </c>
      <c r="G233" s="210" t="s">
        <v>724</v>
      </c>
      <c r="H233" s="211">
        <v>1</v>
      </c>
      <c r="I233" s="212"/>
      <c r="J233" s="213">
        <f>ROUND(I233*H233,2)</f>
        <v>0</v>
      </c>
      <c r="K233" s="214"/>
      <c r="L233" s="35"/>
      <c r="M233" s="215" t="s">
        <v>1</v>
      </c>
      <c r="N233" s="216" t="s">
        <v>39</v>
      </c>
      <c r="O233" s="69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9" t="s">
        <v>177</v>
      </c>
      <c r="AT233" s="219" t="s">
        <v>169</v>
      </c>
      <c r="AU233" s="219" t="s">
        <v>81</v>
      </c>
      <c r="AY233" s="14" t="s">
        <v>166</v>
      </c>
      <c r="BE233" s="112">
        <f>IF(N233="základní",J233,0)</f>
        <v>0</v>
      </c>
      <c r="BF233" s="112">
        <f>IF(N233="snížená",J233,0)</f>
        <v>0</v>
      </c>
      <c r="BG233" s="112">
        <f>IF(N233="zákl. přenesená",J233,0)</f>
        <v>0</v>
      </c>
      <c r="BH233" s="112">
        <f>IF(N233="sníž. přenesená",J233,0)</f>
        <v>0</v>
      </c>
      <c r="BI233" s="112">
        <f>IF(N233="nulová",J233,0)</f>
        <v>0</v>
      </c>
      <c r="BJ233" s="14" t="s">
        <v>81</v>
      </c>
      <c r="BK233" s="112">
        <f>ROUND(I233*H233,2)</f>
        <v>0</v>
      </c>
      <c r="BL233" s="14" t="s">
        <v>177</v>
      </c>
      <c r="BM233" s="219" t="s">
        <v>340</v>
      </c>
    </row>
    <row r="234" spans="1:65" s="2" customFormat="1" ht="19.5">
      <c r="A234" s="32"/>
      <c r="B234" s="33"/>
      <c r="C234" s="34"/>
      <c r="D234" s="220" t="s">
        <v>174</v>
      </c>
      <c r="E234" s="34"/>
      <c r="F234" s="221" t="s">
        <v>1009</v>
      </c>
      <c r="G234" s="34"/>
      <c r="H234" s="34"/>
      <c r="I234" s="176"/>
      <c r="J234" s="34"/>
      <c r="K234" s="34"/>
      <c r="L234" s="35"/>
      <c r="M234" s="222"/>
      <c r="N234" s="223"/>
      <c r="O234" s="69"/>
      <c r="P234" s="69"/>
      <c r="Q234" s="69"/>
      <c r="R234" s="69"/>
      <c r="S234" s="69"/>
      <c r="T234" s="70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4" t="s">
        <v>174</v>
      </c>
      <c r="AU234" s="14" t="s">
        <v>81</v>
      </c>
    </row>
    <row r="235" spans="1:65" s="12" customFormat="1" ht="25.9" customHeight="1">
      <c r="B235" s="191"/>
      <c r="C235" s="192"/>
      <c r="D235" s="193" t="s">
        <v>73</v>
      </c>
      <c r="E235" s="194" t="s">
        <v>731</v>
      </c>
      <c r="F235" s="194" t="s">
        <v>732</v>
      </c>
      <c r="G235" s="192"/>
      <c r="H235" s="192"/>
      <c r="I235" s="195"/>
      <c r="J235" s="196">
        <f>BK235</f>
        <v>0</v>
      </c>
      <c r="K235" s="192"/>
      <c r="L235" s="197"/>
      <c r="M235" s="198"/>
      <c r="N235" s="199"/>
      <c r="O235" s="199"/>
      <c r="P235" s="200">
        <f>SUM(P236:P247)</f>
        <v>0</v>
      </c>
      <c r="Q235" s="199"/>
      <c r="R235" s="200">
        <f>SUM(R236:R247)</f>
        <v>0</v>
      </c>
      <c r="S235" s="199"/>
      <c r="T235" s="201">
        <f>SUM(T236:T247)</f>
        <v>0</v>
      </c>
      <c r="AR235" s="202" t="s">
        <v>81</v>
      </c>
      <c r="AT235" s="203" t="s">
        <v>73</v>
      </c>
      <c r="AU235" s="203" t="s">
        <v>74</v>
      </c>
      <c r="AY235" s="202" t="s">
        <v>166</v>
      </c>
      <c r="BK235" s="204">
        <f>SUM(BK236:BK247)</f>
        <v>0</v>
      </c>
    </row>
    <row r="236" spans="1:65" s="2" customFormat="1" ht="16.5" customHeight="1">
      <c r="A236" s="32"/>
      <c r="B236" s="33"/>
      <c r="C236" s="207" t="s">
        <v>341</v>
      </c>
      <c r="D236" s="207" t="s">
        <v>169</v>
      </c>
      <c r="E236" s="208" t="s">
        <v>694</v>
      </c>
      <c r="F236" s="209" t="s">
        <v>734</v>
      </c>
      <c r="G236" s="210" t="s">
        <v>724</v>
      </c>
      <c r="H236" s="211">
        <v>1</v>
      </c>
      <c r="I236" s="212"/>
      <c r="J236" s="213">
        <f>ROUND(I236*H236,2)</f>
        <v>0</v>
      </c>
      <c r="K236" s="214"/>
      <c r="L236" s="35"/>
      <c r="M236" s="215" t="s">
        <v>1</v>
      </c>
      <c r="N236" s="216" t="s">
        <v>39</v>
      </c>
      <c r="O236" s="69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9" t="s">
        <v>177</v>
      </c>
      <c r="AT236" s="219" t="s">
        <v>169</v>
      </c>
      <c r="AU236" s="219" t="s">
        <v>81</v>
      </c>
      <c r="AY236" s="14" t="s">
        <v>166</v>
      </c>
      <c r="BE236" s="112">
        <f>IF(N236="základní",J236,0)</f>
        <v>0</v>
      </c>
      <c r="BF236" s="112">
        <f>IF(N236="snížená",J236,0)</f>
        <v>0</v>
      </c>
      <c r="BG236" s="112">
        <f>IF(N236="zákl. přenesená",J236,0)</f>
        <v>0</v>
      </c>
      <c r="BH236" s="112">
        <f>IF(N236="sníž. přenesená",J236,0)</f>
        <v>0</v>
      </c>
      <c r="BI236" s="112">
        <f>IF(N236="nulová",J236,0)</f>
        <v>0</v>
      </c>
      <c r="BJ236" s="14" t="s">
        <v>81</v>
      </c>
      <c r="BK236" s="112">
        <f>ROUND(I236*H236,2)</f>
        <v>0</v>
      </c>
      <c r="BL236" s="14" t="s">
        <v>177</v>
      </c>
      <c r="BM236" s="219" t="s">
        <v>344</v>
      </c>
    </row>
    <row r="237" spans="1:65" s="2" customFormat="1" ht="11.25">
      <c r="A237" s="32"/>
      <c r="B237" s="33"/>
      <c r="C237" s="34"/>
      <c r="D237" s="220" t="s">
        <v>174</v>
      </c>
      <c r="E237" s="34"/>
      <c r="F237" s="221" t="s">
        <v>734</v>
      </c>
      <c r="G237" s="34"/>
      <c r="H237" s="34"/>
      <c r="I237" s="176"/>
      <c r="J237" s="34"/>
      <c r="K237" s="34"/>
      <c r="L237" s="35"/>
      <c r="M237" s="222"/>
      <c r="N237" s="223"/>
      <c r="O237" s="69"/>
      <c r="P237" s="69"/>
      <c r="Q237" s="69"/>
      <c r="R237" s="69"/>
      <c r="S237" s="69"/>
      <c r="T237" s="70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4" t="s">
        <v>174</v>
      </c>
      <c r="AU237" s="14" t="s">
        <v>81</v>
      </c>
    </row>
    <row r="238" spans="1:65" s="2" customFormat="1" ht="49.15" customHeight="1">
      <c r="A238" s="32"/>
      <c r="B238" s="33"/>
      <c r="C238" s="207" t="s">
        <v>253</v>
      </c>
      <c r="D238" s="207" t="s">
        <v>169</v>
      </c>
      <c r="E238" s="208" t="s">
        <v>696</v>
      </c>
      <c r="F238" s="209" t="s">
        <v>740</v>
      </c>
      <c r="G238" s="210" t="s">
        <v>724</v>
      </c>
      <c r="H238" s="211">
        <v>1</v>
      </c>
      <c r="I238" s="212"/>
      <c r="J238" s="213">
        <f>ROUND(I238*H238,2)</f>
        <v>0</v>
      </c>
      <c r="K238" s="214"/>
      <c r="L238" s="35"/>
      <c r="M238" s="215" t="s">
        <v>1</v>
      </c>
      <c r="N238" s="216" t="s">
        <v>39</v>
      </c>
      <c r="O238" s="69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9" t="s">
        <v>177</v>
      </c>
      <c r="AT238" s="219" t="s">
        <v>169</v>
      </c>
      <c r="AU238" s="219" t="s">
        <v>81</v>
      </c>
      <c r="AY238" s="14" t="s">
        <v>166</v>
      </c>
      <c r="BE238" s="112">
        <f>IF(N238="základní",J238,0)</f>
        <v>0</v>
      </c>
      <c r="BF238" s="112">
        <f>IF(N238="snížená",J238,0)</f>
        <v>0</v>
      </c>
      <c r="BG238" s="112">
        <f>IF(N238="zákl. přenesená",J238,0)</f>
        <v>0</v>
      </c>
      <c r="BH238" s="112">
        <f>IF(N238="sníž. přenesená",J238,0)</f>
        <v>0</v>
      </c>
      <c r="BI238" s="112">
        <f>IF(N238="nulová",J238,0)</f>
        <v>0</v>
      </c>
      <c r="BJ238" s="14" t="s">
        <v>81</v>
      </c>
      <c r="BK238" s="112">
        <f>ROUND(I238*H238,2)</f>
        <v>0</v>
      </c>
      <c r="BL238" s="14" t="s">
        <v>177</v>
      </c>
      <c r="BM238" s="219" t="s">
        <v>347</v>
      </c>
    </row>
    <row r="239" spans="1:65" s="2" customFormat="1" ht="29.25">
      <c r="A239" s="32"/>
      <c r="B239" s="33"/>
      <c r="C239" s="34"/>
      <c r="D239" s="220" t="s">
        <v>174</v>
      </c>
      <c r="E239" s="34"/>
      <c r="F239" s="221" t="s">
        <v>740</v>
      </c>
      <c r="G239" s="34"/>
      <c r="H239" s="34"/>
      <c r="I239" s="176"/>
      <c r="J239" s="34"/>
      <c r="K239" s="34"/>
      <c r="L239" s="35"/>
      <c r="M239" s="222"/>
      <c r="N239" s="223"/>
      <c r="O239" s="69"/>
      <c r="P239" s="69"/>
      <c r="Q239" s="69"/>
      <c r="R239" s="69"/>
      <c r="S239" s="69"/>
      <c r="T239" s="70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4" t="s">
        <v>174</v>
      </c>
      <c r="AU239" s="14" t="s">
        <v>81</v>
      </c>
    </row>
    <row r="240" spans="1:65" s="2" customFormat="1" ht="24.2" customHeight="1">
      <c r="A240" s="32"/>
      <c r="B240" s="33"/>
      <c r="C240" s="207" t="s">
        <v>348</v>
      </c>
      <c r="D240" s="207" t="s">
        <v>169</v>
      </c>
      <c r="E240" s="208" t="s">
        <v>698</v>
      </c>
      <c r="F240" s="209" t="s">
        <v>742</v>
      </c>
      <c r="G240" s="210" t="s">
        <v>724</v>
      </c>
      <c r="H240" s="211">
        <v>1</v>
      </c>
      <c r="I240" s="212"/>
      <c r="J240" s="213">
        <f>ROUND(I240*H240,2)</f>
        <v>0</v>
      </c>
      <c r="K240" s="214"/>
      <c r="L240" s="35"/>
      <c r="M240" s="215" t="s">
        <v>1</v>
      </c>
      <c r="N240" s="216" t="s">
        <v>39</v>
      </c>
      <c r="O240" s="69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19" t="s">
        <v>177</v>
      </c>
      <c r="AT240" s="219" t="s">
        <v>169</v>
      </c>
      <c r="AU240" s="219" t="s">
        <v>81</v>
      </c>
      <c r="AY240" s="14" t="s">
        <v>166</v>
      </c>
      <c r="BE240" s="112">
        <f>IF(N240="základní",J240,0)</f>
        <v>0</v>
      </c>
      <c r="BF240" s="112">
        <f>IF(N240="snížená",J240,0)</f>
        <v>0</v>
      </c>
      <c r="BG240" s="112">
        <f>IF(N240="zákl. přenesená",J240,0)</f>
        <v>0</v>
      </c>
      <c r="BH240" s="112">
        <f>IF(N240="sníž. přenesená",J240,0)</f>
        <v>0</v>
      </c>
      <c r="BI240" s="112">
        <f>IF(N240="nulová",J240,0)</f>
        <v>0</v>
      </c>
      <c r="BJ240" s="14" t="s">
        <v>81</v>
      </c>
      <c r="BK240" s="112">
        <f>ROUND(I240*H240,2)</f>
        <v>0</v>
      </c>
      <c r="BL240" s="14" t="s">
        <v>177</v>
      </c>
      <c r="BM240" s="219" t="s">
        <v>351</v>
      </c>
    </row>
    <row r="241" spans="1:65" s="2" customFormat="1" ht="11.25">
      <c r="A241" s="32"/>
      <c r="B241" s="33"/>
      <c r="C241" s="34"/>
      <c r="D241" s="220" t="s">
        <v>174</v>
      </c>
      <c r="E241" s="34"/>
      <c r="F241" s="221" t="s">
        <v>742</v>
      </c>
      <c r="G241" s="34"/>
      <c r="H241" s="34"/>
      <c r="I241" s="176"/>
      <c r="J241" s="34"/>
      <c r="K241" s="34"/>
      <c r="L241" s="35"/>
      <c r="M241" s="222"/>
      <c r="N241" s="223"/>
      <c r="O241" s="69"/>
      <c r="P241" s="69"/>
      <c r="Q241" s="69"/>
      <c r="R241" s="69"/>
      <c r="S241" s="69"/>
      <c r="T241" s="70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4" t="s">
        <v>174</v>
      </c>
      <c r="AU241" s="14" t="s">
        <v>81</v>
      </c>
    </row>
    <row r="242" spans="1:65" s="2" customFormat="1" ht="37.9" customHeight="1">
      <c r="A242" s="32"/>
      <c r="B242" s="33"/>
      <c r="C242" s="207" t="s">
        <v>257</v>
      </c>
      <c r="D242" s="207" t="s">
        <v>169</v>
      </c>
      <c r="E242" s="208" t="s">
        <v>700</v>
      </c>
      <c r="F242" s="209" t="s">
        <v>744</v>
      </c>
      <c r="G242" s="210" t="s">
        <v>724</v>
      </c>
      <c r="H242" s="211">
        <v>1</v>
      </c>
      <c r="I242" s="212"/>
      <c r="J242" s="213">
        <f>ROUND(I242*H242,2)</f>
        <v>0</v>
      </c>
      <c r="K242" s="214"/>
      <c r="L242" s="35"/>
      <c r="M242" s="215" t="s">
        <v>1</v>
      </c>
      <c r="N242" s="216" t="s">
        <v>39</v>
      </c>
      <c r="O242" s="69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19" t="s">
        <v>177</v>
      </c>
      <c r="AT242" s="219" t="s">
        <v>169</v>
      </c>
      <c r="AU242" s="219" t="s">
        <v>81</v>
      </c>
      <c r="AY242" s="14" t="s">
        <v>166</v>
      </c>
      <c r="BE242" s="112">
        <f>IF(N242="základní",J242,0)</f>
        <v>0</v>
      </c>
      <c r="BF242" s="112">
        <f>IF(N242="snížená",J242,0)</f>
        <v>0</v>
      </c>
      <c r="BG242" s="112">
        <f>IF(N242="zákl. přenesená",J242,0)</f>
        <v>0</v>
      </c>
      <c r="BH242" s="112">
        <f>IF(N242="sníž. přenesená",J242,0)</f>
        <v>0</v>
      </c>
      <c r="BI242" s="112">
        <f>IF(N242="nulová",J242,0)</f>
        <v>0</v>
      </c>
      <c r="BJ242" s="14" t="s">
        <v>81</v>
      </c>
      <c r="BK242" s="112">
        <f>ROUND(I242*H242,2)</f>
        <v>0</v>
      </c>
      <c r="BL242" s="14" t="s">
        <v>177</v>
      </c>
      <c r="BM242" s="219" t="s">
        <v>354</v>
      </c>
    </row>
    <row r="243" spans="1:65" s="2" customFormat="1" ht="19.5">
      <c r="A243" s="32"/>
      <c r="B243" s="33"/>
      <c r="C243" s="34"/>
      <c r="D243" s="220" t="s">
        <v>174</v>
      </c>
      <c r="E243" s="34"/>
      <c r="F243" s="221" t="s">
        <v>744</v>
      </c>
      <c r="G243" s="34"/>
      <c r="H243" s="34"/>
      <c r="I243" s="176"/>
      <c r="J243" s="34"/>
      <c r="K243" s="34"/>
      <c r="L243" s="35"/>
      <c r="M243" s="222"/>
      <c r="N243" s="223"/>
      <c r="O243" s="69"/>
      <c r="P243" s="69"/>
      <c r="Q243" s="69"/>
      <c r="R243" s="69"/>
      <c r="S243" s="69"/>
      <c r="T243" s="70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4" t="s">
        <v>174</v>
      </c>
      <c r="AU243" s="14" t="s">
        <v>81</v>
      </c>
    </row>
    <row r="244" spans="1:65" s="2" customFormat="1" ht="24.2" customHeight="1">
      <c r="A244" s="32"/>
      <c r="B244" s="33"/>
      <c r="C244" s="207" t="s">
        <v>355</v>
      </c>
      <c r="D244" s="207" t="s">
        <v>169</v>
      </c>
      <c r="E244" s="208" t="s">
        <v>702</v>
      </c>
      <c r="F244" s="209" t="s">
        <v>746</v>
      </c>
      <c r="G244" s="210" t="s">
        <v>724</v>
      </c>
      <c r="H244" s="211">
        <v>1</v>
      </c>
      <c r="I244" s="212"/>
      <c r="J244" s="213">
        <f>ROUND(I244*H244,2)</f>
        <v>0</v>
      </c>
      <c r="K244" s="214"/>
      <c r="L244" s="35"/>
      <c r="M244" s="215" t="s">
        <v>1</v>
      </c>
      <c r="N244" s="216" t="s">
        <v>39</v>
      </c>
      <c r="O244" s="69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19" t="s">
        <v>177</v>
      </c>
      <c r="AT244" s="219" t="s">
        <v>169</v>
      </c>
      <c r="AU244" s="219" t="s">
        <v>81</v>
      </c>
      <c r="AY244" s="14" t="s">
        <v>166</v>
      </c>
      <c r="BE244" s="112">
        <f>IF(N244="základní",J244,0)</f>
        <v>0</v>
      </c>
      <c r="BF244" s="112">
        <f>IF(N244="snížená",J244,0)</f>
        <v>0</v>
      </c>
      <c r="BG244" s="112">
        <f>IF(N244="zákl. přenesená",J244,0)</f>
        <v>0</v>
      </c>
      <c r="BH244" s="112">
        <f>IF(N244="sníž. přenesená",J244,0)</f>
        <v>0</v>
      </c>
      <c r="BI244" s="112">
        <f>IF(N244="nulová",J244,0)</f>
        <v>0</v>
      </c>
      <c r="BJ244" s="14" t="s">
        <v>81</v>
      </c>
      <c r="BK244" s="112">
        <f>ROUND(I244*H244,2)</f>
        <v>0</v>
      </c>
      <c r="BL244" s="14" t="s">
        <v>177</v>
      </c>
      <c r="BM244" s="219" t="s">
        <v>358</v>
      </c>
    </row>
    <row r="245" spans="1:65" s="2" customFormat="1" ht="19.5">
      <c r="A245" s="32"/>
      <c r="B245" s="33"/>
      <c r="C245" s="34"/>
      <c r="D245" s="220" t="s">
        <v>174</v>
      </c>
      <c r="E245" s="34"/>
      <c r="F245" s="221" t="s">
        <v>746</v>
      </c>
      <c r="G245" s="34"/>
      <c r="H245" s="34"/>
      <c r="I245" s="176"/>
      <c r="J245" s="34"/>
      <c r="K245" s="34"/>
      <c r="L245" s="35"/>
      <c r="M245" s="222"/>
      <c r="N245" s="223"/>
      <c r="O245" s="69"/>
      <c r="P245" s="69"/>
      <c r="Q245" s="69"/>
      <c r="R245" s="69"/>
      <c r="S245" s="69"/>
      <c r="T245" s="70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4" t="s">
        <v>174</v>
      </c>
      <c r="AU245" s="14" t="s">
        <v>81</v>
      </c>
    </row>
    <row r="246" spans="1:65" s="2" customFormat="1" ht="16.5" customHeight="1">
      <c r="A246" s="32"/>
      <c r="B246" s="33"/>
      <c r="C246" s="207" t="s">
        <v>260</v>
      </c>
      <c r="D246" s="207" t="s">
        <v>169</v>
      </c>
      <c r="E246" s="208" t="s">
        <v>704</v>
      </c>
      <c r="F246" s="209" t="s">
        <v>748</v>
      </c>
      <c r="G246" s="210" t="s">
        <v>724</v>
      </c>
      <c r="H246" s="211">
        <v>1</v>
      </c>
      <c r="I246" s="212"/>
      <c r="J246" s="213">
        <f>ROUND(I246*H246,2)</f>
        <v>0</v>
      </c>
      <c r="K246" s="214"/>
      <c r="L246" s="35"/>
      <c r="M246" s="215" t="s">
        <v>1</v>
      </c>
      <c r="N246" s="216" t="s">
        <v>39</v>
      </c>
      <c r="O246" s="69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19" t="s">
        <v>177</v>
      </c>
      <c r="AT246" s="219" t="s">
        <v>169</v>
      </c>
      <c r="AU246" s="219" t="s">
        <v>81</v>
      </c>
      <c r="AY246" s="14" t="s">
        <v>166</v>
      </c>
      <c r="BE246" s="112">
        <f>IF(N246="základní",J246,0)</f>
        <v>0</v>
      </c>
      <c r="BF246" s="112">
        <f>IF(N246="snížená",J246,0)</f>
        <v>0</v>
      </c>
      <c r="BG246" s="112">
        <f>IF(N246="zákl. přenesená",J246,0)</f>
        <v>0</v>
      </c>
      <c r="BH246" s="112">
        <f>IF(N246="sníž. přenesená",J246,0)</f>
        <v>0</v>
      </c>
      <c r="BI246" s="112">
        <f>IF(N246="nulová",J246,0)</f>
        <v>0</v>
      </c>
      <c r="BJ246" s="14" t="s">
        <v>81</v>
      </c>
      <c r="BK246" s="112">
        <f>ROUND(I246*H246,2)</f>
        <v>0</v>
      </c>
      <c r="BL246" s="14" t="s">
        <v>177</v>
      </c>
      <c r="BM246" s="219" t="s">
        <v>361</v>
      </c>
    </row>
    <row r="247" spans="1:65" s="2" customFormat="1" ht="11.25">
      <c r="A247" s="32"/>
      <c r="B247" s="33"/>
      <c r="C247" s="34"/>
      <c r="D247" s="220" t="s">
        <v>174</v>
      </c>
      <c r="E247" s="34"/>
      <c r="F247" s="221" t="s">
        <v>748</v>
      </c>
      <c r="G247" s="34"/>
      <c r="H247" s="34"/>
      <c r="I247" s="176"/>
      <c r="J247" s="34"/>
      <c r="K247" s="34"/>
      <c r="L247" s="35"/>
      <c r="M247" s="235"/>
      <c r="N247" s="236"/>
      <c r="O247" s="237"/>
      <c r="P247" s="237"/>
      <c r="Q247" s="237"/>
      <c r="R247" s="237"/>
      <c r="S247" s="237"/>
      <c r="T247" s="238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4" t="s">
        <v>174</v>
      </c>
      <c r="AU247" s="14" t="s">
        <v>81</v>
      </c>
    </row>
    <row r="248" spans="1:65" s="2" customFormat="1" ht="6.95" customHeight="1">
      <c r="A248" s="32"/>
      <c r="B248" s="52"/>
      <c r="C248" s="53"/>
      <c r="D248" s="53"/>
      <c r="E248" s="53"/>
      <c r="F248" s="53"/>
      <c r="G248" s="53"/>
      <c r="H248" s="53"/>
      <c r="I248" s="53"/>
      <c r="J248" s="53"/>
      <c r="K248" s="53"/>
      <c r="L248" s="35"/>
      <c r="M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</row>
  </sheetData>
  <sheetProtection algorithmName="SHA-512" hashValue="/WqGYfJVjBDX+iB1ToiD92s/ZFH2mtHNoRJ8v8fs09rgJ70RK3vtYP/oKHqRMd2ruzG7kjcL+uHPD6cTkbLLjw==" saltValue="h+/aQXHNCCFrbyIcicIoEx6v/MviXwRfy20Ue1dEhEnZGecaDCQV+ZFVqW4QgMPjQWwo0oqyPZRJE11IEPEbqA==" spinCount="100000" sheet="1" objects="1" scenarios="1" formatColumns="0" formatRows="0" autoFilter="0"/>
  <autoFilter ref="C133:K247" xr:uid="{00000000-0009-0000-0000-00000A000000}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4" t="s">
        <v>107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120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Rozpočet - Snížení energetické náročnosti budov v areálu Slezské nemocnice Opava využitím OZE u vedlejších budov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121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9" t="s">
        <v>1010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123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114</v>
      </c>
      <c r="E31" s="32"/>
      <c r="F31" s="32"/>
      <c r="G31" s="32"/>
      <c r="H31" s="32"/>
      <c r="I31" s="32"/>
      <c r="J31" s="130">
        <f>J105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ROUND((SUM(BE105:BE112) + SUM(BE132:BE241)),  2)</f>
        <v>0</v>
      </c>
      <c r="G35" s="32"/>
      <c r="H35" s="32"/>
      <c r="I35" s="137">
        <v>0.21</v>
      </c>
      <c r="J35" s="136">
        <f>ROUND(((SUM(BE105:BE112) + SUM(BE132:BE241))*I35),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ROUND((SUM(BF105:BF112) + SUM(BF132:BF241)),  2)</f>
        <v>0</v>
      </c>
      <c r="G36" s="32"/>
      <c r="H36" s="32"/>
      <c r="I36" s="137">
        <v>0.12</v>
      </c>
      <c r="J36" s="136">
        <f>ROUND(((SUM(BF105:BF112) + SUM(BF132:BF241))*I36),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ROUND((SUM(BG105:BG112) + SUM(BG132:BG241)),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ROUND((SUM(BH105:BH112) + SUM(BH132:BH241)),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ROUND((SUM(BI105:BI112) + SUM(BI132:BI241)),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124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Rozpočet - Snížení energetické náročnosti budov v areálu Slezské nemocnice Opava využitím OZE u vedlejších budov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121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4" t="str">
        <f>E9</f>
        <v>SO 07 D.1.4.1 - Elektroinstalace a MaR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125</v>
      </c>
      <c r="D94" s="117"/>
      <c r="E94" s="117"/>
      <c r="F94" s="117"/>
      <c r="G94" s="117"/>
      <c r="H94" s="117"/>
      <c r="I94" s="117"/>
      <c r="J94" s="157" t="s">
        <v>126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127</v>
      </c>
      <c r="D96" s="34"/>
      <c r="E96" s="34"/>
      <c r="F96" s="34"/>
      <c r="G96" s="34"/>
      <c r="H96" s="34"/>
      <c r="I96" s="34"/>
      <c r="J96" s="82">
        <f>J132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128</v>
      </c>
    </row>
    <row r="97" spans="1:65" s="9" customFormat="1" ht="24.95" customHeight="1">
      <c r="B97" s="159"/>
      <c r="C97" s="160"/>
      <c r="D97" s="161" t="s">
        <v>1011</v>
      </c>
      <c r="E97" s="162"/>
      <c r="F97" s="162"/>
      <c r="G97" s="162"/>
      <c r="H97" s="162"/>
      <c r="I97" s="162"/>
      <c r="J97" s="163">
        <f>J133</f>
        <v>0</v>
      </c>
      <c r="K97" s="160"/>
      <c r="L97" s="164"/>
    </row>
    <row r="98" spans="1:65" s="9" customFormat="1" ht="24.95" customHeight="1">
      <c r="B98" s="159"/>
      <c r="C98" s="160"/>
      <c r="D98" s="161" t="s">
        <v>1012</v>
      </c>
      <c r="E98" s="162"/>
      <c r="F98" s="162"/>
      <c r="G98" s="162"/>
      <c r="H98" s="162"/>
      <c r="I98" s="162"/>
      <c r="J98" s="163">
        <f>J141</f>
        <v>0</v>
      </c>
      <c r="K98" s="160"/>
      <c r="L98" s="164"/>
    </row>
    <row r="99" spans="1:65" s="9" customFormat="1" ht="24.95" customHeight="1">
      <c r="B99" s="159"/>
      <c r="C99" s="160"/>
      <c r="D99" s="161" t="s">
        <v>1013</v>
      </c>
      <c r="E99" s="162"/>
      <c r="F99" s="162"/>
      <c r="G99" s="162"/>
      <c r="H99" s="162"/>
      <c r="I99" s="162"/>
      <c r="J99" s="163">
        <f>J148</f>
        <v>0</v>
      </c>
      <c r="K99" s="160"/>
      <c r="L99" s="164"/>
    </row>
    <row r="100" spans="1:65" s="9" customFormat="1" ht="24.95" customHeight="1">
      <c r="B100" s="159"/>
      <c r="C100" s="160"/>
      <c r="D100" s="161" t="s">
        <v>1014</v>
      </c>
      <c r="E100" s="162"/>
      <c r="F100" s="162"/>
      <c r="G100" s="162"/>
      <c r="H100" s="162"/>
      <c r="I100" s="162"/>
      <c r="J100" s="163">
        <f>J169</f>
        <v>0</v>
      </c>
      <c r="K100" s="160"/>
      <c r="L100" s="164"/>
    </row>
    <row r="101" spans="1:65" s="9" customFormat="1" ht="24.95" customHeight="1">
      <c r="B101" s="159"/>
      <c r="C101" s="160"/>
      <c r="D101" s="161" t="s">
        <v>1015</v>
      </c>
      <c r="E101" s="162"/>
      <c r="F101" s="162"/>
      <c r="G101" s="162"/>
      <c r="H101" s="162"/>
      <c r="I101" s="162"/>
      <c r="J101" s="163">
        <f>J180</f>
        <v>0</v>
      </c>
      <c r="K101" s="160"/>
      <c r="L101" s="164"/>
    </row>
    <row r="102" spans="1:65" s="9" customFormat="1" ht="24.95" customHeight="1">
      <c r="B102" s="159"/>
      <c r="C102" s="160"/>
      <c r="D102" s="161" t="s">
        <v>977</v>
      </c>
      <c r="E102" s="162"/>
      <c r="F102" s="162"/>
      <c r="G102" s="162"/>
      <c r="H102" s="162"/>
      <c r="I102" s="162"/>
      <c r="J102" s="163">
        <f>J194</f>
        <v>0</v>
      </c>
      <c r="K102" s="160"/>
      <c r="L102" s="164"/>
    </row>
    <row r="103" spans="1:65" s="2" customFormat="1" ht="21.75" customHeight="1">
      <c r="A103" s="32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65" s="2" customFormat="1" ht="6.95" customHeight="1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65" s="2" customFormat="1" ht="29.25" customHeight="1">
      <c r="A105" s="32"/>
      <c r="B105" s="33"/>
      <c r="C105" s="158" t="s">
        <v>142</v>
      </c>
      <c r="D105" s="34"/>
      <c r="E105" s="34"/>
      <c r="F105" s="34"/>
      <c r="G105" s="34"/>
      <c r="H105" s="34"/>
      <c r="I105" s="34"/>
      <c r="J105" s="171">
        <f>ROUND(J106 + J107 + J108 + J109 + J110 + J111,2)</f>
        <v>0</v>
      </c>
      <c r="K105" s="34"/>
      <c r="L105" s="49"/>
      <c r="N105" s="172" t="s">
        <v>38</v>
      </c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65" s="2" customFormat="1" ht="18" customHeight="1">
      <c r="A106" s="32"/>
      <c r="B106" s="33"/>
      <c r="C106" s="34"/>
      <c r="D106" s="247" t="s">
        <v>143</v>
      </c>
      <c r="E106" s="246"/>
      <c r="F106" s="246"/>
      <c r="G106" s="34"/>
      <c r="H106" s="34"/>
      <c r="I106" s="34"/>
      <c r="J106" s="108">
        <v>0</v>
      </c>
      <c r="K106" s="34"/>
      <c r="L106" s="173"/>
      <c r="M106" s="174"/>
      <c r="N106" s="175" t="s">
        <v>39</v>
      </c>
      <c r="O106" s="174"/>
      <c r="P106" s="174"/>
      <c r="Q106" s="174"/>
      <c r="R106" s="174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7" t="s">
        <v>144</v>
      </c>
      <c r="AZ106" s="174"/>
      <c r="BA106" s="174"/>
      <c r="BB106" s="174"/>
      <c r="BC106" s="174"/>
      <c r="BD106" s="174"/>
      <c r="BE106" s="178">
        <f t="shared" ref="BE106:BE111" si="0">IF(N106="základní",J106,0)</f>
        <v>0</v>
      </c>
      <c r="BF106" s="178">
        <f t="shared" ref="BF106:BF111" si="1">IF(N106="snížená",J106,0)</f>
        <v>0</v>
      </c>
      <c r="BG106" s="178">
        <f t="shared" ref="BG106:BG111" si="2">IF(N106="zákl. přenesená",J106,0)</f>
        <v>0</v>
      </c>
      <c r="BH106" s="178">
        <f t="shared" ref="BH106:BH111" si="3">IF(N106="sníž. přenesená",J106,0)</f>
        <v>0</v>
      </c>
      <c r="BI106" s="178">
        <f t="shared" ref="BI106:BI111" si="4">IF(N106="nulová",J106,0)</f>
        <v>0</v>
      </c>
      <c r="BJ106" s="177" t="s">
        <v>81</v>
      </c>
      <c r="BK106" s="174"/>
      <c r="BL106" s="174"/>
      <c r="BM106" s="174"/>
    </row>
    <row r="107" spans="1:65" s="2" customFormat="1" ht="18" customHeight="1">
      <c r="A107" s="32"/>
      <c r="B107" s="33"/>
      <c r="C107" s="34"/>
      <c r="D107" s="247" t="s">
        <v>145</v>
      </c>
      <c r="E107" s="246"/>
      <c r="F107" s="246"/>
      <c r="G107" s="34"/>
      <c r="H107" s="34"/>
      <c r="I107" s="34"/>
      <c r="J107" s="108">
        <v>0</v>
      </c>
      <c r="K107" s="34"/>
      <c r="L107" s="173"/>
      <c r="M107" s="174"/>
      <c r="N107" s="175" t="s">
        <v>39</v>
      </c>
      <c r="O107" s="174"/>
      <c r="P107" s="174"/>
      <c r="Q107" s="174"/>
      <c r="R107" s="174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7" t="s">
        <v>144</v>
      </c>
      <c r="AZ107" s="174"/>
      <c r="BA107" s="174"/>
      <c r="BB107" s="174"/>
      <c r="BC107" s="174"/>
      <c r="BD107" s="174"/>
      <c r="BE107" s="178">
        <f t="shared" si="0"/>
        <v>0</v>
      </c>
      <c r="BF107" s="178">
        <f t="shared" si="1"/>
        <v>0</v>
      </c>
      <c r="BG107" s="178">
        <f t="shared" si="2"/>
        <v>0</v>
      </c>
      <c r="BH107" s="178">
        <f t="shared" si="3"/>
        <v>0</v>
      </c>
      <c r="BI107" s="178">
        <f t="shared" si="4"/>
        <v>0</v>
      </c>
      <c r="BJ107" s="177" t="s">
        <v>81</v>
      </c>
      <c r="BK107" s="174"/>
      <c r="BL107" s="174"/>
      <c r="BM107" s="174"/>
    </row>
    <row r="108" spans="1:65" s="2" customFormat="1" ht="18" customHeight="1">
      <c r="A108" s="32"/>
      <c r="B108" s="33"/>
      <c r="C108" s="34"/>
      <c r="D108" s="247" t="s">
        <v>146</v>
      </c>
      <c r="E108" s="246"/>
      <c r="F108" s="246"/>
      <c r="G108" s="34"/>
      <c r="H108" s="34"/>
      <c r="I108" s="34"/>
      <c r="J108" s="108">
        <v>0</v>
      </c>
      <c r="K108" s="34"/>
      <c r="L108" s="173"/>
      <c r="M108" s="174"/>
      <c r="N108" s="175" t="s">
        <v>39</v>
      </c>
      <c r="O108" s="174"/>
      <c r="P108" s="174"/>
      <c r="Q108" s="174"/>
      <c r="R108" s="174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7" t="s">
        <v>144</v>
      </c>
      <c r="AZ108" s="174"/>
      <c r="BA108" s="174"/>
      <c r="BB108" s="174"/>
      <c r="BC108" s="174"/>
      <c r="BD108" s="174"/>
      <c r="BE108" s="178">
        <f t="shared" si="0"/>
        <v>0</v>
      </c>
      <c r="BF108" s="178">
        <f t="shared" si="1"/>
        <v>0</v>
      </c>
      <c r="BG108" s="178">
        <f t="shared" si="2"/>
        <v>0</v>
      </c>
      <c r="BH108" s="178">
        <f t="shared" si="3"/>
        <v>0</v>
      </c>
      <c r="BI108" s="178">
        <f t="shared" si="4"/>
        <v>0</v>
      </c>
      <c r="BJ108" s="177" t="s">
        <v>81</v>
      </c>
      <c r="BK108" s="174"/>
      <c r="BL108" s="174"/>
      <c r="BM108" s="174"/>
    </row>
    <row r="109" spans="1:65" s="2" customFormat="1" ht="18" customHeight="1">
      <c r="A109" s="32"/>
      <c r="B109" s="33"/>
      <c r="C109" s="34"/>
      <c r="D109" s="247" t="s">
        <v>147</v>
      </c>
      <c r="E109" s="246"/>
      <c r="F109" s="246"/>
      <c r="G109" s="34"/>
      <c r="H109" s="34"/>
      <c r="I109" s="34"/>
      <c r="J109" s="108">
        <v>0</v>
      </c>
      <c r="K109" s="34"/>
      <c r="L109" s="173"/>
      <c r="M109" s="174"/>
      <c r="N109" s="175" t="s">
        <v>39</v>
      </c>
      <c r="O109" s="174"/>
      <c r="P109" s="174"/>
      <c r="Q109" s="174"/>
      <c r="R109" s="174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7" t="s">
        <v>144</v>
      </c>
      <c r="AZ109" s="174"/>
      <c r="BA109" s="174"/>
      <c r="BB109" s="174"/>
      <c r="BC109" s="174"/>
      <c r="BD109" s="174"/>
      <c r="BE109" s="178">
        <f t="shared" si="0"/>
        <v>0</v>
      </c>
      <c r="BF109" s="178">
        <f t="shared" si="1"/>
        <v>0</v>
      </c>
      <c r="BG109" s="178">
        <f t="shared" si="2"/>
        <v>0</v>
      </c>
      <c r="BH109" s="178">
        <f t="shared" si="3"/>
        <v>0</v>
      </c>
      <c r="BI109" s="178">
        <f t="shared" si="4"/>
        <v>0</v>
      </c>
      <c r="BJ109" s="177" t="s">
        <v>81</v>
      </c>
      <c r="BK109" s="174"/>
      <c r="BL109" s="174"/>
      <c r="BM109" s="174"/>
    </row>
    <row r="110" spans="1:65" s="2" customFormat="1" ht="18" customHeight="1">
      <c r="A110" s="32"/>
      <c r="B110" s="33"/>
      <c r="C110" s="34"/>
      <c r="D110" s="247" t="s">
        <v>148</v>
      </c>
      <c r="E110" s="246"/>
      <c r="F110" s="246"/>
      <c r="G110" s="34"/>
      <c r="H110" s="34"/>
      <c r="I110" s="34"/>
      <c r="J110" s="108">
        <v>0</v>
      </c>
      <c r="K110" s="34"/>
      <c r="L110" s="173"/>
      <c r="M110" s="174"/>
      <c r="N110" s="175" t="s">
        <v>39</v>
      </c>
      <c r="O110" s="174"/>
      <c r="P110" s="174"/>
      <c r="Q110" s="174"/>
      <c r="R110" s="174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7" t="s">
        <v>144</v>
      </c>
      <c r="AZ110" s="174"/>
      <c r="BA110" s="174"/>
      <c r="BB110" s="174"/>
      <c r="BC110" s="174"/>
      <c r="BD110" s="174"/>
      <c r="BE110" s="178">
        <f t="shared" si="0"/>
        <v>0</v>
      </c>
      <c r="BF110" s="178">
        <f t="shared" si="1"/>
        <v>0</v>
      </c>
      <c r="BG110" s="178">
        <f t="shared" si="2"/>
        <v>0</v>
      </c>
      <c r="BH110" s="178">
        <f t="shared" si="3"/>
        <v>0</v>
      </c>
      <c r="BI110" s="178">
        <f t="shared" si="4"/>
        <v>0</v>
      </c>
      <c r="BJ110" s="177" t="s">
        <v>81</v>
      </c>
      <c r="BK110" s="174"/>
      <c r="BL110" s="174"/>
      <c r="BM110" s="174"/>
    </row>
    <row r="111" spans="1:65" s="2" customFormat="1" ht="18" customHeight="1">
      <c r="A111" s="32"/>
      <c r="B111" s="33"/>
      <c r="C111" s="34"/>
      <c r="D111" s="107" t="s">
        <v>149</v>
      </c>
      <c r="E111" s="34"/>
      <c r="F111" s="34"/>
      <c r="G111" s="34"/>
      <c r="H111" s="34"/>
      <c r="I111" s="34"/>
      <c r="J111" s="108">
        <f>ROUND(J30*T111,2)</f>
        <v>0</v>
      </c>
      <c r="K111" s="34"/>
      <c r="L111" s="173"/>
      <c r="M111" s="174"/>
      <c r="N111" s="175" t="s">
        <v>39</v>
      </c>
      <c r="O111" s="174"/>
      <c r="P111" s="174"/>
      <c r="Q111" s="174"/>
      <c r="R111" s="174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7" t="s">
        <v>150</v>
      </c>
      <c r="AZ111" s="174"/>
      <c r="BA111" s="174"/>
      <c r="BB111" s="174"/>
      <c r="BC111" s="174"/>
      <c r="BD111" s="174"/>
      <c r="BE111" s="178">
        <f t="shared" si="0"/>
        <v>0</v>
      </c>
      <c r="BF111" s="178">
        <f t="shared" si="1"/>
        <v>0</v>
      </c>
      <c r="BG111" s="178">
        <f t="shared" si="2"/>
        <v>0</v>
      </c>
      <c r="BH111" s="178">
        <f t="shared" si="3"/>
        <v>0</v>
      </c>
      <c r="BI111" s="178">
        <f t="shared" si="4"/>
        <v>0</v>
      </c>
      <c r="BJ111" s="177" t="s">
        <v>81</v>
      </c>
      <c r="BK111" s="174"/>
      <c r="BL111" s="174"/>
      <c r="BM111" s="174"/>
    </row>
    <row r="112" spans="1:65" s="2" customFormat="1" ht="11.25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29.25" customHeight="1">
      <c r="A113" s="32"/>
      <c r="B113" s="33"/>
      <c r="C113" s="116" t="s">
        <v>119</v>
      </c>
      <c r="D113" s="117"/>
      <c r="E113" s="117"/>
      <c r="F113" s="117"/>
      <c r="G113" s="117"/>
      <c r="H113" s="117"/>
      <c r="I113" s="117"/>
      <c r="J113" s="118">
        <f>ROUND(J96+J105,2)</f>
        <v>0</v>
      </c>
      <c r="K113" s="117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>
      <c r="A114" s="32"/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8" spans="1:31" s="2" customFormat="1" ht="6.95" customHeight="1">
      <c r="A118" s="32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4.95" customHeight="1">
      <c r="A119" s="32"/>
      <c r="B119" s="33"/>
      <c r="C119" s="20" t="s">
        <v>151</v>
      </c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6.95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6" t="s">
        <v>16</v>
      </c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26.25" customHeight="1">
      <c r="A122" s="32"/>
      <c r="B122" s="33"/>
      <c r="C122" s="34"/>
      <c r="D122" s="34"/>
      <c r="E122" s="294" t="str">
        <f>E7</f>
        <v>Rozpočet - Snížení energetické náročnosti budov v areálu Slezské nemocnice Opava využitím OZE u vedlejších budov</v>
      </c>
      <c r="F122" s="295"/>
      <c r="G122" s="295"/>
      <c r="H122" s="295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6" t="s">
        <v>121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4"/>
      <c r="D124" s="34"/>
      <c r="E124" s="244" t="str">
        <f>E9</f>
        <v>SO 07 D.1.4.1 - Elektroinstalace a MaR</v>
      </c>
      <c r="F124" s="296"/>
      <c r="G124" s="296"/>
      <c r="H124" s="296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6" t="s">
        <v>20</v>
      </c>
      <c r="D126" s="34"/>
      <c r="E126" s="34"/>
      <c r="F126" s="24" t="str">
        <f>F12</f>
        <v xml:space="preserve"> </v>
      </c>
      <c r="G126" s="34"/>
      <c r="H126" s="34"/>
      <c r="I126" s="26" t="s">
        <v>22</v>
      </c>
      <c r="J126" s="64">
        <f>IF(J12="","",J12)</f>
        <v>45561</v>
      </c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6" t="s">
        <v>23</v>
      </c>
      <c r="D128" s="34"/>
      <c r="E128" s="34"/>
      <c r="F128" s="24" t="str">
        <f>E15</f>
        <v xml:space="preserve"> </v>
      </c>
      <c r="G128" s="34"/>
      <c r="H128" s="34"/>
      <c r="I128" s="26" t="s">
        <v>28</v>
      </c>
      <c r="J128" s="29" t="str">
        <f>E21</f>
        <v xml:space="preserve"> </v>
      </c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6" t="s">
        <v>26</v>
      </c>
      <c r="D129" s="34"/>
      <c r="E129" s="34"/>
      <c r="F129" s="24" t="str">
        <f>IF(E18="","",E18)</f>
        <v>Vyplň údaj</v>
      </c>
      <c r="G129" s="34"/>
      <c r="H129" s="34"/>
      <c r="I129" s="26" t="s">
        <v>30</v>
      </c>
      <c r="J129" s="29" t="str">
        <f>E24</f>
        <v xml:space="preserve"> </v>
      </c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79"/>
      <c r="B131" s="180"/>
      <c r="C131" s="181" t="s">
        <v>152</v>
      </c>
      <c r="D131" s="182" t="s">
        <v>59</v>
      </c>
      <c r="E131" s="182" t="s">
        <v>55</v>
      </c>
      <c r="F131" s="182" t="s">
        <v>56</v>
      </c>
      <c r="G131" s="182" t="s">
        <v>153</v>
      </c>
      <c r="H131" s="182" t="s">
        <v>154</v>
      </c>
      <c r="I131" s="182" t="s">
        <v>155</v>
      </c>
      <c r="J131" s="183" t="s">
        <v>126</v>
      </c>
      <c r="K131" s="184" t="s">
        <v>156</v>
      </c>
      <c r="L131" s="185"/>
      <c r="M131" s="73" t="s">
        <v>1</v>
      </c>
      <c r="N131" s="74" t="s">
        <v>38</v>
      </c>
      <c r="O131" s="74" t="s">
        <v>157</v>
      </c>
      <c r="P131" s="74" t="s">
        <v>158</v>
      </c>
      <c r="Q131" s="74" t="s">
        <v>159</v>
      </c>
      <c r="R131" s="74" t="s">
        <v>160</v>
      </c>
      <c r="S131" s="74" t="s">
        <v>161</v>
      </c>
      <c r="T131" s="75" t="s">
        <v>162</v>
      </c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</row>
    <row r="132" spans="1:65" s="2" customFormat="1" ht="22.9" customHeight="1">
      <c r="A132" s="32"/>
      <c r="B132" s="33"/>
      <c r="C132" s="80" t="s">
        <v>163</v>
      </c>
      <c r="D132" s="34"/>
      <c r="E132" s="34"/>
      <c r="F132" s="34"/>
      <c r="G132" s="34"/>
      <c r="H132" s="34"/>
      <c r="I132" s="34"/>
      <c r="J132" s="186">
        <f>BK132</f>
        <v>0</v>
      </c>
      <c r="K132" s="34"/>
      <c r="L132" s="35"/>
      <c r="M132" s="76"/>
      <c r="N132" s="187"/>
      <c r="O132" s="77"/>
      <c r="P132" s="188">
        <f>P133+P141+P148+P169+P180+P194</f>
        <v>0</v>
      </c>
      <c r="Q132" s="77"/>
      <c r="R132" s="188">
        <f>R133+R141+R148+R169+R180+R194</f>
        <v>0</v>
      </c>
      <c r="S132" s="77"/>
      <c r="T132" s="189">
        <f>T133+T141+T148+T169+T180+T194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4" t="s">
        <v>73</v>
      </c>
      <c r="AU132" s="14" t="s">
        <v>128</v>
      </c>
      <c r="BK132" s="190">
        <f>BK133+BK141+BK148+BK169+BK180+BK194</f>
        <v>0</v>
      </c>
    </row>
    <row r="133" spans="1:65" s="12" customFormat="1" ht="25.9" customHeight="1">
      <c r="B133" s="191"/>
      <c r="C133" s="192"/>
      <c r="D133" s="193" t="s">
        <v>73</v>
      </c>
      <c r="E133" s="194" t="s">
        <v>590</v>
      </c>
      <c r="F133" s="194" t="s">
        <v>1016</v>
      </c>
      <c r="G133" s="192"/>
      <c r="H133" s="192"/>
      <c r="I133" s="195"/>
      <c r="J133" s="196">
        <f>BK133</f>
        <v>0</v>
      </c>
      <c r="K133" s="192"/>
      <c r="L133" s="197"/>
      <c r="M133" s="198"/>
      <c r="N133" s="199"/>
      <c r="O133" s="199"/>
      <c r="P133" s="200">
        <f>SUM(P134:P140)</f>
        <v>0</v>
      </c>
      <c r="Q133" s="199"/>
      <c r="R133" s="200">
        <f>SUM(R134:R140)</f>
        <v>0</v>
      </c>
      <c r="S133" s="199"/>
      <c r="T133" s="201">
        <f>SUM(T134:T140)</f>
        <v>0</v>
      </c>
      <c r="AR133" s="202" t="s">
        <v>81</v>
      </c>
      <c r="AT133" s="203" t="s">
        <v>73</v>
      </c>
      <c r="AU133" s="203" t="s">
        <v>74</v>
      </c>
      <c r="AY133" s="202" t="s">
        <v>166</v>
      </c>
      <c r="BK133" s="204">
        <f>SUM(BK134:BK140)</f>
        <v>0</v>
      </c>
    </row>
    <row r="134" spans="1:65" s="2" customFormat="1" ht="16.5" customHeight="1">
      <c r="A134" s="32"/>
      <c r="B134" s="33"/>
      <c r="C134" s="207" t="s">
        <v>81</v>
      </c>
      <c r="D134" s="207" t="s">
        <v>169</v>
      </c>
      <c r="E134" s="208" t="s">
        <v>592</v>
      </c>
      <c r="F134" s="209" t="s">
        <v>1017</v>
      </c>
      <c r="G134" s="210" t="s">
        <v>213</v>
      </c>
      <c r="H134" s="211">
        <v>1</v>
      </c>
      <c r="I134" s="212"/>
      <c r="J134" s="213">
        <f>ROUND(I134*H134,2)</f>
        <v>0</v>
      </c>
      <c r="K134" s="214"/>
      <c r="L134" s="35"/>
      <c r="M134" s="215" t="s">
        <v>1</v>
      </c>
      <c r="N134" s="216" t="s">
        <v>39</v>
      </c>
      <c r="O134" s="69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19" t="s">
        <v>177</v>
      </c>
      <c r="AT134" s="219" t="s">
        <v>169</v>
      </c>
      <c r="AU134" s="219" t="s">
        <v>81</v>
      </c>
      <c r="AY134" s="14" t="s">
        <v>166</v>
      </c>
      <c r="BE134" s="112">
        <f>IF(N134="základní",J134,0)</f>
        <v>0</v>
      </c>
      <c r="BF134" s="112">
        <f>IF(N134="snížená",J134,0)</f>
        <v>0</v>
      </c>
      <c r="BG134" s="112">
        <f>IF(N134="zákl. přenesená",J134,0)</f>
        <v>0</v>
      </c>
      <c r="BH134" s="112">
        <f>IF(N134="sníž. přenesená",J134,0)</f>
        <v>0</v>
      </c>
      <c r="BI134" s="112">
        <f>IF(N134="nulová",J134,0)</f>
        <v>0</v>
      </c>
      <c r="BJ134" s="14" t="s">
        <v>81</v>
      </c>
      <c r="BK134" s="112">
        <f>ROUND(I134*H134,2)</f>
        <v>0</v>
      </c>
      <c r="BL134" s="14" t="s">
        <v>177</v>
      </c>
      <c r="BM134" s="219" t="s">
        <v>83</v>
      </c>
    </row>
    <row r="135" spans="1:65" s="2" customFormat="1" ht="11.25">
      <c r="A135" s="32"/>
      <c r="B135" s="33"/>
      <c r="C135" s="34"/>
      <c r="D135" s="220" t="s">
        <v>174</v>
      </c>
      <c r="E135" s="34"/>
      <c r="F135" s="221" t="s">
        <v>1017</v>
      </c>
      <c r="G135" s="34"/>
      <c r="H135" s="34"/>
      <c r="I135" s="176"/>
      <c r="J135" s="34"/>
      <c r="K135" s="34"/>
      <c r="L135" s="35"/>
      <c r="M135" s="222"/>
      <c r="N135" s="223"/>
      <c r="O135" s="69"/>
      <c r="P135" s="69"/>
      <c r="Q135" s="69"/>
      <c r="R135" s="69"/>
      <c r="S135" s="69"/>
      <c r="T135" s="70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4" t="s">
        <v>174</v>
      </c>
      <c r="AU135" s="14" t="s">
        <v>81</v>
      </c>
    </row>
    <row r="136" spans="1:65" s="2" customFormat="1" ht="16.5" customHeight="1">
      <c r="A136" s="32"/>
      <c r="B136" s="33"/>
      <c r="C136" s="207" t="s">
        <v>83</v>
      </c>
      <c r="D136" s="207" t="s">
        <v>169</v>
      </c>
      <c r="E136" s="208" t="s">
        <v>594</v>
      </c>
      <c r="F136" s="209" t="s">
        <v>1018</v>
      </c>
      <c r="G136" s="210" t="s">
        <v>213</v>
      </c>
      <c r="H136" s="211">
        <v>1</v>
      </c>
      <c r="I136" s="212"/>
      <c r="J136" s="213">
        <f>ROUND(I136*H136,2)</f>
        <v>0</v>
      </c>
      <c r="K136" s="214"/>
      <c r="L136" s="35"/>
      <c r="M136" s="215" t="s">
        <v>1</v>
      </c>
      <c r="N136" s="216" t="s">
        <v>39</v>
      </c>
      <c r="O136" s="69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19" t="s">
        <v>177</v>
      </c>
      <c r="AT136" s="219" t="s">
        <v>169</v>
      </c>
      <c r="AU136" s="219" t="s">
        <v>81</v>
      </c>
      <c r="AY136" s="14" t="s">
        <v>166</v>
      </c>
      <c r="BE136" s="112">
        <f>IF(N136="základní",J136,0)</f>
        <v>0</v>
      </c>
      <c r="BF136" s="112">
        <f>IF(N136="snížená",J136,0)</f>
        <v>0</v>
      </c>
      <c r="BG136" s="112">
        <f>IF(N136="zákl. přenesená",J136,0)</f>
        <v>0</v>
      </c>
      <c r="BH136" s="112">
        <f>IF(N136="sníž. přenesená",J136,0)</f>
        <v>0</v>
      </c>
      <c r="BI136" s="112">
        <f>IF(N136="nulová",J136,0)</f>
        <v>0</v>
      </c>
      <c r="BJ136" s="14" t="s">
        <v>81</v>
      </c>
      <c r="BK136" s="112">
        <f>ROUND(I136*H136,2)</f>
        <v>0</v>
      </c>
      <c r="BL136" s="14" t="s">
        <v>177</v>
      </c>
      <c r="BM136" s="219" t="s">
        <v>177</v>
      </c>
    </row>
    <row r="137" spans="1:65" s="2" customFormat="1" ht="11.25">
      <c r="A137" s="32"/>
      <c r="B137" s="33"/>
      <c r="C137" s="34"/>
      <c r="D137" s="220" t="s">
        <v>174</v>
      </c>
      <c r="E137" s="34"/>
      <c r="F137" s="221" t="s">
        <v>1018</v>
      </c>
      <c r="G137" s="34"/>
      <c r="H137" s="34"/>
      <c r="I137" s="176"/>
      <c r="J137" s="34"/>
      <c r="K137" s="34"/>
      <c r="L137" s="35"/>
      <c r="M137" s="222"/>
      <c r="N137" s="223"/>
      <c r="O137" s="69"/>
      <c r="P137" s="69"/>
      <c r="Q137" s="69"/>
      <c r="R137" s="69"/>
      <c r="S137" s="69"/>
      <c r="T137" s="70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4" t="s">
        <v>174</v>
      </c>
      <c r="AU137" s="14" t="s">
        <v>81</v>
      </c>
    </row>
    <row r="138" spans="1:65" s="2" customFormat="1" ht="16.5" customHeight="1">
      <c r="A138" s="32"/>
      <c r="B138" s="33"/>
      <c r="C138" s="207" t="s">
        <v>178</v>
      </c>
      <c r="D138" s="207" t="s">
        <v>169</v>
      </c>
      <c r="E138" s="208" t="s">
        <v>596</v>
      </c>
      <c r="F138" s="209" t="s">
        <v>1019</v>
      </c>
      <c r="G138" s="210" t="s">
        <v>213</v>
      </c>
      <c r="H138" s="211">
        <v>1</v>
      </c>
      <c r="I138" s="212"/>
      <c r="J138" s="213">
        <f>ROUND(I138*H138,2)</f>
        <v>0</v>
      </c>
      <c r="K138" s="214"/>
      <c r="L138" s="35"/>
      <c r="M138" s="215" t="s">
        <v>1</v>
      </c>
      <c r="N138" s="216" t="s">
        <v>39</v>
      </c>
      <c r="O138" s="69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9" t="s">
        <v>177</v>
      </c>
      <c r="AT138" s="219" t="s">
        <v>169</v>
      </c>
      <c r="AU138" s="219" t="s">
        <v>81</v>
      </c>
      <c r="AY138" s="14" t="s">
        <v>166</v>
      </c>
      <c r="BE138" s="112">
        <f>IF(N138="základní",J138,0)</f>
        <v>0</v>
      </c>
      <c r="BF138" s="112">
        <f>IF(N138="snížená",J138,0)</f>
        <v>0</v>
      </c>
      <c r="BG138" s="112">
        <f>IF(N138="zákl. přenesená",J138,0)</f>
        <v>0</v>
      </c>
      <c r="BH138" s="112">
        <f>IF(N138="sníž. přenesená",J138,0)</f>
        <v>0</v>
      </c>
      <c r="BI138" s="112">
        <f>IF(N138="nulová",J138,0)</f>
        <v>0</v>
      </c>
      <c r="BJ138" s="14" t="s">
        <v>81</v>
      </c>
      <c r="BK138" s="112">
        <f>ROUND(I138*H138,2)</f>
        <v>0</v>
      </c>
      <c r="BL138" s="14" t="s">
        <v>177</v>
      </c>
      <c r="BM138" s="219" t="s">
        <v>183</v>
      </c>
    </row>
    <row r="139" spans="1:65" s="2" customFormat="1" ht="11.25">
      <c r="A139" s="32"/>
      <c r="B139" s="33"/>
      <c r="C139" s="34"/>
      <c r="D139" s="220" t="s">
        <v>174</v>
      </c>
      <c r="E139" s="34"/>
      <c r="F139" s="221" t="s">
        <v>1019</v>
      </c>
      <c r="G139" s="34"/>
      <c r="H139" s="34"/>
      <c r="I139" s="176"/>
      <c r="J139" s="34"/>
      <c r="K139" s="34"/>
      <c r="L139" s="35"/>
      <c r="M139" s="222"/>
      <c r="N139" s="223"/>
      <c r="O139" s="69"/>
      <c r="P139" s="69"/>
      <c r="Q139" s="69"/>
      <c r="R139" s="69"/>
      <c r="S139" s="69"/>
      <c r="T139" s="70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4" t="s">
        <v>174</v>
      </c>
      <c r="AU139" s="14" t="s">
        <v>81</v>
      </c>
    </row>
    <row r="140" spans="1:65" s="2" customFormat="1" ht="399.75">
      <c r="A140" s="32"/>
      <c r="B140" s="33"/>
      <c r="C140" s="34"/>
      <c r="D140" s="220" t="s">
        <v>786</v>
      </c>
      <c r="E140" s="34"/>
      <c r="F140" s="239" t="s">
        <v>1020</v>
      </c>
      <c r="G140" s="34"/>
      <c r="H140" s="34"/>
      <c r="I140" s="176"/>
      <c r="J140" s="34"/>
      <c r="K140" s="34"/>
      <c r="L140" s="35"/>
      <c r="M140" s="222"/>
      <c r="N140" s="223"/>
      <c r="O140" s="69"/>
      <c r="P140" s="69"/>
      <c r="Q140" s="69"/>
      <c r="R140" s="69"/>
      <c r="S140" s="69"/>
      <c r="T140" s="70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4" t="s">
        <v>786</v>
      </c>
      <c r="AU140" s="14" t="s">
        <v>81</v>
      </c>
    </row>
    <row r="141" spans="1:65" s="12" customFormat="1" ht="25.9" customHeight="1">
      <c r="B141" s="191"/>
      <c r="C141" s="192"/>
      <c r="D141" s="193" t="s">
        <v>73</v>
      </c>
      <c r="E141" s="194" t="s">
        <v>626</v>
      </c>
      <c r="F141" s="194" t="s">
        <v>1021</v>
      </c>
      <c r="G141" s="192"/>
      <c r="H141" s="192"/>
      <c r="I141" s="195"/>
      <c r="J141" s="196">
        <f>BK141</f>
        <v>0</v>
      </c>
      <c r="K141" s="192"/>
      <c r="L141" s="197"/>
      <c r="M141" s="198"/>
      <c r="N141" s="199"/>
      <c r="O141" s="199"/>
      <c r="P141" s="200">
        <f>SUM(P142:P147)</f>
        <v>0</v>
      </c>
      <c r="Q141" s="199"/>
      <c r="R141" s="200">
        <f>SUM(R142:R147)</f>
        <v>0</v>
      </c>
      <c r="S141" s="199"/>
      <c r="T141" s="201">
        <f>SUM(T142:T147)</f>
        <v>0</v>
      </c>
      <c r="AR141" s="202" t="s">
        <v>81</v>
      </c>
      <c r="AT141" s="203" t="s">
        <v>73</v>
      </c>
      <c r="AU141" s="203" t="s">
        <v>74</v>
      </c>
      <c r="AY141" s="202" t="s">
        <v>166</v>
      </c>
      <c r="BK141" s="204">
        <f>SUM(BK142:BK147)</f>
        <v>0</v>
      </c>
    </row>
    <row r="142" spans="1:65" s="2" customFormat="1" ht="16.5" customHeight="1">
      <c r="A142" s="32"/>
      <c r="B142" s="33"/>
      <c r="C142" s="207" t="s">
        <v>177</v>
      </c>
      <c r="D142" s="207" t="s">
        <v>169</v>
      </c>
      <c r="E142" s="208" t="s">
        <v>598</v>
      </c>
      <c r="F142" s="209" t="s">
        <v>1022</v>
      </c>
      <c r="G142" s="210" t="s">
        <v>213</v>
      </c>
      <c r="H142" s="211">
        <v>1</v>
      </c>
      <c r="I142" s="212"/>
      <c r="J142" s="213">
        <f>ROUND(I142*H142,2)</f>
        <v>0</v>
      </c>
      <c r="K142" s="214"/>
      <c r="L142" s="35"/>
      <c r="M142" s="215" t="s">
        <v>1</v>
      </c>
      <c r="N142" s="216" t="s">
        <v>39</v>
      </c>
      <c r="O142" s="69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9" t="s">
        <v>177</v>
      </c>
      <c r="AT142" s="219" t="s">
        <v>169</v>
      </c>
      <c r="AU142" s="219" t="s">
        <v>81</v>
      </c>
      <c r="AY142" s="14" t="s">
        <v>166</v>
      </c>
      <c r="BE142" s="112">
        <f>IF(N142="základní",J142,0)</f>
        <v>0</v>
      </c>
      <c r="BF142" s="112">
        <f>IF(N142="snížená",J142,0)</f>
        <v>0</v>
      </c>
      <c r="BG142" s="112">
        <f>IF(N142="zákl. přenesená",J142,0)</f>
        <v>0</v>
      </c>
      <c r="BH142" s="112">
        <f>IF(N142="sníž. přenesená",J142,0)</f>
        <v>0</v>
      </c>
      <c r="BI142" s="112">
        <f>IF(N142="nulová",J142,0)</f>
        <v>0</v>
      </c>
      <c r="BJ142" s="14" t="s">
        <v>81</v>
      </c>
      <c r="BK142" s="112">
        <f>ROUND(I142*H142,2)</f>
        <v>0</v>
      </c>
      <c r="BL142" s="14" t="s">
        <v>177</v>
      </c>
      <c r="BM142" s="219" t="s">
        <v>186</v>
      </c>
    </row>
    <row r="143" spans="1:65" s="2" customFormat="1" ht="11.25">
      <c r="A143" s="32"/>
      <c r="B143" s="33"/>
      <c r="C143" s="34"/>
      <c r="D143" s="220" t="s">
        <v>174</v>
      </c>
      <c r="E143" s="34"/>
      <c r="F143" s="221" t="s">
        <v>1022</v>
      </c>
      <c r="G143" s="34"/>
      <c r="H143" s="34"/>
      <c r="I143" s="176"/>
      <c r="J143" s="34"/>
      <c r="K143" s="34"/>
      <c r="L143" s="35"/>
      <c r="M143" s="222"/>
      <c r="N143" s="223"/>
      <c r="O143" s="69"/>
      <c r="P143" s="69"/>
      <c r="Q143" s="69"/>
      <c r="R143" s="69"/>
      <c r="S143" s="69"/>
      <c r="T143" s="70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4" t="s">
        <v>174</v>
      </c>
      <c r="AU143" s="14" t="s">
        <v>81</v>
      </c>
    </row>
    <row r="144" spans="1:65" s="2" customFormat="1" ht="234">
      <c r="A144" s="32"/>
      <c r="B144" s="33"/>
      <c r="C144" s="34"/>
      <c r="D144" s="220" t="s">
        <v>786</v>
      </c>
      <c r="E144" s="34"/>
      <c r="F144" s="239" t="s">
        <v>1023</v>
      </c>
      <c r="G144" s="34"/>
      <c r="H144" s="34"/>
      <c r="I144" s="176"/>
      <c r="J144" s="34"/>
      <c r="K144" s="34"/>
      <c r="L144" s="35"/>
      <c r="M144" s="222"/>
      <c r="N144" s="223"/>
      <c r="O144" s="69"/>
      <c r="P144" s="69"/>
      <c r="Q144" s="69"/>
      <c r="R144" s="69"/>
      <c r="S144" s="69"/>
      <c r="T144" s="70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4" t="s">
        <v>786</v>
      </c>
      <c r="AU144" s="14" t="s">
        <v>81</v>
      </c>
    </row>
    <row r="145" spans="1:65" s="2" customFormat="1" ht="16.5" customHeight="1">
      <c r="A145" s="32"/>
      <c r="B145" s="33"/>
      <c r="C145" s="207" t="s">
        <v>187</v>
      </c>
      <c r="D145" s="207" t="s">
        <v>169</v>
      </c>
      <c r="E145" s="208" t="s">
        <v>600</v>
      </c>
      <c r="F145" s="209" t="s">
        <v>1024</v>
      </c>
      <c r="G145" s="210" t="s">
        <v>213</v>
      </c>
      <c r="H145" s="211">
        <v>1</v>
      </c>
      <c r="I145" s="212"/>
      <c r="J145" s="213">
        <f>ROUND(I145*H145,2)</f>
        <v>0</v>
      </c>
      <c r="K145" s="214"/>
      <c r="L145" s="35"/>
      <c r="M145" s="215" t="s">
        <v>1</v>
      </c>
      <c r="N145" s="216" t="s">
        <v>39</v>
      </c>
      <c r="O145" s="69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9" t="s">
        <v>177</v>
      </c>
      <c r="AT145" s="219" t="s">
        <v>169</v>
      </c>
      <c r="AU145" s="219" t="s">
        <v>81</v>
      </c>
      <c r="AY145" s="14" t="s">
        <v>166</v>
      </c>
      <c r="BE145" s="112">
        <f>IF(N145="základní",J145,0)</f>
        <v>0</v>
      </c>
      <c r="BF145" s="112">
        <f>IF(N145="snížená",J145,0)</f>
        <v>0</v>
      </c>
      <c r="BG145" s="112">
        <f>IF(N145="zákl. přenesená",J145,0)</f>
        <v>0</v>
      </c>
      <c r="BH145" s="112">
        <f>IF(N145="sníž. přenesená",J145,0)</f>
        <v>0</v>
      </c>
      <c r="BI145" s="112">
        <f>IF(N145="nulová",J145,0)</f>
        <v>0</v>
      </c>
      <c r="BJ145" s="14" t="s">
        <v>81</v>
      </c>
      <c r="BK145" s="112">
        <f>ROUND(I145*H145,2)</f>
        <v>0</v>
      </c>
      <c r="BL145" s="14" t="s">
        <v>177</v>
      </c>
      <c r="BM145" s="219" t="s">
        <v>190</v>
      </c>
    </row>
    <row r="146" spans="1:65" s="2" customFormat="1" ht="11.25">
      <c r="A146" s="32"/>
      <c r="B146" s="33"/>
      <c r="C146" s="34"/>
      <c r="D146" s="220" t="s">
        <v>174</v>
      </c>
      <c r="E146" s="34"/>
      <c r="F146" s="221" t="s">
        <v>1024</v>
      </c>
      <c r="G146" s="34"/>
      <c r="H146" s="34"/>
      <c r="I146" s="176"/>
      <c r="J146" s="34"/>
      <c r="K146" s="34"/>
      <c r="L146" s="35"/>
      <c r="M146" s="222"/>
      <c r="N146" s="223"/>
      <c r="O146" s="69"/>
      <c r="P146" s="69"/>
      <c r="Q146" s="69"/>
      <c r="R146" s="69"/>
      <c r="S146" s="69"/>
      <c r="T146" s="70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4" t="s">
        <v>174</v>
      </c>
      <c r="AU146" s="14" t="s">
        <v>81</v>
      </c>
    </row>
    <row r="147" spans="1:65" s="2" customFormat="1" ht="48.75">
      <c r="A147" s="32"/>
      <c r="B147" s="33"/>
      <c r="C147" s="34"/>
      <c r="D147" s="220" t="s">
        <v>786</v>
      </c>
      <c r="E147" s="34"/>
      <c r="F147" s="239" t="s">
        <v>1025</v>
      </c>
      <c r="G147" s="34"/>
      <c r="H147" s="34"/>
      <c r="I147" s="176"/>
      <c r="J147" s="34"/>
      <c r="K147" s="34"/>
      <c r="L147" s="35"/>
      <c r="M147" s="222"/>
      <c r="N147" s="223"/>
      <c r="O147" s="69"/>
      <c r="P147" s="69"/>
      <c r="Q147" s="69"/>
      <c r="R147" s="69"/>
      <c r="S147" s="69"/>
      <c r="T147" s="70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4" t="s">
        <v>786</v>
      </c>
      <c r="AU147" s="14" t="s">
        <v>81</v>
      </c>
    </row>
    <row r="148" spans="1:65" s="12" customFormat="1" ht="25.9" customHeight="1">
      <c r="B148" s="191"/>
      <c r="C148" s="192"/>
      <c r="D148" s="193" t="s">
        <v>73</v>
      </c>
      <c r="E148" s="194" t="s">
        <v>630</v>
      </c>
      <c r="F148" s="194" t="s">
        <v>1026</v>
      </c>
      <c r="G148" s="192"/>
      <c r="H148" s="192"/>
      <c r="I148" s="195"/>
      <c r="J148" s="196">
        <f>BK148</f>
        <v>0</v>
      </c>
      <c r="K148" s="192"/>
      <c r="L148" s="197"/>
      <c r="M148" s="198"/>
      <c r="N148" s="199"/>
      <c r="O148" s="199"/>
      <c r="P148" s="200">
        <f>SUM(P149:P168)</f>
        <v>0</v>
      </c>
      <c r="Q148" s="199"/>
      <c r="R148" s="200">
        <f>SUM(R149:R168)</f>
        <v>0</v>
      </c>
      <c r="S148" s="199"/>
      <c r="T148" s="201">
        <f>SUM(T149:T168)</f>
        <v>0</v>
      </c>
      <c r="AR148" s="202" t="s">
        <v>81</v>
      </c>
      <c r="AT148" s="203" t="s">
        <v>73</v>
      </c>
      <c r="AU148" s="203" t="s">
        <v>74</v>
      </c>
      <c r="AY148" s="202" t="s">
        <v>166</v>
      </c>
      <c r="BK148" s="204">
        <f>SUM(BK149:BK168)</f>
        <v>0</v>
      </c>
    </row>
    <row r="149" spans="1:65" s="2" customFormat="1" ht="21.75" customHeight="1">
      <c r="A149" s="32"/>
      <c r="B149" s="33"/>
      <c r="C149" s="207" t="s">
        <v>183</v>
      </c>
      <c r="D149" s="207" t="s">
        <v>169</v>
      </c>
      <c r="E149" s="208" t="s">
        <v>602</v>
      </c>
      <c r="F149" s="209" t="s">
        <v>927</v>
      </c>
      <c r="G149" s="210" t="s">
        <v>172</v>
      </c>
      <c r="H149" s="211">
        <v>30</v>
      </c>
      <c r="I149" s="212"/>
      <c r="J149" s="213">
        <f>ROUND(I149*H149,2)</f>
        <v>0</v>
      </c>
      <c r="K149" s="214"/>
      <c r="L149" s="35"/>
      <c r="M149" s="215" t="s">
        <v>1</v>
      </c>
      <c r="N149" s="216" t="s">
        <v>39</v>
      </c>
      <c r="O149" s="69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9" t="s">
        <v>177</v>
      </c>
      <c r="AT149" s="219" t="s">
        <v>169</v>
      </c>
      <c r="AU149" s="219" t="s">
        <v>81</v>
      </c>
      <c r="AY149" s="14" t="s">
        <v>166</v>
      </c>
      <c r="BE149" s="112">
        <f>IF(N149="základní",J149,0)</f>
        <v>0</v>
      </c>
      <c r="BF149" s="112">
        <f>IF(N149="snížená",J149,0)</f>
        <v>0</v>
      </c>
      <c r="BG149" s="112">
        <f>IF(N149="zákl. přenesená",J149,0)</f>
        <v>0</v>
      </c>
      <c r="BH149" s="112">
        <f>IF(N149="sníž. přenesená",J149,0)</f>
        <v>0</v>
      </c>
      <c r="BI149" s="112">
        <f>IF(N149="nulová",J149,0)</f>
        <v>0</v>
      </c>
      <c r="BJ149" s="14" t="s">
        <v>81</v>
      </c>
      <c r="BK149" s="112">
        <f>ROUND(I149*H149,2)</f>
        <v>0</v>
      </c>
      <c r="BL149" s="14" t="s">
        <v>177</v>
      </c>
      <c r="BM149" s="219" t="s">
        <v>8</v>
      </c>
    </row>
    <row r="150" spans="1:65" s="2" customFormat="1" ht="11.25">
      <c r="A150" s="32"/>
      <c r="B150" s="33"/>
      <c r="C150" s="34"/>
      <c r="D150" s="220" t="s">
        <v>174</v>
      </c>
      <c r="E150" s="34"/>
      <c r="F150" s="221" t="s">
        <v>927</v>
      </c>
      <c r="G150" s="34"/>
      <c r="H150" s="34"/>
      <c r="I150" s="176"/>
      <c r="J150" s="34"/>
      <c r="K150" s="34"/>
      <c r="L150" s="35"/>
      <c r="M150" s="222"/>
      <c r="N150" s="223"/>
      <c r="O150" s="69"/>
      <c r="P150" s="69"/>
      <c r="Q150" s="69"/>
      <c r="R150" s="69"/>
      <c r="S150" s="69"/>
      <c r="T150" s="70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4" t="s">
        <v>174</v>
      </c>
      <c r="AU150" s="14" t="s">
        <v>81</v>
      </c>
    </row>
    <row r="151" spans="1:65" s="2" customFormat="1" ht="33" customHeight="1">
      <c r="A151" s="32"/>
      <c r="B151" s="33"/>
      <c r="C151" s="207" t="s">
        <v>193</v>
      </c>
      <c r="D151" s="207" t="s">
        <v>169</v>
      </c>
      <c r="E151" s="208" t="s">
        <v>604</v>
      </c>
      <c r="F151" s="209" t="s">
        <v>1027</v>
      </c>
      <c r="G151" s="210" t="s">
        <v>213</v>
      </c>
      <c r="H151" s="211">
        <v>10</v>
      </c>
      <c r="I151" s="212"/>
      <c r="J151" s="213">
        <f>ROUND(I151*H151,2)</f>
        <v>0</v>
      </c>
      <c r="K151" s="214"/>
      <c r="L151" s="35"/>
      <c r="M151" s="215" t="s">
        <v>1</v>
      </c>
      <c r="N151" s="216" t="s">
        <v>39</v>
      </c>
      <c r="O151" s="69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9" t="s">
        <v>177</v>
      </c>
      <c r="AT151" s="219" t="s">
        <v>169</v>
      </c>
      <c r="AU151" s="219" t="s">
        <v>81</v>
      </c>
      <c r="AY151" s="14" t="s">
        <v>166</v>
      </c>
      <c r="BE151" s="112">
        <f>IF(N151="základní",J151,0)</f>
        <v>0</v>
      </c>
      <c r="BF151" s="112">
        <f>IF(N151="snížená",J151,0)</f>
        <v>0</v>
      </c>
      <c r="BG151" s="112">
        <f>IF(N151="zákl. přenesená",J151,0)</f>
        <v>0</v>
      </c>
      <c r="BH151" s="112">
        <f>IF(N151="sníž. přenesená",J151,0)</f>
        <v>0</v>
      </c>
      <c r="BI151" s="112">
        <f>IF(N151="nulová",J151,0)</f>
        <v>0</v>
      </c>
      <c r="BJ151" s="14" t="s">
        <v>81</v>
      </c>
      <c r="BK151" s="112">
        <f>ROUND(I151*H151,2)</f>
        <v>0</v>
      </c>
      <c r="BL151" s="14" t="s">
        <v>177</v>
      </c>
      <c r="BM151" s="219" t="s">
        <v>197</v>
      </c>
    </row>
    <row r="152" spans="1:65" s="2" customFormat="1" ht="19.5">
      <c r="A152" s="32"/>
      <c r="B152" s="33"/>
      <c r="C152" s="34"/>
      <c r="D152" s="220" t="s">
        <v>174</v>
      </c>
      <c r="E152" s="34"/>
      <c r="F152" s="221" t="s">
        <v>1027</v>
      </c>
      <c r="G152" s="34"/>
      <c r="H152" s="34"/>
      <c r="I152" s="176"/>
      <c r="J152" s="34"/>
      <c r="K152" s="34"/>
      <c r="L152" s="35"/>
      <c r="M152" s="222"/>
      <c r="N152" s="223"/>
      <c r="O152" s="69"/>
      <c r="P152" s="69"/>
      <c r="Q152" s="69"/>
      <c r="R152" s="69"/>
      <c r="S152" s="69"/>
      <c r="T152" s="70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4" t="s">
        <v>174</v>
      </c>
      <c r="AU152" s="14" t="s">
        <v>81</v>
      </c>
    </row>
    <row r="153" spans="1:65" s="2" customFormat="1" ht="24.2" customHeight="1">
      <c r="A153" s="32"/>
      <c r="B153" s="33"/>
      <c r="C153" s="207" t="s">
        <v>186</v>
      </c>
      <c r="D153" s="207" t="s">
        <v>169</v>
      </c>
      <c r="E153" s="208" t="s">
        <v>606</v>
      </c>
      <c r="F153" s="209" t="s">
        <v>930</v>
      </c>
      <c r="G153" s="210" t="s">
        <v>213</v>
      </c>
      <c r="H153" s="211">
        <v>1</v>
      </c>
      <c r="I153" s="212"/>
      <c r="J153" s="213">
        <f>ROUND(I153*H153,2)</f>
        <v>0</v>
      </c>
      <c r="K153" s="214"/>
      <c r="L153" s="35"/>
      <c r="M153" s="215" t="s">
        <v>1</v>
      </c>
      <c r="N153" s="216" t="s">
        <v>39</v>
      </c>
      <c r="O153" s="69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9" t="s">
        <v>177</v>
      </c>
      <c r="AT153" s="219" t="s">
        <v>169</v>
      </c>
      <c r="AU153" s="219" t="s">
        <v>81</v>
      </c>
      <c r="AY153" s="14" t="s">
        <v>166</v>
      </c>
      <c r="BE153" s="112">
        <f>IF(N153="základní",J153,0)</f>
        <v>0</v>
      </c>
      <c r="BF153" s="112">
        <f>IF(N153="snížená",J153,0)</f>
        <v>0</v>
      </c>
      <c r="BG153" s="112">
        <f>IF(N153="zákl. přenesená",J153,0)</f>
        <v>0</v>
      </c>
      <c r="BH153" s="112">
        <f>IF(N153="sníž. přenesená",J153,0)</f>
        <v>0</v>
      </c>
      <c r="BI153" s="112">
        <f>IF(N153="nulová",J153,0)</f>
        <v>0</v>
      </c>
      <c r="BJ153" s="14" t="s">
        <v>81</v>
      </c>
      <c r="BK153" s="112">
        <f>ROUND(I153*H153,2)</f>
        <v>0</v>
      </c>
      <c r="BL153" s="14" t="s">
        <v>177</v>
      </c>
      <c r="BM153" s="219" t="s">
        <v>173</v>
      </c>
    </row>
    <row r="154" spans="1:65" s="2" customFormat="1" ht="19.5">
      <c r="A154" s="32"/>
      <c r="B154" s="33"/>
      <c r="C154" s="34"/>
      <c r="D154" s="220" t="s">
        <v>174</v>
      </c>
      <c r="E154" s="34"/>
      <c r="F154" s="221" t="s">
        <v>930</v>
      </c>
      <c r="G154" s="34"/>
      <c r="H154" s="34"/>
      <c r="I154" s="176"/>
      <c r="J154" s="34"/>
      <c r="K154" s="34"/>
      <c r="L154" s="35"/>
      <c r="M154" s="222"/>
      <c r="N154" s="223"/>
      <c r="O154" s="69"/>
      <c r="P154" s="69"/>
      <c r="Q154" s="69"/>
      <c r="R154" s="69"/>
      <c r="S154" s="69"/>
      <c r="T154" s="70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4" t="s">
        <v>174</v>
      </c>
      <c r="AU154" s="14" t="s">
        <v>81</v>
      </c>
    </row>
    <row r="155" spans="1:65" s="2" customFormat="1" ht="24.2" customHeight="1">
      <c r="A155" s="32"/>
      <c r="B155" s="33"/>
      <c r="C155" s="207" t="s">
        <v>200</v>
      </c>
      <c r="D155" s="207" t="s">
        <v>169</v>
      </c>
      <c r="E155" s="208" t="s">
        <v>608</v>
      </c>
      <c r="F155" s="209" t="s">
        <v>1028</v>
      </c>
      <c r="G155" s="210" t="s">
        <v>213</v>
      </c>
      <c r="H155" s="211">
        <v>4</v>
      </c>
      <c r="I155" s="212"/>
      <c r="J155" s="213">
        <f>ROUND(I155*H155,2)</f>
        <v>0</v>
      </c>
      <c r="K155" s="214"/>
      <c r="L155" s="35"/>
      <c r="M155" s="215" t="s">
        <v>1</v>
      </c>
      <c r="N155" s="216" t="s">
        <v>39</v>
      </c>
      <c r="O155" s="69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9" t="s">
        <v>177</v>
      </c>
      <c r="AT155" s="219" t="s">
        <v>169</v>
      </c>
      <c r="AU155" s="219" t="s">
        <v>81</v>
      </c>
      <c r="AY155" s="14" t="s">
        <v>166</v>
      </c>
      <c r="BE155" s="112">
        <f>IF(N155="základní",J155,0)</f>
        <v>0</v>
      </c>
      <c r="BF155" s="112">
        <f>IF(N155="snížená",J155,0)</f>
        <v>0</v>
      </c>
      <c r="BG155" s="112">
        <f>IF(N155="zákl. přenesená",J155,0)</f>
        <v>0</v>
      </c>
      <c r="BH155" s="112">
        <f>IF(N155="sníž. přenesená",J155,0)</f>
        <v>0</v>
      </c>
      <c r="BI155" s="112">
        <f>IF(N155="nulová",J155,0)</f>
        <v>0</v>
      </c>
      <c r="BJ155" s="14" t="s">
        <v>81</v>
      </c>
      <c r="BK155" s="112">
        <f>ROUND(I155*H155,2)</f>
        <v>0</v>
      </c>
      <c r="BL155" s="14" t="s">
        <v>177</v>
      </c>
      <c r="BM155" s="219" t="s">
        <v>203</v>
      </c>
    </row>
    <row r="156" spans="1:65" s="2" customFormat="1" ht="19.5">
      <c r="A156" s="32"/>
      <c r="B156" s="33"/>
      <c r="C156" s="34"/>
      <c r="D156" s="220" t="s">
        <v>174</v>
      </c>
      <c r="E156" s="34"/>
      <c r="F156" s="221" t="s">
        <v>1028</v>
      </c>
      <c r="G156" s="34"/>
      <c r="H156" s="34"/>
      <c r="I156" s="176"/>
      <c r="J156" s="34"/>
      <c r="K156" s="34"/>
      <c r="L156" s="35"/>
      <c r="M156" s="222"/>
      <c r="N156" s="223"/>
      <c r="O156" s="69"/>
      <c r="P156" s="69"/>
      <c r="Q156" s="69"/>
      <c r="R156" s="69"/>
      <c r="S156" s="69"/>
      <c r="T156" s="70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4" t="s">
        <v>174</v>
      </c>
      <c r="AU156" s="14" t="s">
        <v>81</v>
      </c>
    </row>
    <row r="157" spans="1:65" s="2" customFormat="1" ht="16.5" customHeight="1">
      <c r="A157" s="32"/>
      <c r="B157" s="33"/>
      <c r="C157" s="207" t="s">
        <v>190</v>
      </c>
      <c r="D157" s="207" t="s">
        <v>169</v>
      </c>
      <c r="E157" s="208" t="s">
        <v>610</v>
      </c>
      <c r="F157" s="209" t="s">
        <v>931</v>
      </c>
      <c r="G157" s="210" t="s">
        <v>213</v>
      </c>
      <c r="H157" s="211">
        <v>4</v>
      </c>
      <c r="I157" s="212"/>
      <c r="J157" s="213">
        <f>ROUND(I157*H157,2)</f>
        <v>0</v>
      </c>
      <c r="K157" s="214"/>
      <c r="L157" s="35"/>
      <c r="M157" s="215" t="s">
        <v>1</v>
      </c>
      <c r="N157" s="216" t="s">
        <v>39</v>
      </c>
      <c r="O157" s="69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9" t="s">
        <v>177</v>
      </c>
      <c r="AT157" s="219" t="s">
        <v>169</v>
      </c>
      <c r="AU157" s="219" t="s">
        <v>81</v>
      </c>
      <c r="AY157" s="14" t="s">
        <v>166</v>
      </c>
      <c r="BE157" s="112">
        <f>IF(N157="základní",J157,0)</f>
        <v>0</v>
      </c>
      <c r="BF157" s="112">
        <f>IF(N157="snížená",J157,0)</f>
        <v>0</v>
      </c>
      <c r="BG157" s="112">
        <f>IF(N157="zákl. přenesená",J157,0)</f>
        <v>0</v>
      </c>
      <c r="BH157" s="112">
        <f>IF(N157="sníž. přenesená",J157,0)</f>
        <v>0</v>
      </c>
      <c r="BI157" s="112">
        <f>IF(N157="nulová",J157,0)</f>
        <v>0</v>
      </c>
      <c r="BJ157" s="14" t="s">
        <v>81</v>
      </c>
      <c r="BK157" s="112">
        <f>ROUND(I157*H157,2)</f>
        <v>0</v>
      </c>
      <c r="BL157" s="14" t="s">
        <v>177</v>
      </c>
      <c r="BM157" s="219" t="s">
        <v>206</v>
      </c>
    </row>
    <row r="158" spans="1:65" s="2" customFormat="1" ht="11.25">
      <c r="A158" s="32"/>
      <c r="B158" s="33"/>
      <c r="C158" s="34"/>
      <c r="D158" s="220" t="s">
        <v>174</v>
      </c>
      <c r="E158" s="34"/>
      <c r="F158" s="221" t="s">
        <v>931</v>
      </c>
      <c r="G158" s="34"/>
      <c r="H158" s="34"/>
      <c r="I158" s="176"/>
      <c r="J158" s="34"/>
      <c r="K158" s="34"/>
      <c r="L158" s="35"/>
      <c r="M158" s="222"/>
      <c r="N158" s="223"/>
      <c r="O158" s="69"/>
      <c r="P158" s="69"/>
      <c r="Q158" s="69"/>
      <c r="R158" s="69"/>
      <c r="S158" s="69"/>
      <c r="T158" s="70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4" t="s">
        <v>174</v>
      </c>
      <c r="AU158" s="14" t="s">
        <v>81</v>
      </c>
    </row>
    <row r="159" spans="1:65" s="2" customFormat="1" ht="16.5" customHeight="1">
      <c r="A159" s="32"/>
      <c r="B159" s="33"/>
      <c r="C159" s="207" t="s">
        <v>207</v>
      </c>
      <c r="D159" s="207" t="s">
        <v>169</v>
      </c>
      <c r="E159" s="208" t="s">
        <v>612</v>
      </c>
      <c r="F159" s="209" t="s">
        <v>932</v>
      </c>
      <c r="G159" s="210" t="s">
        <v>172</v>
      </c>
      <c r="H159" s="211">
        <v>4</v>
      </c>
      <c r="I159" s="212"/>
      <c r="J159" s="213">
        <f>ROUND(I159*H159,2)</f>
        <v>0</v>
      </c>
      <c r="K159" s="214"/>
      <c r="L159" s="35"/>
      <c r="M159" s="215" t="s">
        <v>1</v>
      </c>
      <c r="N159" s="216" t="s">
        <v>39</v>
      </c>
      <c r="O159" s="69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9" t="s">
        <v>177</v>
      </c>
      <c r="AT159" s="219" t="s">
        <v>169</v>
      </c>
      <c r="AU159" s="219" t="s">
        <v>81</v>
      </c>
      <c r="AY159" s="14" t="s">
        <v>166</v>
      </c>
      <c r="BE159" s="112">
        <f>IF(N159="základní",J159,0)</f>
        <v>0</v>
      </c>
      <c r="BF159" s="112">
        <f>IF(N159="snížená",J159,0)</f>
        <v>0</v>
      </c>
      <c r="BG159" s="112">
        <f>IF(N159="zákl. přenesená",J159,0)</f>
        <v>0</v>
      </c>
      <c r="BH159" s="112">
        <f>IF(N159="sníž. přenesená",J159,0)</f>
        <v>0</v>
      </c>
      <c r="BI159" s="112">
        <f>IF(N159="nulová",J159,0)</f>
        <v>0</v>
      </c>
      <c r="BJ159" s="14" t="s">
        <v>81</v>
      </c>
      <c r="BK159" s="112">
        <f>ROUND(I159*H159,2)</f>
        <v>0</v>
      </c>
      <c r="BL159" s="14" t="s">
        <v>177</v>
      </c>
      <c r="BM159" s="219" t="s">
        <v>210</v>
      </c>
    </row>
    <row r="160" spans="1:65" s="2" customFormat="1" ht="11.25">
      <c r="A160" s="32"/>
      <c r="B160" s="33"/>
      <c r="C160" s="34"/>
      <c r="D160" s="220" t="s">
        <v>174</v>
      </c>
      <c r="E160" s="34"/>
      <c r="F160" s="221" t="s">
        <v>932</v>
      </c>
      <c r="G160" s="34"/>
      <c r="H160" s="34"/>
      <c r="I160" s="176"/>
      <c r="J160" s="34"/>
      <c r="K160" s="34"/>
      <c r="L160" s="35"/>
      <c r="M160" s="222"/>
      <c r="N160" s="223"/>
      <c r="O160" s="69"/>
      <c r="P160" s="69"/>
      <c r="Q160" s="69"/>
      <c r="R160" s="69"/>
      <c r="S160" s="69"/>
      <c r="T160" s="70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4" t="s">
        <v>174</v>
      </c>
      <c r="AU160" s="14" t="s">
        <v>81</v>
      </c>
    </row>
    <row r="161" spans="1:65" s="2" customFormat="1" ht="24.2" customHeight="1">
      <c r="A161" s="32"/>
      <c r="B161" s="33"/>
      <c r="C161" s="207" t="s">
        <v>8</v>
      </c>
      <c r="D161" s="207" t="s">
        <v>169</v>
      </c>
      <c r="E161" s="208" t="s">
        <v>614</v>
      </c>
      <c r="F161" s="209" t="s">
        <v>933</v>
      </c>
      <c r="G161" s="210" t="s">
        <v>934</v>
      </c>
      <c r="H161" s="211">
        <v>4</v>
      </c>
      <c r="I161" s="212"/>
      <c r="J161" s="213">
        <f>ROUND(I161*H161,2)</f>
        <v>0</v>
      </c>
      <c r="K161" s="214"/>
      <c r="L161" s="35"/>
      <c r="M161" s="215" t="s">
        <v>1</v>
      </c>
      <c r="N161" s="216" t="s">
        <v>39</v>
      </c>
      <c r="O161" s="69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9" t="s">
        <v>177</v>
      </c>
      <c r="AT161" s="219" t="s">
        <v>169</v>
      </c>
      <c r="AU161" s="219" t="s">
        <v>81</v>
      </c>
      <c r="AY161" s="14" t="s">
        <v>166</v>
      </c>
      <c r="BE161" s="112">
        <f>IF(N161="základní",J161,0)</f>
        <v>0</v>
      </c>
      <c r="BF161" s="112">
        <f>IF(N161="snížená",J161,0)</f>
        <v>0</v>
      </c>
      <c r="BG161" s="112">
        <f>IF(N161="zákl. přenesená",J161,0)</f>
        <v>0</v>
      </c>
      <c r="BH161" s="112">
        <f>IF(N161="sníž. přenesená",J161,0)</f>
        <v>0</v>
      </c>
      <c r="BI161" s="112">
        <f>IF(N161="nulová",J161,0)</f>
        <v>0</v>
      </c>
      <c r="BJ161" s="14" t="s">
        <v>81</v>
      </c>
      <c r="BK161" s="112">
        <f>ROUND(I161*H161,2)</f>
        <v>0</v>
      </c>
      <c r="BL161" s="14" t="s">
        <v>177</v>
      </c>
      <c r="BM161" s="219" t="s">
        <v>214</v>
      </c>
    </row>
    <row r="162" spans="1:65" s="2" customFormat="1" ht="19.5">
      <c r="A162" s="32"/>
      <c r="B162" s="33"/>
      <c r="C162" s="34"/>
      <c r="D162" s="220" t="s">
        <v>174</v>
      </c>
      <c r="E162" s="34"/>
      <c r="F162" s="221" t="s">
        <v>933</v>
      </c>
      <c r="G162" s="34"/>
      <c r="H162" s="34"/>
      <c r="I162" s="176"/>
      <c r="J162" s="34"/>
      <c r="K162" s="34"/>
      <c r="L162" s="35"/>
      <c r="M162" s="222"/>
      <c r="N162" s="223"/>
      <c r="O162" s="69"/>
      <c r="P162" s="69"/>
      <c r="Q162" s="69"/>
      <c r="R162" s="69"/>
      <c r="S162" s="69"/>
      <c r="T162" s="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4" t="s">
        <v>174</v>
      </c>
      <c r="AU162" s="14" t="s">
        <v>81</v>
      </c>
    </row>
    <row r="163" spans="1:65" s="2" customFormat="1" ht="16.5" customHeight="1">
      <c r="A163" s="32"/>
      <c r="B163" s="33"/>
      <c r="C163" s="207" t="s">
        <v>215</v>
      </c>
      <c r="D163" s="207" t="s">
        <v>169</v>
      </c>
      <c r="E163" s="208" t="s">
        <v>616</v>
      </c>
      <c r="F163" s="209" t="s">
        <v>935</v>
      </c>
      <c r="G163" s="210" t="s">
        <v>934</v>
      </c>
      <c r="H163" s="211">
        <v>4</v>
      </c>
      <c r="I163" s="212"/>
      <c r="J163" s="213">
        <f>ROUND(I163*H163,2)</f>
        <v>0</v>
      </c>
      <c r="K163" s="214"/>
      <c r="L163" s="35"/>
      <c r="M163" s="215" t="s">
        <v>1</v>
      </c>
      <c r="N163" s="216" t="s">
        <v>39</v>
      </c>
      <c r="O163" s="69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9" t="s">
        <v>177</v>
      </c>
      <c r="AT163" s="219" t="s">
        <v>169</v>
      </c>
      <c r="AU163" s="219" t="s">
        <v>81</v>
      </c>
      <c r="AY163" s="14" t="s">
        <v>166</v>
      </c>
      <c r="BE163" s="112">
        <f>IF(N163="základní",J163,0)</f>
        <v>0</v>
      </c>
      <c r="BF163" s="112">
        <f>IF(N163="snížená",J163,0)</f>
        <v>0</v>
      </c>
      <c r="BG163" s="112">
        <f>IF(N163="zákl. přenesená",J163,0)</f>
        <v>0</v>
      </c>
      <c r="BH163" s="112">
        <f>IF(N163="sníž. přenesená",J163,0)</f>
        <v>0</v>
      </c>
      <c r="BI163" s="112">
        <f>IF(N163="nulová",J163,0)</f>
        <v>0</v>
      </c>
      <c r="BJ163" s="14" t="s">
        <v>81</v>
      </c>
      <c r="BK163" s="112">
        <f>ROUND(I163*H163,2)</f>
        <v>0</v>
      </c>
      <c r="BL163" s="14" t="s">
        <v>177</v>
      </c>
      <c r="BM163" s="219" t="s">
        <v>219</v>
      </c>
    </row>
    <row r="164" spans="1:65" s="2" customFormat="1" ht="11.25">
      <c r="A164" s="32"/>
      <c r="B164" s="33"/>
      <c r="C164" s="34"/>
      <c r="D164" s="220" t="s">
        <v>174</v>
      </c>
      <c r="E164" s="34"/>
      <c r="F164" s="221" t="s">
        <v>935</v>
      </c>
      <c r="G164" s="34"/>
      <c r="H164" s="34"/>
      <c r="I164" s="176"/>
      <c r="J164" s="34"/>
      <c r="K164" s="34"/>
      <c r="L164" s="35"/>
      <c r="M164" s="222"/>
      <c r="N164" s="223"/>
      <c r="O164" s="69"/>
      <c r="P164" s="69"/>
      <c r="Q164" s="69"/>
      <c r="R164" s="69"/>
      <c r="S164" s="69"/>
      <c r="T164" s="7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4" t="s">
        <v>174</v>
      </c>
      <c r="AU164" s="14" t="s">
        <v>81</v>
      </c>
    </row>
    <row r="165" spans="1:65" s="2" customFormat="1" ht="16.5" customHeight="1">
      <c r="A165" s="32"/>
      <c r="B165" s="33"/>
      <c r="C165" s="207" t="s">
        <v>197</v>
      </c>
      <c r="D165" s="207" t="s">
        <v>169</v>
      </c>
      <c r="E165" s="208" t="s">
        <v>618</v>
      </c>
      <c r="F165" s="209" t="s">
        <v>936</v>
      </c>
      <c r="G165" s="210" t="s">
        <v>934</v>
      </c>
      <c r="H165" s="211">
        <v>8</v>
      </c>
      <c r="I165" s="212"/>
      <c r="J165" s="213">
        <f>ROUND(I165*H165,2)</f>
        <v>0</v>
      </c>
      <c r="K165" s="214"/>
      <c r="L165" s="35"/>
      <c r="M165" s="215" t="s">
        <v>1</v>
      </c>
      <c r="N165" s="216" t="s">
        <v>39</v>
      </c>
      <c r="O165" s="69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9" t="s">
        <v>177</v>
      </c>
      <c r="AT165" s="219" t="s">
        <v>169</v>
      </c>
      <c r="AU165" s="219" t="s">
        <v>81</v>
      </c>
      <c r="AY165" s="14" t="s">
        <v>166</v>
      </c>
      <c r="BE165" s="112">
        <f>IF(N165="základní",J165,0)</f>
        <v>0</v>
      </c>
      <c r="BF165" s="112">
        <f>IF(N165="snížená",J165,0)</f>
        <v>0</v>
      </c>
      <c r="BG165" s="112">
        <f>IF(N165="zákl. přenesená",J165,0)</f>
        <v>0</v>
      </c>
      <c r="BH165" s="112">
        <f>IF(N165="sníž. přenesená",J165,0)</f>
        <v>0</v>
      </c>
      <c r="BI165" s="112">
        <f>IF(N165="nulová",J165,0)</f>
        <v>0</v>
      </c>
      <c r="BJ165" s="14" t="s">
        <v>81</v>
      </c>
      <c r="BK165" s="112">
        <f>ROUND(I165*H165,2)</f>
        <v>0</v>
      </c>
      <c r="BL165" s="14" t="s">
        <v>177</v>
      </c>
      <c r="BM165" s="219" t="s">
        <v>222</v>
      </c>
    </row>
    <row r="166" spans="1:65" s="2" customFormat="1" ht="11.25">
      <c r="A166" s="32"/>
      <c r="B166" s="33"/>
      <c r="C166" s="34"/>
      <c r="D166" s="220" t="s">
        <v>174</v>
      </c>
      <c r="E166" s="34"/>
      <c r="F166" s="221" t="s">
        <v>936</v>
      </c>
      <c r="G166" s="34"/>
      <c r="H166" s="34"/>
      <c r="I166" s="176"/>
      <c r="J166" s="34"/>
      <c r="K166" s="34"/>
      <c r="L166" s="35"/>
      <c r="M166" s="222"/>
      <c r="N166" s="223"/>
      <c r="O166" s="69"/>
      <c r="P166" s="69"/>
      <c r="Q166" s="69"/>
      <c r="R166" s="69"/>
      <c r="S166" s="69"/>
      <c r="T166" s="70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4" t="s">
        <v>174</v>
      </c>
      <c r="AU166" s="14" t="s">
        <v>81</v>
      </c>
    </row>
    <row r="167" spans="1:65" s="2" customFormat="1" ht="24.2" customHeight="1">
      <c r="A167" s="32"/>
      <c r="B167" s="33"/>
      <c r="C167" s="207" t="s">
        <v>223</v>
      </c>
      <c r="D167" s="207" t="s">
        <v>169</v>
      </c>
      <c r="E167" s="208" t="s">
        <v>620</v>
      </c>
      <c r="F167" s="209" t="s">
        <v>937</v>
      </c>
      <c r="G167" s="210" t="s">
        <v>724</v>
      </c>
      <c r="H167" s="211">
        <v>1</v>
      </c>
      <c r="I167" s="212"/>
      <c r="J167" s="213">
        <f>ROUND(I167*H167,2)</f>
        <v>0</v>
      </c>
      <c r="K167" s="214"/>
      <c r="L167" s="35"/>
      <c r="M167" s="215" t="s">
        <v>1</v>
      </c>
      <c r="N167" s="216" t="s">
        <v>39</v>
      </c>
      <c r="O167" s="69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9" t="s">
        <v>177</v>
      </c>
      <c r="AT167" s="219" t="s">
        <v>169</v>
      </c>
      <c r="AU167" s="219" t="s">
        <v>81</v>
      </c>
      <c r="AY167" s="14" t="s">
        <v>166</v>
      </c>
      <c r="BE167" s="112">
        <f>IF(N167="základní",J167,0)</f>
        <v>0</v>
      </c>
      <c r="BF167" s="112">
        <f>IF(N167="snížená",J167,0)</f>
        <v>0</v>
      </c>
      <c r="BG167" s="112">
        <f>IF(N167="zákl. přenesená",J167,0)</f>
        <v>0</v>
      </c>
      <c r="BH167" s="112">
        <f>IF(N167="sníž. přenesená",J167,0)</f>
        <v>0</v>
      </c>
      <c r="BI167" s="112">
        <f>IF(N167="nulová",J167,0)</f>
        <v>0</v>
      </c>
      <c r="BJ167" s="14" t="s">
        <v>81</v>
      </c>
      <c r="BK167" s="112">
        <f>ROUND(I167*H167,2)</f>
        <v>0</v>
      </c>
      <c r="BL167" s="14" t="s">
        <v>177</v>
      </c>
      <c r="BM167" s="219" t="s">
        <v>226</v>
      </c>
    </row>
    <row r="168" spans="1:65" s="2" customFormat="1" ht="19.5">
      <c r="A168" s="32"/>
      <c r="B168" s="33"/>
      <c r="C168" s="34"/>
      <c r="D168" s="220" t="s">
        <v>174</v>
      </c>
      <c r="E168" s="34"/>
      <c r="F168" s="221" t="s">
        <v>937</v>
      </c>
      <c r="G168" s="34"/>
      <c r="H168" s="34"/>
      <c r="I168" s="176"/>
      <c r="J168" s="34"/>
      <c r="K168" s="34"/>
      <c r="L168" s="35"/>
      <c r="M168" s="222"/>
      <c r="N168" s="223"/>
      <c r="O168" s="69"/>
      <c r="P168" s="69"/>
      <c r="Q168" s="69"/>
      <c r="R168" s="69"/>
      <c r="S168" s="69"/>
      <c r="T168" s="70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4" t="s">
        <v>174</v>
      </c>
      <c r="AU168" s="14" t="s">
        <v>81</v>
      </c>
    </row>
    <row r="169" spans="1:65" s="12" customFormat="1" ht="25.9" customHeight="1">
      <c r="B169" s="191"/>
      <c r="C169" s="192"/>
      <c r="D169" s="193" t="s">
        <v>73</v>
      </c>
      <c r="E169" s="194" t="s">
        <v>636</v>
      </c>
      <c r="F169" s="194" t="s">
        <v>1029</v>
      </c>
      <c r="G169" s="192"/>
      <c r="H169" s="192"/>
      <c r="I169" s="195"/>
      <c r="J169" s="196">
        <f>BK169</f>
        <v>0</v>
      </c>
      <c r="K169" s="192"/>
      <c r="L169" s="197"/>
      <c r="M169" s="198"/>
      <c r="N169" s="199"/>
      <c r="O169" s="199"/>
      <c r="P169" s="200">
        <f>SUM(P170:P179)</f>
        <v>0</v>
      </c>
      <c r="Q169" s="199"/>
      <c r="R169" s="200">
        <f>SUM(R170:R179)</f>
        <v>0</v>
      </c>
      <c r="S169" s="199"/>
      <c r="T169" s="201">
        <f>SUM(T170:T179)</f>
        <v>0</v>
      </c>
      <c r="AR169" s="202" t="s">
        <v>81</v>
      </c>
      <c r="AT169" s="203" t="s">
        <v>73</v>
      </c>
      <c r="AU169" s="203" t="s">
        <v>74</v>
      </c>
      <c r="AY169" s="202" t="s">
        <v>166</v>
      </c>
      <c r="BK169" s="204">
        <f>SUM(BK170:BK179)</f>
        <v>0</v>
      </c>
    </row>
    <row r="170" spans="1:65" s="2" customFormat="1" ht="16.5" customHeight="1">
      <c r="A170" s="32"/>
      <c r="B170" s="33"/>
      <c r="C170" s="207" t="s">
        <v>173</v>
      </c>
      <c r="D170" s="207" t="s">
        <v>169</v>
      </c>
      <c r="E170" s="208" t="s">
        <v>622</v>
      </c>
      <c r="F170" s="209" t="s">
        <v>1030</v>
      </c>
      <c r="G170" s="210" t="s">
        <v>172</v>
      </c>
      <c r="H170" s="211">
        <v>250</v>
      </c>
      <c r="I170" s="212"/>
      <c r="J170" s="213">
        <f>ROUND(I170*H170,2)</f>
        <v>0</v>
      </c>
      <c r="K170" s="214"/>
      <c r="L170" s="35"/>
      <c r="M170" s="215" t="s">
        <v>1</v>
      </c>
      <c r="N170" s="216" t="s">
        <v>39</v>
      </c>
      <c r="O170" s="69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9" t="s">
        <v>177</v>
      </c>
      <c r="AT170" s="219" t="s">
        <v>169</v>
      </c>
      <c r="AU170" s="219" t="s">
        <v>81</v>
      </c>
      <c r="AY170" s="14" t="s">
        <v>166</v>
      </c>
      <c r="BE170" s="112">
        <f>IF(N170="základní",J170,0)</f>
        <v>0</v>
      </c>
      <c r="BF170" s="112">
        <f>IF(N170="snížená",J170,0)</f>
        <v>0</v>
      </c>
      <c r="BG170" s="112">
        <f>IF(N170="zákl. přenesená",J170,0)</f>
        <v>0</v>
      </c>
      <c r="BH170" s="112">
        <f>IF(N170="sníž. přenesená",J170,0)</f>
        <v>0</v>
      </c>
      <c r="BI170" s="112">
        <f>IF(N170="nulová",J170,0)</f>
        <v>0</v>
      </c>
      <c r="BJ170" s="14" t="s">
        <v>81</v>
      </c>
      <c r="BK170" s="112">
        <f>ROUND(I170*H170,2)</f>
        <v>0</v>
      </c>
      <c r="BL170" s="14" t="s">
        <v>177</v>
      </c>
      <c r="BM170" s="219" t="s">
        <v>182</v>
      </c>
    </row>
    <row r="171" spans="1:65" s="2" customFormat="1" ht="11.25">
      <c r="A171" s="32"/>
      <c r="B171" s="33"/>
      <c r="C171" s="34"/>
      <c r="D171" s="220" t="s">
        <v>174</v>
      </c>
      <c r="E171" s="34"/>
      <c r="F171" s="221" t="s">
        <v>1030</v>
      </c>
      <c r="G171" s="34"/>
      <c r="H171" s="34"/>
      <c r="I171" s="176"/>
      <c r="J171" s="34"/>
      <c r="K171" s="34"/>
      <c r="L171" s="35"/>
      <c r="M171" s="222"/>
      <c r="N171" s="223"/>
      <c r="O171" s="69"/>
      <c r="P171" s="69"/>
      <c r="Q171" s="69"/>
      <c r="R171" s="69"/>
      <c r="S171" s="69"/>
      <c r="T171" s="70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4" t="s">
        <v>174</v>
      </c>
      <c r="AU171" s="14" t="s">
        <v>81</v>
      </c>
    </row>
    <row r="172" spans="1:65" s="2" customFormat="1" ht="16.5" customHeight="1">
      <c r="A172" s="32"/>
      <c r="B172" s="33"/>
      <c r="C172" s="207" t="s">
        <v>231</v>
      </c>
      <c r="D172" s="207" t="s">
        <v>169</v>
      </c>
      <c r="E172" s="208" t="s">
        <v>624</v>
      </c>
      <c r="F172" s="209" t="s">
        <v>1031</v>
      </c>
      <c r="G172" s="210" t="s">
        <v>172</v>
      </c>
      <c r="H172" s="211">
        <v>210</v>
      </c>
      <c r="I172" s="212"/>
      <c r="J172" s="213">
        <f>ROUND(I172*H172,2)</f>
        <v>0</v>
      </c>
      <c r="K172" s="214"/>
      <c r="L172" s="35"/>
      <c r="M172" s="215" t="s">
        <v>1</v>
      </c>
      <c r="N172" s="216" t="s">
        <v>39</v>
      </c>
      <c r="O172" s="69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9" t="s">
        <v>177</v>
      </c>
      <c r="AT172" s="219" t="s">
        <v>169</v>
      </c>
      <c r="AU172" s="219" t="s">
        <v>81</v>
      </c>
      <c r="AY172" s="14" t="s">
        <v>166</v>
      </c>
      <c r="BE172" s="112">
        <f>IF(N172="základní",J172,0)</f>
        <v>0</v>
      </c>
      <c r="BF172" s="112">
        <f>IF(N172="snížená",J172,0)</f>
        <v>0</v>
      </c>
      <c r="BG172" s="112">
        <f>IF(N172="zákl. přenesená",J172,0)</f>
        <v>0</v>
      </c>
      <c r="BH172" s="112">
        <f>IF(N172="sníž. přenesená",J172,0)</f>
        <v>0</v>
      </c>
      <c r="BI172" s="112">
        <f>IF(N172="nulová",J172,0)</f>
        <v>0</v>
      </c>
      <c r="BJ172" s="14" t="s">
        <v>81</v>
      </c>
      <c r="BK172" s="112">
        <f>ROUND(I172*H172,2)</f>
        <v>0</v>
      </c>
      <c r="BL172" s="14" t="s">
        <v>177</v>
      </c>
      <c r="BM172" s="219" t="s">
        <v>234</v>
      </c>
    </row>
    <row r="173" spans="1:65" s="2" customFormat="1" ht="11.25">
      <c r="A173" s="32"/>
      <c r="B173" s="33"/>
      <c r="C173" s="34"/>
      <c r="D173" s="220" t="s">
        <v>174</v>
      </c>
      <c r="E173" s="34"/>
      <c r="F173" s="221" t="s">
        <v>1031</v>
      </c>
      <c r="G173" s="34"/>
      <c r="H173" s="34"/>
      <c r="I173" s="176"/>
      <c r="J173" s="34"/>
      <c r="K173" s="34"/>
      <c r="L173" s="35"/>
      <c r="M173" s="222"/>
      <c r="N173" s="223"/>
      <c r="O173" s="69"/>
      <c r="P173" s="69"/>
      <c r="Q173" s="69"/>
      <c r="R173" s="69"/>
      <c r="S173" s="69"/>
      <c r="T173" s="70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4" t="s">
        <v>174</v>
      </c>
      <c r="AU173" s="14" t="s">
        <v>81</v>
      </c>
    </row>
    <row r="174" spans="1:65" s="2" customFormat="1" ht="24.2" customHeight="1">
      <c r="A174" s="32"/>
      <c r="B174" s="33"/>
      <c r="C174" s="207" t="s">
        <v>203</v>
      </c>
      <c r="D174" s="207" t="s">
        <v>169</v>
      </c>
      <c r="E174" s="208" t="s">
        <v>628</v>
      </c>
      <c r="F174" s="209" t="s">
        <v>1032</v>
      </c>
      <c r="G174" s="210" t="s">
        <v>213</v>
      </c>
      <c r="H174" s="211">
        <v>32</v>
      </c>
      <c r="I174" s="212"/>
      <c r="J174" s="213">
        <f>ROUND(I174*H174,2)</f>
        <v>0</v>
      </c>
      <c r="K174" s="214"/>
      <c r="L174" s="35"/>
      <c r="M174" s="215" t="s">
        <v>1</v>
      </c>
      <c r="N174" s="216" t="s">
        <v>39</v>
      </c>
      <c r="O174" s="69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9" t="s">
        <v>177</v>
      </c>
      <c r="AT174" s="219" t="s">
        <v>169</v>
      </c>
      <c r="AU174" s="219" t="s">
        <v>81</v>
      </c>
      <c r="AY174" s="14" t="s">
        <v>166</v>
      </c>
      <c r="BE174" s="112">
        <f>IF(N174="základní",J174,0)</f>
        <v>0</v>
      </c>
      <c r="BF174" s="112">
        <f>IF(N174="snížená",J174,0)</f>
        <v>0</v>
      </c>
      <c r="BG174" s="112">
        <f>IF(N174="zákl. přenesená",J174,0)</f>
        <v>0</v>
      </c>
      <c r="BH174" s="112">
        <f>IF(N174="sníž. přenesená",J174,0)</f>
        <v>0</v>
      </c>
      <c r="BI174" s="112">
        <f>IF(N174="nulová",J174,0)</f>
        <v>0</v>
      </c>
      <c r="BJ174" s="14" t="s">
        <v>81</v>
      </c>
      <c r="BK174" s="112">
        <f>ROUND(I174*H174,2)</f>
        <v>0</v>
      </c>
      <c r="BL174" s="14" t="s">
        <v>177</v>
      </c>
      <c r="BM174" s="219" t="s">
        <v>237</v>
      </c>
    </row>
    <row r="175" spans="1:65" s="2" customFormat="1" ht="19.5">
      <c r="A175" s="32"/>
      <c r="B175" s="33"/>
      <c r="C175" s="34"/>
      <c r="D175" s="220" t="s">
        <v>174</v>
      </c>
      <c r="E175" s="34"/>
      <c r="F175" s="221" t="s">
        <v>1032</v>
      </c>
      <c r="G175" s="34"/>
      <c r="H175" s="34"/>
      <c r="I175" s="176"/>
      <c r="J175" s="34"/>
      <c r="K175" s="34"/>
      <c r="L175" s="35"/>
      <c r="M175" s="222"/>
      <c r="N175" s="223"/>
      <c r="O175" s="69"/>
      <c r="P175" s="69"/>
      <c r="Q175" s="69"/>
      <c r="R175" s="69"/>
      <c r="S175" s="69"/>
      <c r="T175" s="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4" t="s">
        <v>174</v>
      </c>
      <c r="AU175" s="14" t="s">
        <v>81</v>
      </c>
    </row>
    <row r="176" spans="1:65" s="2" customFormat="1" ht="24.2" customHeight="1">
      <c r="A176" s="32"/>
      <c r="B176" s="33"/>
      <c r="C176" s="207" t="s">
        <v>238</v>
      </c>
      <c r="D176" s="207" t="s">
        <v>169</v>
      </c>
      <c r="E176" s="208" t="s">
        <v>632</v>
      </c>
      <c r="F176" s="209" t="s">
        <v>1033</v>
      </c>
      <c r="G176" s="210" t="s">
        <v>724</v>
      </c>
      <c r="H176" s="211">
        <v>1</v>
      </c>
      <c r="I176" s="212"/>
      <c r="J176" s="213">
        <f>ROUND(I176*H176,2)</f>
        <v>0</v>
      </c>
      <c r="K176" s="214"/>
      <c r="L176" s="35"/>
      <c r="M176" s="215" t="s">
        <v>1</v>
      </c>
      <c r="N176" s="216" t="s">
        <v>39</v>
      </c>
      <c r="O176" s="69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9" t="s">
        <v>177</v>
      </c>
      <c r="AT176" s="219" t="s">
        <v>169</v>
      </c>
      <c r="AU176" s="219" t="s">
        <v>81</v>
      </c>
      <c r="AY176" s="14" t="s">
        <v>166</v>
      </c>
      <c r="BE176" s="112">
        <f>IF(N176="základní",J176,0)</f>
        <v>0</v>
      </c>
      <c r="BF176" s="112">
        <f>IF(N176="snížená",J176,0)</f>
        <v>0</v>
      </c>
      <c r="BG176" s="112">
        <f>IF(N176="zákl. přenesená",J176,0)</f>
        <v>0</v>
      </c>
      <c r="BH176" s="112">
        <f>IF(N176="sníž. přenesená",J176,0)</f>
        <v>0</v>
      </c>
      <c r="BI176" s="112">
        <f>IF(N176="nulová",J176,0)</f>
        <v>0</v>
      </c>
      <c r="BJ176" s="14" t="s">
        <v>81</v>
      </c>
      <c r="BK176" s="112">
        <f>ROUND(I176*H176,2)</f>
        <v>0</v>
      </c>
      <c r="BL176" s="14" t="s">
        <v>177</v>
      </c>
      <c r="BM176" s="219" t="s">
        <v>241</v>
      </c>
    </row>
    <row r="177" spans="1:65" s="2" customFormat="1" ht="19.5">
      <c r="A177" s="32"/>
      <c r="B177" s="33"/>
      <c r="C177" s="34"/>
      <c r="D177" s="220" t="s">
        <v>174</v>
      </c>
      <c r="E177" s="34"/>
      <c r="F177" s="221" t="s">
        <v>1033</v>
      </c>
      <c r="G177" s="34"/>
      <c r="H177" s="34"/>
      <c r="I177" s="176"/>
      <c r="J177" s="34"/>
      <c r="K177" s="34"/>
      <c r="L177" s="35"/>
      <c r="M177" s="222"/>
      <c r="N177" s="223"/>
      <c r="O177" s="69"/>
      <c r="P177" s="69"/>
      <c r="Q177" s="69"/>
      <c r="R177" s="69"/>
      <c r="S177" s="69"/>
      <c r="T177" s="70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4" t="s">
        <v>174</v>
      </c>
      <c r="AU177" s="14" t="s">
        <v>81</v>
      </c>
    </row>
    <row r="178" spans="1:65" s="2" customFormat="1" ht="44.25" customHeight="1">
      <c r="A178" s="32"/>
      <c r="B178" s="33"/>
      <c r="C178" s="207" t="s">
        <v>206</v>
      </c>
      <c r="D178" s="207" t="s">
        <v>169</v>
      </c>
      <c r="E178" s="208" t="s">
        <v>634</v>
      </c>
      <c r="F178" s="209" t="s">
        <v>1034</v>
      </c>
      <c r="G178" s="210" t="s">
        <v>213</v>
      </c>
      <c r="H178" s="211">
        <v>2</v>
      </c>
      <c r="I178" s="212"/>
      <c r="J178" s="213">
        <f>ROUND(I178*H178,2)</f>
        <v>0</v>
      </c>
      <c r="K178" s="214"/>
      <c r="L178" s="35"/>
      <c r="M178" s="215" t="s">
        <v>1</v>
      </c>
      <c r="N178" s="216" t="s">
        <v>39</v>
      </c>
      <c r="O178" s="69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9" t="s">
        <v>177</v>
      </c>
      <c r="AT178" s="219" t="s">
        <v>169</v>
      </c>
      <c r="AU178" s="219" t="s">
        <v>81</v>
      </c>
      <c r="AY178" s="14" t="s">
        <v>166</v>
      </c>
      <c r="BE178" s="112">
        <f>IF(N178="základní",J178,0)</f>
        <v>0</v>
      </c>
      <c r="BF178" s="112">
        <f>IF(N178="snížená",J178,0)</f>
        <v>0</v>
      </c>
      <c r="BG178" s="112">
        <f>IF(N178="zákl. přenesená",J178,0)</f>
        <v>0</v>
      </c>
      <c r="BH178" s="112">
        <f>IF(N178="sníž. přenesená",J178,0)</f>
        <v>0</v>
      </c>
      <c r="BI178" s="112">
        <f>IF(N178="nulová",J178,0)</f>
        <v>0</v>
      </c>
      <c r="BJ178" s="14" t="s">
        <v>81</v>
      </c>
      <c r="BK178" s="112">
        <f>ROUND(I178*H178,2)</f>
        <v>0</v>
      </c>
      <c r="BL178" s="14" t="s">
        <v>177</v>
      </c>
      <c r="BM178" s="219" t="s">
        <v>242</v>
      </c>
    </row>
    <row r="179" spans="1:65" s="2" customFormat="1" ht="29.25">
      <c r="A179" s="32"/>
      <c r="B179" s="33"/>
      <c r="C179" s="34"/>
      <c r="D179" s="220" t="s">
        <v>174</v>
      </c>
      <c r="E179" s="34"/>
      <c r="F179" s="221" t="s">
        <v>1034</v>
      </c>
      <c r="G179" s="34"/>
      <c r="H179" s="34"/>
      <c r="I179" s="176"/>
      <c r="J179" s="34"/>
      <c r="K179" s="34"/>
      <c r="L179" s="35"/>
      <c r="M179" s="222"/>
      <c r="N179" s="223"/>
      <c r="O179" s="69"/>
      <c r="P179" s="69"/>
      <c r="Q179" s="69"/>
      <c r="R179" s="69"/>
      <c r="S179" s="69"/>
      <c r="T179" s="70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4" t="s">
        <v>174</v>
      </c>
      <c r="AU179" s="14" t="s">
        <v>81</v>
      </c>
    </row>
    <row r="180" spans="1:65" s="12" customFormat="1" ht="25.9" customHeight="1">
      <c r="B180" s="191"/>
      <c r="C180" s="192"/>
      <c r="D180" s="193" t="s">
        <v>73</v>
      </c>
      <c r="E180" s="194" t="s">
        <v>664</v>
      </c>
      <c r="F180" s="194" t="s">
        <v>1035</v>
      </c>
      <c r="G180" s="192"/>
      <c r="H180" s="192"/>
      <c r="I180" s="195"/>
      <c r="J180" s="196">
        <f>BK180</f>
        <v>0</v>
      </c>
      <c r="K180" s="192"/>
      <c r="L180" s="197"/>
      <c r="M180" s="198"/>
      <c r="N180" s="199"/>
      <c r="O180" s="199"/>
      <c r="P180" s="200">
        <f>SUM(P181:P193)</f>
        <v>0</v>
      </c>
      <c r="Q180" s="199"/>
      <c r="R180" s="200">
        <f>SUM(R181:R193)</f>
        <v>0</v>
      </c>
      <c r="S180" s="199"/>
      <c r="T180" s="201">
        <f>SUM(T181:T193)</f>
        <v>0</v>
      </c>
      <c r="AR180" s="202" t="s">
        <v>81</v>
      </c>
      <c r="AT180" s="203" t="s">
        <v>73</v>
      </c>
      <c r="AU180" s="203" t="s">
        <v>74</v>
      </c>
      <c r="AY180" s="202" t="s">
        <v>166</v>
      </c>
      <c r="BK180" s="204">
        <f>SUM(BK181:BK193)</f>
        <v>0</v>
      </c>
    </row>
    <row r="181" spans="1:65" s="2" customFormat="1" ht="24.2" customHeight="1">
      <c r="A181" s="32"/>
      <c r="B181" s="33"/>
      <c r="C181" s="224" t="s">
        <v>7</v>
      </c>
      <c r="D181" s="224" t="s">
        <v>179</v>
      </c>
      <c r="E181" s="225" t="s">
        <v>638</v>
      </c>
      <c r="F181" s="226" t="s">
        <v>1036</v>
      </c>
      <c r="G181" s="227" t="s">
        <v>172</v>
      </c>
      <c r="H181" s="228">
        <v>200</v>
      </c>
      <c r="I181" s="229"/>
      <c r="J181" s="230">
        <f>ROUND(I181*H181,2)</f>
        <v>0</v>
      </c>
      <c r="K181" s="231"/>
      <c r="L181" s="232"/>
      <c r="M181" s="233" t="s">
        <v>1</v>
      </c>
      <c r="N181" s="234" t="s">
        <v>39</v>
      </c>
      <c r="O181" s="69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9" t="s">
        <v>186</v>
      </c>
      <c r="AT181" s="219" t="s">
        <v>179</v>
      </c>
      <c r="AU181" s="219" t="s">
        <v>81</v>
      </c>
      <c r="AY181" s="14" t="s">
        <v>166</v>
      </c>
      <c r="BE181" s="112">
        <f>IF(N181="základní",J181,0)</f>
        <v>0</v>
      </c>
      <c r="BF181" s="112">
        <f>IF(N181="snížená",J181,0)</f>
        <v>0</v>
      </c>
      <c r="BG181" s="112">
        <f>IF(N181="zákl. přenesená",J181,0)</f>
        <v>0</v>
      </c>
      <c r="BH181" s="112">
        <f>IF(N181="sníž. přenesená",J181,0)</f>
        <v>0</v>
      </c>
      <c r="BI181" s="112">
        <f>IF(N181="nulová",J181,0)</f>
        <v>0</v>
      </c>
      <c r="BJ181" s="14" t="s">
        <v>81</v>
      </c>
      <c r="BK181" s="112">
        <f>ROUND(I181*H181,2)</f>
        <v>0</v>
      </c>
      <c r="BL181" s="14" t="s">
        <v>177</v>
      </c>
      <c r="BM181" s="219" t="s">
        <v>243</v>
      </c>
    </row>
    <row r="182" spans="1:65" s="2" customFormat="1" ht="19.5">
      <c r="A182" s="32"/>
      <c r="B182" s="33"/>
      <c r="C182" s="34"/>
      <c r="D182" s="220" t="s">
        <v>174</v>
      </c>
      <c r="E182" s="34"/>
      <c r="F182" s="221" t="s">
        <v>1036</v>
      </c>
      <c r="G182" s="34"/>
      <c r="H182" s="34"/>
      <c r="I182" s="176"/>
      <c r="J182" s="34"/>
      <c r="K182" s="34"/>
      <c r="L182" s="35"/>
      <c r="M182" s="222"/>
      <c r="N182" s="223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4" t="s">
        <v>174</v>
      </c>
      <c r="AU182" s="14" t="s">
        <v>81</v>
      </c>
    </row>
    <row r="183" spans="1:65" s="2" customFormat="1" ht="24.2" customHeight="1">
      <c r="A183" s="32"/>
      <c r="B183" s="33"/>
      <c r="C183" s="224" t="s">
        <v>210</v>
      </c>
      <c r="D183" s="224" t="s">
        <v>179</v>
      </c>
      <c r="E183" s="225" t="s">
        <v>640</v>
      </c>
      <c r="F183" s="226" t="s">
        <v>1037</v>
      </c>
      <c r="G183" s="227" t="s">
        <v>172</v>
      </c>
      <c r="H183" s="228">
        <v>55</v>
      </c>
      <c r="I183" s="229"/>
      <c r="J183" s="230">
        <f>ROUND(I183*H183,2)</f>
        <v>0</v>
      </c>
      <c r="K183" s="231"/>
      <c r="L183" s="232"/>
      <c r="M183" s="233" t="s">
        <v>1</v>
      </c>
      <c r="N183" s="234" t="s">
        <v>39</v>
      </c>
      <c r="O183" s="69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9" t="s">
        <v>186</v>
      </c>
      <c r="AT183" s="219" t="s">
        <v>179</v>
      </c>
      <c r="AU183" s="219" t="s">
        <v>81</v>
      </c>
      <c r="AY183" s="14" t="s">
        <v>166</v>
      </c>
      <c r="BE183" s="112">
        <f>IF(N183="základní",J183,0)</f>
        <v>0</v>
      </c>
      <c r="BF183" s="112">
        <f>IF(N183="snížená",J183,0)</f>
        <v>0</v>
      </c>
      <c r="BG183" s="112">
        <f>IF(N183="zákl. přenesená",J183,0)</f>
        <v>0</v>
      </c>
      <c r="BH183" s="112">
        <f>IF(N183="sníž. přenesená",J183,0)</f>
        <v>0</v>
      </c>
      <c r="BI183" s="112">
        <f>IF(N183="nulová",J183,0)</f>
        <v>0</v>
      </c>
      <c r="BJ183" s="14" t="s">
        <v>81</v>
      </c>
      <c r="BK183" s="112">
        <f>ROUND(I183*H183,2)</f>
        <v>0</v>
      </c>
      <c r="BL183" s="14" t="s">
        <v>177</v>
      </c>
      <c r="BM183" s="219" t="s">
        <v>246</v>
      </c>
    </row>
    <row r="184" spans="1:65" s="2" customFormat="1" ht="19.5">
      <c r="A184" s="32"/>
      <c r="B184" s="33"/>
      <c r="C184" s="34"/>
      <c r="D184" s="220" t="s">
        <v>174</v>
      </c>
      <c r="E184" s="34"/>
      <c r="F184" s="221" t="s">
        <v>1037</v>
      </c>
      <c r="G184" s="34"/>
      <c r="H184" s="34"/>
      <c r="I184" s="176"/>
      <c r="J184" s="34"/>
      <c r="K184" s="34"/>
      <c r="L184" s="35"/>
      <c r="M184" s="222"/>
      <c r="N184" s="223"/>
      <c r="O184" s="69"/>
      <c r="P184" s="69"/>
      <c r="Q184" s="69"/>
      <c r="R184" s="69"/>
      <c r="S184" s="69"/>
      <c r="T184" s="70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4" t="s">
        <v>174</v>
      </c>
      <c r="AU184" s="14" t="s">
        <v>81</v>
      </c>
    </row>
    <row r="185" spans="1:65" s="2" customFormat="1" ht="37.9" customHeight="1">
      <c r="A185" s="32"/>
      <c r="B185" s="33"/>
      <c r="C185" s="207" t="s">
        <v>247</v>
      </c>
      <c r="D185" s="207" t="s">
        <v>169</v>
      </c>
      <c r="E185" s="208" t="s">
        <v>642</v>
      </c>
      <c r="F185" s="209" t="s">
        <v>1038</v>
      </c>
      <c r="G185" s="210" t="s">
        <v>172</v>
      </c>
      <c r="H185" s="211">
        <v>110</v>
      </c>
      <c r="I185" s="212"/>
      <c r="J185" s="213">
        <f>ROUND(I185*H185,2)</f>
        <v>0</v>
      </c>
      <c r="K185" s="214"/>
      <c r="L185" s="35"/>
      <c r="M185" s="215" t="s">
        <v>1</v>
      </c>
      <c r="N185" s="216" t="s">
        <v>39</v>
      </c>
      <c r="O185" s="69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9" t="s">
        <v>177</v>
      </c>
      <c r="AT185" s="219" t="s">
        <v>169</v>
      </c>
      <c r="AU185" s="219" t="s">
        <v>81</v>
      </c>
      <c r="AY185" s="14" t="s">
        <v>166</v>
      </c>
      <c r="BE185" s="112">
        <f>IF(N185="základní",J185,0)</f>
        <v>0</v>
      </c>
      <c r="BF185" s="112">
        <f>IF(N185="snížená",J185,0)</f>
        <v>0</v>
      </c>
      <c r="BG185" s="112">
        <f>IF(N185="zákl. přenesená",J185,0)</f>
        <v>0</v>
      </c>
      <c r="BH185" s="112">
        <f>IF(N185="sníž. přenesená",J185,0)</f>
        <v>0</v>
      </c>
      <c r="BI185" s="112">
        <f>IF(N185="nulová",J185,0)</f>
        <v>0</v>
      </c>
      <c r="BJ185" s="14" t="s">
        <v>81</v>
      </c>
      <c r="BK185" s="112">
        <f>ROUND(I185*H185,2)</f>
        <v>0</v>
      </c>
      <c r="BL185" s="14" t="s">
        <v>177</v>
      </c>
      <c r="BM185" s="219" t="s">
        <v>250</v>
      </c>
    </row>
    <row r="186" spans="1:65" s="2" customFormat="1" ht="19.5">
      <c r="A186" s="32"/>
      <c r="B186" s="33"/>
      <c r="C186" s="34"/>
      <c r="D186" s="220" t="s">
        <v>174</v>
      </c>
      <c r="E186" s="34"/>
      <c r="F186" s="221" t="s">
        <v>1038</v>
      </c>
      <c r="G186" s="34"/>
      <c r="H186" s="34"/>
      <c r="I186" s="176"/>
      <c r="J186" s="34"/>
      <c r="K186" s="34"/>
      <c r="L186" s="35"/>
      <c r="M186" s="222"/>
      <c r="N186" s="223"/>
      <c r="O186" s="69"/>
      <c r="P186" s="69"/>
      <c r="Q186" s="69"/>
      <c r="R186" s="69"/>
      <c r="S186" s="69"/>
      <c r="T186" s="70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4" t="s">
        <v>174</v>
      </c>
      <c r="AU186" s="14" t="s">
        <v>81</v>
      </c>
    </row>
    <row r="187" spans="1:65" s="2" customFormat="1" ht="44.25" customHeight="1">
      <c r="A187" s="32"/>
      <c r="B187" s="33"/>
      <c r="C187" s="207" t="s">
        <v>214</v>
      </c>
      <c r="D187" s="207" t="s">
        <v>169</v>
      </c>
      <c r="E187" s="208" t="s">
        <v>644</v>
      </c>
      <c r="F187" s="209" t="s">
        <v>1039</v>
      </c>
      <c r="G187" s="210" t="s">
        <v>172</v>
      </c>
      <c r="H187" s="211">
        <v>8</v>
      </c>
      <c r="I187" s="212"/>
      <c r="J187" s="213">
        <f>ROUND(I187*H187,2)</f>
        <v>0</v>
      </c>
      <c r="K187" s="214"/>
      <c r="L187" s="35"/>
      <c r="M187" s="215" t="s">
        <v>1</v>
      </c>
      <c r="N187" s="216" t="s">
        <v>39</v>
      </c>
      <c r="O187" s="69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9" t="s">
        <v>177</v>
      </c>
      <c r="AT187" s="219" t="s">
        <v>169</v>
      </c>
      <c r="AU187" s="219" t="s">
        <v>81</v>
      </c>
      <c r="AY187" s="14" t="s">
        <v>166</v>
      </c>
      <c r="BE187" s="112">
        <f>IF(N187="základní",J187,0)</f>
        <v>0</v>
      </c>
      <c r="BF187" s="112">
        <f>IF(N187="snížená",J187,0)</f>
        <v>0</v>
      </c>
      <c r="BG187" s="112">
        <f>IF(N187="zákl. přenesená",J187,0)</f>
        <v>0</v>
      </c>
      <c r="BH187" s="112">
        <f>IF(N187="sníž. přenesená",J187,0)</f>
        <v>0</v>
      </c>
      <c r="BI187" s="112">
        <f>IF(N187="nulová",J187,0)</f>
        <v>0</v>
      </c>
      <c r="BJ187" s="14" t="s">
        <v>81</v>
      </c>
      <c r="BK187" s="112">
        <f>ROUND(I187*H187,2)</f>
        <v>0</v>
      </c>
      <c r="BL187" s="14" t="s">
        <v>177</v>
      </c>
      <c r="BM187" s="219" t="s">
        <v>253</v>
      </c>
    </row>
    <row r="188" spans="1:65" s="2" customFormat="1" ht="29.25">
      <c r="A188" s="32"/>
      <c r="B188" s="33"/>
      <c r="C188" s="34"/>
      <c r="D188" s="220" t="s">
        <v>174</v>
      </c>
      <c r="E188" s="34"/>
      <c r="F188" s="221" t="s">
        <v>1039</v>
      </c>
      <c r="G188" s="34"/>
      <c r="H188" s="34"/>
      <c r="I188" s="176"/>
      <c r="J188" s="34"/>
      <c r="K188" s="34"/>
      <c r="L188" s="35"/>
      <c r="M188" s="222"/>
      <c r="N188" s="223"/>
      <c r="O188" s="69"/>
      <c r="P188" s="69"/>
      <c r="Q188" s="69"/>
      <c r="R188" s="69"/>
      <c r="S188" s="69"/>
      <c r="T188" s="70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4" t="s">
        <v>174</v>
      </c>
      <c r="AU188" s="14" t="s">
        <v>81</v>
      </c>
    </row>
    <row r="189" spans="1:65" s="2" customFormat="1" ht="37.9" customHeight="1">
      <c r="A189" s="32"/>
      <c r="B189" s="33"/>
      <c r="C189" s="207" t="s">
        <v>254</v>
      </c>
      <c r="D189" s="207" t="s">
        <v>169</v>
      </c>
      <c r="E189" s="208" t="s">
        <v>646</v>
      </c>
      <c r="F189" s="209" t="s">
        <v>943</v>
      </c>
      <c r="G189" s="210" t="s">
        <v>724</v>
      </c>
      <c r="H189" s="211">
        <v>1</v>
      </c>
      <c r="I189" s="212"/>
      <c r="J189" s="213">
        <f>ROUND(I189*H189,2)</f>
        <v>0</v>
      </c>
      <c r="K189" s="214"/>
      <c r="L189" s="35"/>
      <c r="M189" s="215" t="s">
        <v>1</v>
      </c>
      <c r="N189" s="216" t="s">
        <v>39</v>
      </c>
      <c r="O189" s="69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9" t="s">
        <v>177</v>
      </c>
      <c r="AT189" s="219" t="s">
        <v>169</v>
      </c>
      <c r="AU189" s="219" t="s">
        <v>81</v>
      </c>
      <c r="AY189" s="14" t="s">
        <v>166</v>
      </c>
      <c r="BE189" s="112">
        <f>IF(N189="základní",J189,0)</f>
        <v>0</v>
      </c>
      <c r="BF189" s="112">
        <f>IF(N189="snížená",J189,0)</f>
        <v>0</v>
      </c>
      <c r="BG189" s="112">
        <f>IF(N189="zákl. přenesená",J189,0)</f>
        <v>0</v>
      </c>
      <c r="BH189" s="112">
        <f>IF(N189="sníž. přenesená",J189,0)</f>
        <v>0</v>
      </c>
      <c r="BI189" s="112">
        <f>IF(N189="nulová",J189,0)</f>
        <v>0</v>
      </c>
      <c r="BJ189" s="14" t="s">
        <v>81</v>
      </c>
      <c r="BK189" s="112">
        <f>ROUND(I189*H189,2)</f>
        <v>0</v>
      </c>
      <c r="BL189" s="14" t="s">
        <v>177</v>
      </c>
      <c r="BM189" s="219" t="s">
        <v>257</v>
      </c>
    </row>
    <row r="190" spans="1:65" s="2" customFormat="1" ht="19.5">
      <c r="A190" s="32"/>
      <c r="B190" s="33"/>
      <c r="C190" s="34"/>
      <c r="D190" s="220" t="s">
        <v>174</v>
      </c>
      <c r="E190" s="34"/>
      <c r="F190" s="221" t="s">
        <v>943</v>
      </c>
      <c r="G190" s="34"/>
      <c r="H190" s="34"/>
      <c r="I190" s="176"/>
      <c r="J190" s="34"/>
      <c r="K190" s="34"/>
      <c r="L190" s="35"/>
      <c r="M190" s="222"/>
      <c r="N190" s="223"/>
      <c r="O190" s="69"/>
      <c r="P190" s="69"/>
      <c r="Q190" s="69"/>
      <c r="R190" s="69"/>
      <c r="S190" s="69"/>
      <c r="T190" s="70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4" t="s">
        <v>174</v>
      </c>
      <c r="AU190" s="14" t="s">
        <v>81</v>
      </c>
    </row>
    <row r="191" spans="1:65" s="2" customFormat="1" ht="37.9" customHeight="1">
      <c r="A191" s="32"/>
      <c r="B191" s="33"/>
      <c r="C191" s="207" t="s">
        <v>219</v>
      </c>
      <c r="D191" s="207" t="s">
        <v>169</v>
      </c>
      <c r="E191" s="208" t="s">
        <v>648</v>
      </c>
      <c r="F191" s="209" t="s">
        <v>1040</v>
      </c>
      <c r="G191" s="210" t="s">
        <v>724</v>
      </c>
      <c r="H191" s="211">
        <v>1</v>
      </c>
      <c r="I191" s="212"/>
      <c r="J191" s="213">
        <f>ROUND(I191*H191,2)</f>
        <v>0</v>
      </c>
      <c r="K191" s="214"/>
      <c r="L191" s="35"/>
      <c r="M191" s="215" t="s">
        <v>1</v>
      </c>
      <c r="N191" s="216" t="s">
        <v>39</v>
      </c>
      <c r="O191" s="69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9" t="s">
        <v>177</v>
      </c>
      <c r="AT191" s="219" t="s">
        <v>169</v>
      </c>
      <c r="AU191" s="219" t="s">
        <v>81</v>
      </c>
      <c r="AY191" s="14" t="s">
        <v>166</v>
      </c>
      <c r="BE191" s="112">
        <f>IF(N191="základní",J191,0)</f>
        <v>0</v>
      </c>
      <c r="BF191" s="112">
        <f>IF(N191="snížená",J191,0)</f>
        <v>0</v>
      </c>
      <c r="BG191" s="112">
        <f>IF(N191="zákl. přenesená",J191,0)</f>
        <v>0</v>
      </c>
      <c r="BH191" s="112">
        <f>IF(N191="sníž. přenesená",J191,0)</f>
        <v>0</v>
      </c>
      <c r="BI191" s="112">
        <f>IF(N191="nulová",J191,0)</f>
        <v>0</v>
      </c>
      <c r="BJ191" s="14" t="s">
        <v>81</v>
      </c>
      <c r="BK191" s="112">
        <f>ROUND(I191*H191,2)</f>
        <v>0</v>
      </c>
      <c r="BL191" s="14" t="s">
        <v>177</v>
      </c>
      <c r="BM191" s="219" t="s">
        <v>260</v>
      </c>
    </row>
    <row r="192" spans="1:65" s="2" customFormat="1" ht="19.5">
      <c r="A192" s="32"/>
      <c r="B192" s="33"/>
      <c r="C192" s="34"/>
      <c r="D192" s="220" t="s">
        <v>174</v>
      </c>
      <c r="E192" s="34"/>
      <c r="F192" s="221" t="s">
        <v>1040</v>
      </c>
      <c r="G192" s="34"/>
      <c r="H192" s="34"/>
      <c r="I192" s="176"/>
      <c r="J192" s="34"/>
      <c r="K192" s="34"/>
      <c r="L192" s="35"/>
      <c r="M192" s="222"/>
      <c r="N192" s="223"/>
      <c r="O192" s="69"/>
      <c r="P192" s="69"/>
      <c r="Q192" s="69"/>
      <c r="R192" s="69"/>
      <c r="S192" s="69"/>
      <c r="T192" s="70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4" t="s">
        <v>174</v>
      </c>
      <c r="AU192" s="14" t="s">
        <v>81</v>
      </c>
    </row>
    <row r="193" spans="1:65" s="2" customFormat="1" ht="19.5">
      <c r="A193" s="32"/>
      <c r="B193" s="33"/>
      <c r="C193" s="34"/>
      <c r="D193" s="220" t="s">
        <v>786</v>
      </c>
      <c r="E193" s="34"/>
      <c r="F193" s="239" t="s">
        <v>1041</v>
      </c>
      <c r="G193" s="34"/>
      <c r="H193" s="34"/>
      <c r="I193" s="176"/>
      <c r="J193" s="34"/>
      <c r="K193" s="34"/>
      <c r="L193" s="35"/>
      <c r="M193" s="222"/>
      <c r="N193" s="223"/>
      <c r="O193" s="69"/>
      <c r="P193" s="69"/>
      <c r="Q193" s="69"/>
      <c r="R193" s="69"/>
      <c r="S193" s="69"/>
      <c r="T193" s="70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4" t="s">
        <v>786</v>
      </c>
      <c r="AU193" s="14" t="s">
        <v>81</v>
      </c>
    </row>
    <row r="194" spans="1:65" s="12" customFormat="1" ht="25.9" customHeight="1">
      <c r="B194" s="191"/>
      <c r="C194" s="192"/>
      <c r="D194" s="193" t="s">
        <v>73</v>
      </c>
      <c r="E194" s="194" t="s">
        <v>680</v>
      </c>
      <c r="F194" s="194" t="s">
        <v>732</v>
      </c>
      <c r="G194" s="192"/>
      <c r="H194" s="192"/>
      <c r="I194" s="195"/>
      <c r="J194" s="196">
        <f>BK194</f>
        <v>0</v>
      </c>
      <c r="K194" s="192"/>
      <c r="L194" s="197"/>
      <c r="M194" s="198"/>
      <c r="N194" s="199"/>
      <c r="O194" s="199"/>
      <c r="P194" s="200">
        <f>SUM(P195:P241)</f>
        <v>0</v>
      </c>
      <c r="Q194" s="199"/>
      <c r="R194" s="200">
        <f>SUM(R195:R241)</f>
        <v>0</v>
      </c>
      <c r="S194" s="199"/>
      <c r="T194" s="201">
        <f>SUM(T195:T241)</f>
        <v>0</v>
      </c>
      <c r="AR194" s="202" t="s">
        <v>81</v>
      </c>
      <c r="AT194" s="203" t="s">
        <v>73</v>
      </c>
      <c r="AU194" s="203" t="s">
        <v>74</v>
      </c>
      <c r="AY194" s="202" t="s">
        <v>166</v>
      </c>
      <c r="BK194" s="204">
        <f>SUM(BK195:BK241)</f>
        <v>0</v>
      </c>
    </row>
    <row r="195" spans="1:65" s="2" customFormat="1" ht="16.5" customHeight="1">
      <c r="A195" s="32"/>
      <c r="B195" s="33"/>
      <c r="C195" s="207" t="s">
        <v>261</v>
      </c>
      <c r="D195" s="207" t="s">
        <v>169</v>
      </c>
      <c r="E195" s="208" t="s">
        <v>650</v>
      </c>
      <c r="F195" s="209" t="s">
        <v>734</v>
      </c>
      <c r="G195" s="210" t="s">
        <v>724</v>
      </c>
      <c r="H195" s="211">
        <v>1</v>
      </c>
      <c r="I195" s="212"/>
      <c r="J195" s="213">
        <f>ROUND(I195*H195,2)</f>
        <v>0</v>
      </c>
      <c r="K195" s="214"/>
      <c r="L195" s="35"/>
      <c r="M195" s="215" t="s">
        <v>1</v>
      </c>
      <c r="N195" s="216" t="s">
        <v>39</v>
      </c>
      <c r="O195" s="69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9" t="s">
        <v>177</v>
      </c>
      <c r="AT195" s="219" t="s">
        <v>169</v>
      </c>
      <c r="AU195" s="219" t="s">
        <v>81</v>
      </c>
      <c r="AY195" s="14" t="s">
        <v>166</v>
      </c>
      <c r="BE195" s="112">
        <f>IF(N195="základní",J195,0)</f>
        <v>0</v>
      </c>
      <c r="BF195" s="112">
        <f>IF(N195="snížená",J195,0)</f>
        <v>0</v>
      </c>
      <c r="BG195" s="112">
        <f>IF(N195="zákl. přenesená",J195,0)</f>
        <v>0</v>
      </c>
      <c r="BH195" s="112">
        <f>IF(N195="sníž. přenesená",J195,0)</f>
        <v>0</v>
      </c>
      <c r="BI195" s="112">
        <f>IF(N195="nulová",J195,0)</f>
        <v>0</v>
      </c>
      <c r="BJ195" s="14" t="s">
        <v>81</v>
      </c>
      <c r="BK195" s="112">
        <f>ROUND(I195*H195,2)</f>
        <v>0</v>
      </c>
      <c r="BL195" s="14" t="s">
        <v>177</v>
      </c>
      <c r="BM195" s="219" t="s">
        <v>264</v>
      </c>
    </row>
    <row r="196" spans="1:65" s="2" customFormat="1" ht="11.25">
      <c r="A196" s="32"/>
      <c r="B196" s="33"/>
      <c r="C196" s="34"/>
      <c r="D196" s="220" t="s">
        <v>174</v>
      </c>
      <c r="E196" s="34"/>
      <c r="F196" s="221" t="s">
        <v>734</v>
      </c>
      <c r="G196" s="34"/>
      <c r="H196" s="34"/>
      <c r="I196" s="176"/>
      <c r="J196" s="34"/>
      <c r="K196" s="34"/>
      <c r="L196" s="35"/>
      <c r="M196" s="222"/>
      <c r="N196" s="223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4" t="s">
        <v>174</v>
      </c>
      <c r="AU196" s="14" t="s">
        <v>81</v>
      </c>
    </row>
    <row r="197" spans="1:65" s="2" customFormat="1" ht="16.5" customHeight="1">
      <c r="A197" s="32"/>
      <c r="B197" s="33"/>
      <c r="C197" s="207" t="s">
        <v>222</v>
      </c>
      <c r="D197" s="207" t="s">
        <v>169</v>
      </c>
      <c r="E197" s="208" t="s">
        <v>652</v>
      </c>
      <c r="F197" s="209" t="s">
        <v>1042</v>
      </c>
      <c r="G197" s="210" t="s">
        <v>724</v>
      </c>
      <c r="H197" s="211">
        <v>1</v>
      </c>
      <c r="I197" s="212"/>
      <c r="J197" s="213">
        <f>ROUND(I197*H197,2)</f>
        <v>0</v>
      </c>
      <c r="K197" s="214"/>
      <c r="L197" s="35"/>
      <c r="M197" s="215" t="s">
        <v>1</v>
      </c>
      <c r="N197" s="216" t="s">
        <v>39</v>
      </c>
      <c r="O197" s="69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9" t="s">
        <v>177</v>
      </c>
      <c r="AT197" s="219" t="s">
        <v>169</v>
      </c>
      <c r="AU197" s="219" t="s">
        <v>81</v>
      </c>
      <c r="AY197" s="14" t="s">
        <v>166</v>
      </c>
      <c r="BE197" s="112">
        <f>IF(N197="základní",J197,0)</f>
        <v>0</v>
      </c>
      <c r="BF197" s="112">
        <f>IF(N197="snížená",J197,0)</f>
        <v>0</v>
      </c>
      <c r="BG197" s="112">
        <f>IF(N197="zákl. přenesená",J197,0)</f>
        <v>0</v>
      </c>
      <c r="BH197" s="112">
        <f>IF(N197="sníž. přenesená",J197,0)</f>
        <v>0</v>
      </c>
      <c r="BI197" s="112">
        <f>IF(N197="nulová",J197,0)</f>
        <v>0</v>
      </c>
      <c r="BJ197" s="14" t="s">
        <v>81</v>
      </c>
      <c r="BK197" s="112">
        <f>ROUND(I197*H197,2)</f>
        <v>0</v>
      </c>
      <c r="BL197" s="14" t="s">
        <v>177</v>
      </c>
      <c r="BM197" s="219" t="s">
        <v>268</v>
      </c>
    </row>
    <row r="198" spans="1:65" s="2" customFormat="1" ht="11.25">
      <c r="A198" s="32"/>
      <c r="B198" s="33"/>
      <c r="C198" s="34"/>
      <c r="D198" s="220" t="s">
        <v>174</v>
      </c>
      <c r="E198" s="34"/>
      <c r="F198" s="221" t="s">
        <v>1042</v>
      </c>
      <c r="G198" s="34"/>
      <c r="H198" s="34"/>
      <c r="I198" s="176"/>
      <c r="J198" s="34"/>
      <c r="K198" s="34"/>
      <c r="L198" s="35"/>
      <c r="M198" s="222"/>
      <c r="N198" s="223"/>
      <c r="O198" s="69"/>
      <c r="P198" s="69"/>
      <c r="Q198" s="69"/>
      <c r="R198" s="69"/>
      <c r="S198" s="69"/>
      <c r="T198" s="70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4" t="s">
        <v>174</v>
      </c>
      <c r="AU198" s="14" t="s">
        <v>81</v>
      </c>
    </row>
    <row r="199" spans="1:65" s="2" customFormat="1" ht="16.5" customHeight="1">
      <c r="A199" s="32"/>
      <c r="B199" s="33"/>
      <c r="C199" s="207" t="s">
        <v>269</v>
      </c>
      <c r="D199" s="207" t="s">
        <v>169</v>
      </c>
      <c r="E199" s="208" t="s">
        <v>654</v>
      </c>
      <c r="F199" s="209" t="s">
        <v>1043</v>
      </c>
      <c r="G199" s="210" t="s">
        <v>724</v>
      </c>
      <c r="H199" s="211">
        <v>1</v>
      </c>
      <c r="I199" s="212"/>
      <c r="J199" s="213">
        <f>ROUND(I199*H199,2)</f>
        <v>0</v>
      </c>
      <c r="K199" s="214"/>
      <c r="L199" s="35"/>
      <c r="M199" s="215" t="s">
        <v>1</v>
      </c>
      <c r="N199" s="216" t="s">
        <v>39</v>
      </c>
      <c r="O199" s="69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9" t="s">
        <v>177</v>
      </c>
      <c r="AT199" s="219" t="s">
        <v>169</v>
      </c>
      <c r="AU199" s="219" t="s">
        <v>81</v>
      </c>
      <c r="AY199" s="14" t="s">
        <v>166</v>
      </c>
      <c r="BE199" s="112">
        <f>IF(N199="základní",J199,0)</f>
        <v>0</v>
      </c>
      <c r="BF199" s="112">
        <f>IF(N199="snížená",J199,0)</f>
        <v>0</v>
      </c>
      <c r="BG199" s="112">
        <f>IF(N199="zákl. přenesená",J199,0)</f>
        <v>0</v>
      </c>
      <c r="BH199" s="112">
        <f>IF(N199="sníž. přenesená",J199,0)</f>
        <v>0</v>
      </c>
      <c r="BI199" s="112">
        <f>IF(N199="nulová",J199,0)</f>
        <v>0</v>
      </c>
      <c r="BJ199" s="14" t="s">
        <v>81</v>
      </c>
      <c r="BK199" s="112">
        <f>ROUND(I199*H199,2)</f>
        <v>0</v>
      </c>
      <c r="BL199" s="14" t="s">
        <v>177</v>
      </c>
      <c r="BM199" s="219" t="s">
        <v>272</v>
      </c>
    </row>
    <row r="200" spans="1:65" s="2" customFormat="1" ht="11.25">
      <c r="A200" s="32"/>
      <c r="B200" s="33"/>
      <c r="C200" s="34"/>
      <c r="D200" s="220" t="s">
        <v>174</v>
      </c>
      <c r="E200" s="34"/>
      <c r="F200" s="221" t="s">
        <v>1043</v>
      </c>
      <c r="G200" s="34"/>
      <c r="H200" s="34"/>
      <c r="I200" s="176"/>
      <c r="J200" s="34"/>
      <c r="K200" s="34"/>
      <c r="L200" s="35"/>
      <c r="M200" s="222"/>
      <c r="N200" s="223"/>
      <c r="O200" s="69"/>
      <c r="P200" s="69"/>
      <c r="Q200" s="69"/>
      <c r="R200" s="69"/>
      <c r="S200" s="69"/>
      <c r="T200" s="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4" t="s">
        <v>174</v>
      </c>
      <c r="AU200" s="14" t="s">
        <v>81</v>
      </c>
    </row>
    <row r="201" spans="1:65" s="2" customFormat="1" ht="37.9" customHeight="1">
      <c r="A201" s="32"/>
      <c r="B201" s="33"/>
      <c r="C201" s="207" t="s">
        <v>226</v>
      </c>
      <c r="D201" s="207" t="s">
        <v>169</v>
      </c>
      <c r="E201" s="208" t="s">
        <v>656</v>
      </c>
      <c r="F201" s="209" t="s">
        <v>1044</v>
      </c>
      <c r="G201" s="210" t="s">
        <v>724</v>
      </c>
      <c r="H201" s="211">
        <v>1</v>
      </c>
      <c r="I201" s="212"/>
      <c r="J201" s="213">
        <f>ROUND(I201*H201,2)</f>
        <v>0</v>
      </c>
      <c r="K201" s="214"/>
      <c r="L201" s="35"/>
      <c r="M201" s="215" t="s">
        <v>1</v>
      </c>
      <c r="N201" s="216" t="s">
        <v>39</v>
      </c>
      <c r="O201" s="69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9" t="s">
        <v>177</v>
      </c>
      <c r="AT201" s="219" t="s">
        <v>169</v>
      </c>
      <c r="AU201" s="219" t="s">
        <v>81</v>
      </c>
      <c r="AY201" s="14" t="s">
        <v>166</v>
      </c>
      <c r="BE201" s="112">
        <f>IF(N201="základní",J201,0)</f>
        <v>0</v>
      </c>
      <c r="BF201" s="112">
        <f>IF(N201="snížená",J201,0)</f>
        <v>0</v>
      </c>
      <c r="BG201" s="112">
        <f>IF(N201="zákl. přenesená",J201,0)</f>
        <v>0</v>
      </c>
      <c r="BH201" s="112">
        <f>IF(N201="sníž. přenesená",J201,0)</f>
        <v>0</v>
      </c>
      <c r="BI201" s="112">
        <f>IF(N201="nulová",J201,0)</f>
        <v>0</v>
      </c>
      <c r="BJ201" s="14" t="s">
        <v>81</v>
      </c>
      <c r="BK201" s="112">
        <f>ROUND(I201*H201,2)</f>
        <v>0</v>
      </c>
      <c r="BL201" s="14" t="s">
        <v>177</v>
      </c>
      <c r="BM201" s="219" t="s">
        <v>275</v>
      </c>
    </row>
    <row r="202" spans="1:65" s="2" customFormat="1" ht="19.5">
      <c r="A202" s="32"/>
      <c r="B202" s="33"/>
      <c r="C202" s="34"/>
      <c r="D202" s="220" t="s">
        <v>174</v>
      </c>
      <c r="E202" s="34"/>
      <c r="F202" s="221" t="s">
        <v>1044</v>
      </c>
      <c r="G202" s="34"/>
      <c r="H202" s="34"/>
      <c r="I202" s="176"/>
      <c r="J202" s="34"/>
      <c r="K202" s="34"/>
      <c r="L202" s="35"/>
      <c r="M202" s="222"/>
      <c r="N202" s="223"/>
      <c r="O202" s="69"/>
      <c r="P202" s="69"/>
      <c r="Q202" s="69"/>
      <c r="R202" s="69"/>
      <c r="S202" s="69"/>
      <c r="T202" s="70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4" t="s">
        <v>174</v>
      </c>
      <c r="AU202" s="14" t="s">
        <v>81</v>
      </c>
    </row>
    <row r="203" spans="1:65" s="2" customFormat="1" ht="16.5" customHeight="1">
      <c r="A203" s="32"/>
      <c r="B203" s="33"/>
      <c r="C203" s="207" t="s">
        <v>276</v>
      </c>
      <c r="D203" s="207" t="s">
        <v>169</v>
      </c>
      <c r="E203" s="208" t="s">
        <v>658</v>
      </c>
      <c r="F203" s="209" t="s">
        <v>1045</v>
      </c>
      <c r="G203" s="210" t="s">
        <v>724</v>
      </c>
      <c r="H203" s="211">
        <v>1</v>
      </c>
      <c r="I203" s="212"/>
      <c r="J203" s="213">
        <f>ROUND(I203*H203,2)</f>
        <v>0</v>
      </c>
      <c r="K203" s="214"/>
      <c r="L203" s="35"/>
      <c r="M203" s="215" t="s">
        <v>1</v>
      </c>
      <c r="N203" s="216" t="s">
        <v>39</v>
      </c>
      <c r="O203" s="69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9" t="s">
        <v>177</v>
      </c>
      <c r="AT203" s="219" t="s">
        <v>169</v>
      </c>
      <c r="AU203" s="219" t="s">
        <v>81</v>
      </c>
      <c r="AY203" s="14" t="s">
        <v>166</v>
      </c>
      <c r="BE203" s="112">
        <f>IF(N203="základní",J203,0)</f>
        <v>0</v>
      </c>
      <c r="BF203" s="112">
        <f>IF(N203="snížená",J203,0)</f>
        <v>0</v>
      </c>
      <c r="BG203" s="112">
        <f>IF(N203="zákl. přenesená",J203,0)</f>
        <v>0</v>
      </c>
      <c r="BH203" s="112">
        <f>IF(N203="sníž. přenesená",J203,0)</f>
        <v>0</v>
      </c>
      <c r="BI203" s="112">
        <f>IF(N203="nulová",J203,0)</f>
        <v>0</v>
      </c>
      <c r="BJ203" s="14" t="s">
        <v>81</v>
      </c>
      <c r="BK203" s="112">
        <f>ROUND(I203*H203,2)</f>
        <v>0</v>
      </c>
      <c r="BL203" s="14" t="s">
        <v>177</v>
      </c>
      <c r="BM203" s="219" t="s">
        <v>279</v>
      </c>
    </row>
    <row r="204" spans="1:65" s="2" customFormat="1" ht="11.25">
      <c r="A204" s="32"/>
      <c r="B204" s="33"/>
      <c r="C204" s="34"/>
      <c r="D204" s="220" t="s">
        <v>174</v>
      </c>
      <c r="E204" s="34"/>
      <c r="F204" s="221" t="s">
        <v>1045</v>
      </c>
      <c r="G204" s="34"/>
      <c r="H204" s="34"/>
      <c r="I204" s="176"/>
      <c r="J204" s="34"/>
      <c r="K204" s="34"/>
      <c r="L204" s="35"/>
      <c r="M204" s="222"/>
      <c r="N204" s="223"/>
      <c r="O204" s="69"/>
      <c r="P204" s="69"/>
      <c r="Q204" s="69"/>
      <c r="R204" s="69"/>
      <c r="S204" s="69"/>
      <c r="T204" s="70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4" t="s">
        <v>174</v>
      </c>
      <c r="AU204" s="14" t="s">
        <v>81</v>
      </c>
    </row>
    <row r="205" spans="1:65" s="2" customFormat="1" ht="16.5" customHeight="1">
      <c r="A205" s="32"/>
      <c r="B205" s="33"/>
      <c r="C205" s="207" t="s">
        <v>182</v>
      </c>
      <c r="D205" s="207" t="s">
        <v>169</v>
      </c>
      <c r="E205" s="208" t="s">
        <v>660</v>
      </c>
      <c r="F205" s="209" t="s">
        <v>748</v>
      </c>
      <c r="G205" s="210" t="s">
        <v>724</v>
      </c>
      <c r="H205" s="211">
        <v>1</v>
      </c>
      <c r="I205" s="212"/>
      <c r="J205" s="213">
        <f>ROUND(I205*H205,2)</f>
        <v>0</v>
      </c>
      <c r="K205" s="214"/>
      <c r="L205" s="35"/>
      <c r="M205" s="215" t="s">
        <v>1</v>
      </c>
      <c r="N205" s="216" t="s">
        <v>39</v>
      </c>
      <c r="O205" s="69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9" t="s">
        <v>177</v>
      </c>
      <c r="AT205" s="219" t="s">
        <v>169</v>
      </c>
      <c r="AU205" s="219" t="s">
        <v>81</v>
      </c>
      <c r="AY205" s="14" t="s">
        <v>166</v>
      </c>
      <c r="BE205" s="112">
        <f>IF(N205="základní",J205,0)</f>
        <v>0</v>
      </c>
      <c r="BF205" s="112">
        <f>IF(N205="snížená",J205,0)</f>
        <v>0</v>
      </c>
      <c r="BG205" s="112">
        <f>IF(N205="zákl. přenesená",J205,0)</f>
        <v>0</v>
      </c>
      <c r="BH205" s="112">
        <f>IF(N205="sníž. přenesená",J205,0)</f>
        <v>0</v>
      </c>
      <c r="BI205" s="112">
        <f>IF(N205="nulová",J205,0)</f>
        <v>0</v>
      </c>
      <c r="BJ205" s="14" t="s">
        <v>81</v>
      </c>
      <c r="BK205" s="112">
        <f>ROUND(I205*H205,2)</f>
        <v>0</v>
      </c>
      <c r="BL205" s="14" t="s">
        <v>177</v>
      </c>
      <c r="BM205" s="219" t="s">
        <v>282</v>
      </c>
    </row>
    <row r="206" spans="1:65" s="2" customFormat="1" ht="11.25">
      <c r="A206" s="32"/>
      <c r="B206" s="33"/>
      <c r="C206" s="34"/>
      <c r="D206" s="220" t="s">
        <v>174</v>
      </c>
      <c r="E206" s="34"/>
      <c r="F206" s="221" t="s">
        <v>748</v>
      </c>
      <c r="G206" s="34"/>
      <c r="H206" s="34"/>
      <c r="I206" s="176"/>
      <c r="J206" s="34"/>
      <c r="K206" s="34"/>
      <c r="L206" s="35"/>
      <c r="M206" s="222"/>
      <c r="N206" s="223"/>
      <c r="O206" s="69"/>
      <c r="P206" s="69"/>
      <c r="Q206" s="69"/>
      <c r="R206" s="69"/>
      <c r="S206" s="69"/>
      <c r="T206" s="70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4" t="s">
        <v>174</v>
      </c>
      <c r="AU206" s="14" t="s">
        <v>81</v>
      </c>
    </row>
    <row r="207" spans="1:65" s="2" customFormat="1" ht="16.5" customHeight="1">
      <c r="A207" s="32"/>
      <c r="B207" s="33"/>
      <c r="C207" s="207" t="s">
        <v>285</v>
      </c>
      <c r="D207" s="207" t="s">
        <v>169</v>
      </c>
      <c r="E207" s="208" t="s">
        <v>662</v>
      </c>
      <c r="F207" s="209" t="s">
        <v>1046</v>
      </c>
      <c r="G207" s="210" t="s">
        <v>724</v>
      </c>
      <c r="H207" s="211">
        <v>1</v>
      </c>
      <c r="I207" s="212"/>
      <c r="J207" s="213">
        <f>ROUND(I207*H207,2)</f>
        <v>0</v>
      </c>
      <c r="K207" s="214"/>
      <c r="L207" s="35"/>
      <c r="M207" s="215" t="s">
        <v>1</v>
      </c>
      <c r="N207" s="216" t="s">
        <v>39</v>
      </c>
      <c r="O207" s="69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9" t="s">
        <v>177</v>
      </c>
      <c r="AT207" s="219" t="s">
        <v>169</v>
      </c>
      <c r="AU207" s="219" t="s">
        <v>81</v>
      </c>
      <c r="AY207" s="14" t="s">
        <v>166</v>
      </c>
      <c r="BE207" s="112">
        <f>IF(N207="základní",J207,0)</f>
        <v>0</v>
      </c>
      <c r="BF207" s="112">
        <f>IF(N207="snížená",J207,0)</f>
        <v>0</v>
      </c>
      <c r="BG207" s="112">
        <f>IF(N207="zákl. přenesená",J207,0)</f>
        <v>0</v>
      </c>
      <c r="BH207" s="112">
        <f>IF(N207="sníž. přenesená",J207,0)</f>
        <v>0</v>
      </c>
      <c r="BI207" s="112">
        <f>IF(N207="nulová",J207,0)</f>
        <v>0</v>
      </c>
      <c r="BJ207" s="14" t="s">
        <v>81</v>
      </c>
      <c r="BK207" s="112">
        <f>ROUND(I207*H207,2)</f>
        <v>0</v>
      </c>
      <c r="BL207" s="14" t="s">
        <v>177</v>
      </c>
      <c r="BM207" s="219" t="s">
        <v>288</v>
      </c>
    </row>
    <row r="208" spans="1:65" s="2" customFormat="1" ht="11.25">
      <c r="A208" s="32"/>
      <c r="B208" s="33"/>
      <c r="C208" s="34"/>
      <c r="D208" s="220" t="s">
        <v>174</v>
      </c>
      <c r="E208" s="34"/>
      <c r="F208" s="221" t="s">
        <v>1046</v>
      </c>
      <c r="G208" s="34"/>
      <c r="H208" s="34"/>
      <c r="I208" s="176"/>
      <c r="J208" s="34"/>
      <c r="K208" s="34"/>
      <c r="L208" s="35"/>
      <c r="M208" s="222"/>
      <c r="N208" s="223"/>
      <c r="O208" s="69"/>
      <c r="P208" s="69"/>
      <c r="Q208" s="69"/>
      <c r="R208" s="69"/>
      <c r="S208" s="69"/>
      <c r="T208" s="70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4" t="s">
        <v>174</v>
      </c>
      <c r="AU208" s="14" t="s">
        <v>81</v>
      </c>
    </row>
    <row r="209" spans="1:65" s="2" customFormat="1" ht="16.5" customHeight="1">
      <c r="A209" s="32"/>
      <c r="B209" s="33"/>
      <c r="C209" s="207" t="s">
        <v>234</v>
      </c>
      <c r="D209" s="207" t="s">
        <v>169</v>
      </c>
      <c r="E209" s="208" t="s">
        <v>666</v>
      </c>
      <c r="F209" s="209" t="s">
        <v>1047</v>
      </c>
      <c r="G209" s="210" t="s">
        <v>724</v>
      </c>
      <c r="H209" s="211">
        <v>1</v>
      </c>
      <c r="I209" s="212"/>
      <c r="J209" s="213">
        <f>ROUND(I209*H209,2)</f>
        <v>0</v>
      </c>
      <c r="K209" s="214"/>
      <c r="L209" s="35"/>
      <c r="M209" s="215" t="s">
        <v>1</v>
      </c>
      <c r="N209" s="216" t="s">
        <v>39</v>
      </c>
      <c r="O209" s="69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9" t="s">
        <v>177</v>
      </c>
      <c r="AT209" s="219" t="s">
        <v>169</v>
      </c>
      <c r="AU209" s="219" t="s">
        <v>81</v>
      </c>
      <c r="AY209" s="14" t="s">
        <v>166</v>
      </c>
      <c r="BE209" s="112">
        <f>IF(N209="základní",J209,0)</f>
        <v>0</v>
      </c>
      <c r="BF209" s="112">
        <f>IF(N209="snížená",J209,0)</f>
        <v>0</v>
      </c>
      <c r="BG209" s="112">
        <f>IF(N209="zákl. přenesená",J209,0)</f>
        <v>0</v>
      </c>
      <c r="BH209" s="112">
        <f>IF(N209="sníž. přenesená",J209,0)</f>
        <v>0</v>
      </c>
      <c r="BI209" s="112">
        <f>IF(N209="nulová",J209,0)</f>
        <v>0</v>
      </c>
      <c r="BJ209" s="14" t="s">
        <v>81</v>
      </c>
      <c r="BK209" s="112">
        <f>ROUND(I209*H209,2)</f>
        <v>0</v>
      </c>
      <c r="BL209" s="14" t="s">
        <v>177</v>
      </c>
      <c r="BM209" s="219" t="s">
        <v>291</v>
      </c>
    </row>
    <row r="210" spans="1:65" s="2" customFormat="1" ht="11.25">
      <c r="A210" s="32"/>
      <c r="B210" s="33"/>
      <c r="C210" s="34"/>
      <c r="D210" s="220" t="s">
        <v>174</v>
      </c>
      <c r="E210" s="34"/>
      <c r="F210" s="221" t="s">
        <v>1047</v>
      </c>
      <c r="G210" s="34"/>
      <c r="H210" s="34"/>
      <c r="I210" s="176"/>
      <c r="J210" s="34"/>
      <c r="K210" s="34"/>
      <c r="L210" s="35"/>
      <c r="M210" s="222"/>
      <c r="N210" s="223"/>
      <c r="O210" s="69"/>
      <c r="P210" s="69"/>
      <c r="Q210" s="69"/>
      <c r="R210" s="69"/>
      <c r="S210" s="69"/>
      <c r="T210" s="70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4" t="s">
        <v>174</v>
      </c>
      <c r="AU210" s="14" t="s">
        <v>81</v>
      </c>
    </row>
    <row r="211" spans="1:65" s="2" customFormat="1" ht="37.9" customHeight="1">
      <c r="A211" s="32"/>
      <c r="B211" s="33"/>
      <c r="C211" s="207" t="s">
        <v>292</v>
      </c>
      <c r="D211" s="207" t="s">
        <v>169</v>
      </c>
      <c r="E211" s="208" t="s">
        <v>668</v>
      </c>
      <c r="F211" s="209" t="s">
        <v>1048</v>
      </c>
      <c r="G211" s="210" t="s">
        <v>1</v>
      </c>
      <c r="H211" s="211">
        <v>1</v>
      </c>
      <c r="I211" s="212"/>
      <c r="J211" s="213">
        <f>ROUND(I211*H211,2)</f>
        <v>0</v>
      </c>
      <c r="K211" s="214"/>
      <c r="L211" s="35"/>
      <c r="M211" s="215" t="s">
        <v>1</v>
      </c>
      <c r="N211" s="216" t="s">
        <v>39</v>
      </c>
      <c r="O211" s="69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9" t="s">
        <v>177</v>
      </c>
      <c r="AT211" s="219" t="s">
        <v>169</v>
      </c>
      <c r="AU211" s="219" t="s">
        <v>81</v>
      </c>
      <c r="AY211" s="14" t="s">
        <v>166</v>
      </c>
      <c r="BE211" s="112">
        <f>IF(N211="základní",J211,0)</f>
        <v>0</v>
      </c>
      <c r="BF211" s="112">
        <f>IF(N211="snížená",J211,0)</f>
        <v>0</v>
      </c>
      <c r="BG211" s="112">
        <f>IF(N211="zákl. přenesená",J211,0)</f>
        <v>0</v>
      </c>
      <c r="BH211" s="112">
        <f>IF(N211="sníž. přenesená",J211,0)</f>
        <v>0</v>
      </c>
      <c r="BI211" s="112">
        <f>IF(N211="nulová",J211,0)</f>
        <v>0</v>
      </c>
      <c r="BJ211" s="14" t="s">
        <v>81</v>
      </c>
      <c r="BK211" s="112">
        <f>ROUND(I211*H211,2)</f>
        <v>0</v>
      </c>
      <c r="BL211" s="14" t="s">
        <v>177</v>
      </c>
      <c r="BM211" s="219" t="s">
        <v>295</v>
      </c>
    </row>
    <row r="212" spans="1:65" s="2" customFormat="1" ht="19.5">
      <c r="A212" s="32"/>
      <c r="B212" s="33"/>
      <c r="C212" s="34"/>
      <c r="D212" s="220" t="s">
        <v>174</v>
      </c>
      <c r="E212" s="34"/>
      <c r="F212" s="221" t="s">
        <v>1048</v>
      </c>
      <c r="G212" s="34"/>
      <c r="H212" s="34"/>
      <c r="I212" s="176"/>
      <c r="J212" s="34"/>
      <c r="K212" s="34"/>
      <c r="L212" s="35"/>
      <c r="M212" s="222"/>
      <c r="N212" s="223"/>
      <c r="O212" s="69"/>
      <c r="P212" s="69"/>
      <c r="Q212" s="69"/>
      <c r="R212" s="69"/>
      <c r="S212" s="69"/>
      <c r="T212" s="70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4" t="s">
        <v>174</v>
      </c>
      <c r="AU212" s="14" t="s">
        <v>81</v>
      </c>
    </row>
    <row r="213" spans="1:65" s="2" customFormat="1" ht="16.5" customHeight="1">
      <c r="A213" s="32"/>
      <c r="B213" s="33"/>
      <c r="C213" s="207" t="s">
        <v>237</v>
      </c>
      <c r="D213" s="207" t="s">
        <v>169</v>
      </c>
      <c r="E213" s="208" t="s">
        <v>670</v>
      </c>
      <c r="F213" s="209" t="s">
        <v>1049</v>
      </c>
      <c r="G213" s="210" t="s">
        <v>724</v>
      </c>
      <c r="H213" s="211">
        <v>1</v>
      </c>
      <c r="I213" s="212"/>
      <c r="J213" s="213">
        <f>ROUND(I213*H213,2)</f>
        <v>0</v>
      </c>
      <c r="K213" s="214"/>
      <c r="L213" s="35"/>
      <c r="M213" s="215" t="s">
        <v>1</v>
      </c>
      <c r="N213" s="216" t="s">
        <v>39</v>
      </c>
      <c r="O213" s="69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9" t="s">
        <v>177</v>
      </c>
      <c r="AT213" s="219" t="s">
        <v>169</v>
      </c>
      <c r="AU213" s="219" t="s">
        <v>81</v>
      </c>
      <c r="AY213" s="14" t="s">
        <v>166</v>
      </c>
      <c r="BE213" s="112">
        <f>IF(N213="základní",J213,0)</f>
        <v>0</v>
      </c>
      <c r="BF213" s="112">
        <f>IF(N213="snížená",J213,0)</f>
        <v>0</v>
      </c>
      <c r="BG213" s="112">
        <f>IF(N213="zákl. přenesená",J213,0)</f>
        <v>0</v>
      </c>
      <c r="BH213" s="112">
        <f>IF(N213="sníž. přenesená",J213,0)</f>
        <v>0</v>
      </c>
      <c r="BI213" s="112">
        <f>IF(N213="nulová",J213,0)</f>
        <v>0</v>
      </c>
      <c r="BJ213" s="14" t="s">
        <v>81</v>
      </c>
      <c r="BK213" s="112">
        <f>ROUND(I213*H213,2)</f>
        <v>0</v>
      </c>
      <c r="BL213" s="14" t="s">
        <v>177</v>
      </c>
      <c r="BM213" s="219" t="s">
        <v>298</v>
      </c>
    </row>
    <row r="214" spans="1:65" s="2" customFormat="1" ht="11.25">
      <c r="A214" s="32"/>
      <c r="B214" s="33"/>
      <c r="C214" s="34"/>
      <c r="D214" s="220" t="s">
        <v>174</v>
      </c>
      <c r="E214" s="34"/>
      <c r="F214" s="221" t="s">
        <v>1049</v>
      </c>
      <c r="G214" s="34"/>
      <c r="H214" s="34"/>
      <c r="I214" s="176"/>
      <c r="J214" s="34"/>
      <c r="K214" s="34"/>
      <c r="L214" s="35"/>
      <c r="M214" s="222"/>
      <c r="N214" s="223"/>
      <c r="O214" s="69"/>
      <c r="P214" s="69"/>
      <c r="Q214" s="69"/>
      <c r="R214" s="69"/>
      <c r="S214" s="69"/>
      <c r="T214" s="70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4" t="s">
        <v>174</v>
      </c>
      <c r="AU214" s="14" t="s">
        <v>81</v>
      </c>
    </row>
    <row r="215" spans="1:65" s="2" customFormat="1" ht="24.2" customHeight="1">
      <c r="A215" s="32"/>
      <c r="B215" s="33"/>
      <c r="C215" s="224" t="s">
        <v>299</v>
      </c>
      <c r="D215" s="224" t="s">
        <v>179</v>
      </c>
      <c r="E215" s="225" t="s">
        <v>672</v>
      </c>
      <c r="F215" s="226" t="s">
        <v>1050</v>
      </c>
      <c r="G215" s="227" t="s">
        <v>213</v>
      </c>
      <c r="H215" s="228">
        <v>1</v>
      </c>
      <c r="I215" s="229"/>
      <c r="J215" s="230">
        <f>ROUND(I215*H215,2)</f>
        <v>0</v>
      </c>
      <c r="K215" s="231"/>
      <c r="L215" s="232"/>
      <c r="M215" s="233" t="s">
        <v>1</v>
      </c>
      <c r="N215" s="234" t="s">
        <v>39</v>
      </c>
      <c r="O215" s="69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9" t="s">
        <v>186</v>
      </c>
      <c r="AT215" s="219" t="s">
        <v>179</v>
      </c>
      <c r="AU215" s="219" t="s">
        <v>81</v>
      </c>
      <c r="AY215" s="14" t="s">
        <v>166</v>
      </c>
      <c r="BE215" s="112">
        <f>IF(N215="základní",J215,0)</f>
        <v>0</v>
      </c>
      <c r="BF215" s="112">
        <f>IF(N215="snížená",J215,0)</f>
        <v>0</v>
      </c>
      <c r="BG215" s="112">
        <f>IF(N215="zákl. přenesená",J215,0)</f>
        <v>0</v>
      </c>
      <c r="BH215" s="112">
        <f>IF(N215="sníž. přenesená",J215,0)</f>
        <v>0</v>
      </c>
      <c r="BI215" s="112">
        <f>IF(N215="nulová",J215,0)</f>
        <v>0</v>
      </c>
      <c r="BJ215" s="14" t="s">
        <v>81</v>
      </c>
      <c r="BK215" s="112">
        <f>ROUND(I215*H215,2)</f>
        <v>0</v>
      </c>
      <c r="BL215" s="14" t="s">
        <v>177</v>
      </c>
      <c r="BM215" s="219" t="s">
        <v>302</v>
      </c>
    </row>
    <row r="216" spans="1:65" s="2" customFormat="1" ht="19.5">
      <c r="A216" s="32"/>
      <c r="B216" s="33"/>
      <c r="C216" s="34"/>
      <c r="D216" s="220" t="s">
        <v>174</v>
      </c>
      <c r="E216" s="34"/>
      <c r="F216" s="221" t="s">
        <v>1050</v>
      </c>
      <c r="G216" s="34"/>
      <c r="H216" s="34"/>
      <c r="I216" s="176"/>
      <c r="J216" s="34"/>
      <c r="K216" s="34"/>
      <c r="L216" s="35"/>
      <c r="M216" s="222"/>
      <c r="N216" s="223"/>
      <c r="O216" s="69"/>
      <c r="P216" s="69"/>
      <c r="Q216" s="69"/>
      <c r="R216" s="69"/>
      <c r="S216" s="69"/>
      <c r="T216" s="70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4" t="s">
        <v>174</v>
      </c>
      <c r="AU216" s="14" t="s">
        <v>81</v>
      </c>
    </row>
    <row r="217" spans="1:65" s="2" customFormat="1" ht="16.5" customHeight="1">
      <c r="A217" s="32"/>
      <c r="B217" s="33"/>
      <c r="C217" s="224" t="s">
        <v>241</v>
      </c>
      <c r="D217" s="224" t="s">
        <v>179</v>
      </c>
      <c r="E217" s="225" t="s">
        <v>674</v>
      </c>
      <c r="F217" s="226" t="s">
        <v>1051</v>
      </c>
      <c r="G217" s="227" t="s">
        <v>213</v>
      </c>
      <c r="H217" s="228">
        <v>1</v>
      </c>
      <c r="I217" s="229"/>
      <c r="J217" s="230">
        <f>ROUND(I217*H217,2)</f>
        <v>0</v>
      </c>
      <c r="K217" s="231"/>
      <c r="L217" s="232"/>
      <c r="M217" s="233" t="s">
        <v>1</v>
      </c>
      <c r="N217" s="234" t="s">
        <v>39</v>
      </c>
      <c r="O217" s="69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9" t="s">
        <v>186</v>
      </c>
      <c r="AT217" s="219" t="s">
        <v>179</v>
      </c>
      <c r="AU217" s="219" t="s">
        <v>81</v>
      </c>
      <c r="AY217" s="14" t="s">
        <v>166</v>
      </c>
      <c r="BE217" s="112">
        <f>IF(N217="základní",J217,0)</f>
        <v>0</v>
      </c>
      <c r="BF217" s="112">
        <f>IF(N217="snížená",J217,0)</f>
        <v>0</v>
      </c>
      <c r="BG217" s="112">
        <f>IF(N217="zákl. přenesená",J217,0)</f>
        <v>0</v>
      </c>
      <c r="BH217" s="112">
        <f>IF(N217="sníž. přenesená",J217,0)</f>
        <v>0</v>
      </c>
      <c r="BI217" s="112">
        <f>IF(N217="nulová",J217,0)</f>
        <v>0</v>
      </c>
      <c r="BJ217" s="14" t="s">
        <v>81</v>
      </c>
      <c r="BK217" s="112">
        <f>ROUND(I217*H217,2)</f>
        <v>0</v>
      </c>
      <c r="BL217" s="14" t="s">
        <v>177</v>
      </c>
      <c r="BM217" s="219" t="s">
        <v>305</v>
      </c>
    </row>
    <row r="218" spans="1:65" s="2" customFormat="1" ht="11.25">
      <c r="A218" s="32"/>
      <c r="B218" s="33"/>
      <c r="C218" s="34"/>
      <c r="D218" s="220" t="s">
        <v>174</v>
      </c>
      <c r="E218" s="34"/>
      <c r="F218" s="221" t="s">
        <v>1051</v>
      </c>
      <c r="G218" s="34"/>
      <c r="H218" s="34"/>
      <c r="I218" s="176"/>
      <c r="J218" s="34"/>
      <c r="K218" s="34"/>
      <c r="L218" s="35"/>
      <c r="M218" s="222"/>
      <c r="N218" s="223"/>
      <c r="O218" s="69"/>
      <c r="P218" s="69"/>
      <c r="Q218" s="69"/>
      <c r="R218" s="69"/>
      <c r="S218" s="69"/>
      <c r="T218" s="70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4" t="s">
        <v>174</v>
      </c>
      <c r="AU218" s="14" t="s">
        <v>81</v>
      </c>
    </row>
    <row r="219" spans="1:65" s="2" customFormat="1" ht="37.9" customHeight="1">
      <c r="A219" s="32"/>
      <c r="B219" s="33"/>
      <c r="C219" s="224" t="s">
        <v>308</v>
      </c>
      <c r="D219" s="224" t="s">
        <v>179</v>
      </c>
      <c r="E219" s="225" t="s">
        <v>676</v>
      </c>
      <c r="F219" s="226" t="s">
        <v>1052</v>
      </c>
      <c r="G219" s="227" t="s">
        <v>213</v>
      </c>
      <c r="H219" s="228">
        <v>1</v>
      </c>
      <c r="I219" s="229"/>
      <c r="J219" s="230">
        <f>ROUND(I219*H219,2)</f>
        <v>0</v>
      </c>
      <c r="K219" s="231"/>
      <c r="L219" s="232"/>
      <c r="M219" s="233" t="s">
        <v>1</v>
      </c>
      <c r="N219" s="234" t="s">
        <v>39</v>
      </c>
      <c r="O219" s="69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9" t="s">
        <v>186</v>
      </c>
      <c r="AT219" s="219" t="s">
        <v>179</v>
      </c>
      <c r="AU219" s="219" t="s">
        <v>81</v>
      </c>
      <c r="AY219" s="14" t="s">
        <v>166</v>
      </c>
      <c r="BE219" s="112">
        <f>IF(N219="základní",J219,0)</f>
        <v>0</v>
      </c>
      <c r="BF219" s="112">
        <f>IF(N219="snížená",J219,0)</f>
        <v>0</v>
      </c>
      <c r="BG219" s="112">
        <f>IF(N219="zákl. přenesená",J219,0)</f>
        <v>0</v>
      </c>
      <c r="BH219" s="112">
        <f>IF(N219="sníž. přenesená",J219,0)</f>
        <v>0</v>
      </c>
      <c r="BI219" s="112">
        <f>IF(N219="nulová",J219,0)</f>
        <v>0</v>
      </c>
      <c r="BJ219" s="14" t="s">
        <v>81</v>
      </c>
      <c r="BK219" s="112">
        <f>ROUND(I219*H219,2)</f>
        <v>0</v>
      </c>
      <c r="BL219" s="14" t="s">
        <v>177</v>
      </c>
      <c r="BM219" s="219" t="s">
        <v>311</v>
      </c>
    </row>
    <row r="220" spans="1:65" s="2" customFormat="1" ht="19.5">
      <c r="A220" s="32"/>
      <c r="B220" s="33"/>
      <c r="C220" s="34"/>
      <c r="D220" s="220" t="s">
        <v>174</v>
      </c>
      <c r="E220" s="34"/>
      <c r="F220" s="221" t="s">
        <v>1052</v>
      </c>
      <c r="G220" s="34"/>
      <c r="H220" s="34"/>
      <c r="I220" s="176"/>
      <c r="J220" s="34"/>
      <c r="K220" s="34"/>
      <c r="L220" s="35"/>
      <c r="M220" s="222"/>
      <c r="N220" s="223"/>
      <c r="O220" s="69"/>
      <c r="P220" s="69"/>
      <c r="Q220" s="69"/>
      <c r="R220" s="69"/>
      <c r="S220" s="69"/>
      <c r="T220" s="70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4" t="s">
        <v>174</v>
      </c>
      <c r="AU220" s="14" t="s">
        <v>81</v>
      </c>
    </row>
    <row r="221" spans="1:65" s="2" customFormat="1" ht="37.9" customHeight="1">
      <c r="A221" s="32"/>
      <c r="B221" s="33"/>
      <c r="C221" s="224" t="s">
        <v>242</v>
      </c>
      <c r="D221" s="224" t="s">
        <v>179</v>
      </c>
      <c r="E221" s="225" t="s">
        <v>678</v>
      </c>
      <c r="F221" s="226" t="s">
        <v>1053</v>
      </c>
      <c r="G221" s="227" t="s">
        <v>213</v>
      </c>
      <c r="H221" s="228">
        <v>1</v>
      </c>
      <c r="I221" s="229"/>
      <c r="J221" s="230">
        <f>ROUND(I221*H221,2)</f>
        <v>0</v>
      </c>
      <c r="K221" s="231"/>
      <c r="L221" s="232"/>
      <c r="M221" s="233" t="s">
        <v>1</v>
      </c>
      <c r="N221" s="234" t="s">
        <v>39</v>
      </c>
      <c r="O221" s="69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9" t="s">
        <v>186</v>
      </c>
      <c r="AT221" s="219" t="s">
        <v>179</v>
      </c>
      <c r="AU221" s="219" t="s">
        <v>81</v>
      </c>
      <c r="AY221" s="14" t="s">
        <v>166</v>
      </c>
      <c r="BE221" s="112">
        <f>IF(N221="základní",J221,0)</f>
        <v>0</v>
      </c>
      <c r="BF221" s="112">
        <f>IF(N221="snížená",J221,0)</f>
        <v>0</v>
      </c>
      <c r="BG221" s="112">
        <f>IF(N221="zákl. přenesená",J221,0)</f>
        <v>0</v>
      </c>
      <c r="BH221" s="112">
        <f>IF(N221="sníž. přenesená",J221,0)</f>
        <v>0</v>
      </c>
      <c r="BI221" s="112">
        <f>IF(N221="nulová",J221,0)</f>
        <v>0</v>
      </c>
      <c r="BJ221" s="14" t="s">
        <v>81</v>
      </c>
      <c r="BK221" s="112">
        <f>ROUND(I221*H221,2)</f>
        <v>0</v>
      </c>
      <c r="BL221" s="14" t="s">
        <v>177</v>
      </c>
      <c r="BM221" s="219" t="s">
        <v>314</v>
      </c>
    </row>
    <row r="222" spans="1:65" s="2" customFormat="1" ht="19.5">
      <c r="A222" s="32"/>
      <c r="B222" s="33"/>
      <c r="C222" s="34"/>
      <c r="D222" s="220" t="s">
        <v>174</v>
      </c>
      <c r="E222" s="34"/>
      <c r="F222" s="221" t="s">
        <v>1053</v>
      </c>
      <c r="G222" s="34"/>
      <c r="H222" s="34"/>
      <c r="I222" s="176"/>
      <c r="J222" s="34"/>
      <c r="K222" s="34"/>
      <c r="L222" s="35"/>
      <c r="M222" s="222"/>
      <c r="N222" s="223"/>
      <c r="O222" s="69"/>
      <c r="P222" s="69"/>
      <c r="Q222" s="69"/>
      <c r="R222" s="69"/>
      <c r="S222" s="69"/>
      <c r="T222" s="70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4" t="s">
        <v>174</v>
      </c>
      <c r="AU222" s="14" t="s">
        <v>81</v>
      </c>
    </row>
    <row r="223" spans="1:65" s="2" customFormat="1" ht="16.5" customHeight="1">
      <c r="A223" s="32"/>
      <c r="B223" s="33"/>
      <c r="C223" s="224" t="s">
        <v>315</v>
      </c>
      <c r="D223" s="224" t="s">
        <v>179</v>
      </c>
      <c r="E223" s="225" t="s">
        <v>682</v>
      </c>
      <c r="F223" s="226" t="s">
        <v>1054</v>
      </c>
      <c r="G223" s="227" t="s">
        <v>213</v>
      </c>
      <c r="H223" s="228">
        <v>1</v>
      </c>
      <c r="I223" s="229"/>
      <c r="J223" s="230">
        <f>ROUND(I223*H223,2)</f>
        <v>0</v>
      </c>
      <c r="K223" s="231"/>
      <c r="L223" s="232"/>
      <c r="M223" s="233" t="s">
        <v>1</v>
      </c>
      <c r="N223" s="234" t="s">
        <v>39</v>
      </c>
      <c r="O223" s="69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9" t="s">
        <v>186</v>
      </c>
      <c r="AT223" s="219" t="s">
        <v>179</v>
      </c>
      <c r="AU223" s="219" t="s">
        <v>81</v>
      </c>
      <c r="AY223" s="14" t="s">
        <v>166</v>
      </c>
      <c r="BE223" s="112">
        <f>IF(N223="základní",J223,0)</f>
        <v>0</v>
      </c>
      <c r="BF223" s="112">
        <f>IF(N223="snížená",J223,0)</f>
        <v>0</v>
      </c>
      <c r="BG223" s="112">
        <f>IF(N223="zákl. přenesená",J223,0)</f>
        <v>0</v>
      </c>
      <c r="BH223" s="112">
        <f>IF(N223="sníž. přenesená",J223,0)</f>
        <v>0</v>
      </c>
      <c r="BI223" s="112">
        <f>IF(N223="nulová",J223,0)</f>
        <v>0</v>
      </c>
      <c r="BJ223" s="14" t="s">
        <v>81</v>
      </c>
      <c r="BK223" s="112">
        <f>ROUND(I223*H223,2)</f>
        <v>0</v>
      </c>
      <c r="BL223" s="14" t="s">
        <v>177</v>
      </c>
      <c r="BM223" s="219" t="s">
        <v>318</v>
      </c>
    </row>
    <row r="224" spans="1:65" s="2" customFormat="1" ht="11.25">
      <c r="A224" s="32"/>
      <c r="B224" s="33"/>
      <c r="C224" s="34"/>
      <c r="D224" s="220" t="s">
        <v>174</v>
      </c>
      <c r="E224" s="34"/>
      <c r="F224" s="221" t="s">
        <v>1054</v>
      </c>
      <c r="G224" s="34"/>
      <c r="H224" s="34"/>
      <c r="I224" s="176"/>
      <c r="J224" s="34"/>
      <c r="K224" s="34"/>
      <c r="L224" s="35"/>
      <c r="M224" s="222"/>
      <c r="N224" s="223"/>
      <c r="O224" s="69"/>
      <c r="P224" s="69"/>
      <c r="Q224" s="69"/>
      <c r="R224" s="69"/>
      <c r="S224" s="69"/>
      <c r="T224" s="70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4" t="s">
        <v>174</v>
      </c>
      <c r="AU224" s="14" t="s">
        <v>81</v>
      </c>
    </row>
    <row r="225" spans="1:65" s="2" customFormat="1" ht="16.5" customHeight="1">
      <c r="A225" s="32"/>
      <c r="B225" s="33"/>
      <c r="C225" s="224" t="s">
        <v>243</v>
      </c>
      <c r="D225" s="224" t="s">
        <v>179</v>
      </c>
      <c r="E225" s="225" t="s">
        <v>684</v>
      </c>
      <c r="F225" s="226" t="s">
        <v>1055</v>
      </c>
      <c r="G225" s="227" t="s">
        <v>213</v>
      </c>
      <c r="H225" s="228">
        <v>1</v>
      </c>
      <c r="I225" s="229"/>
      <c r="J225" s="230">
        <f>ROUND(I225*H225,2)</f>
        <v>0</v>
      </c>
      <c r="K225" s="231"/>
      <c r="L225" s="232"/>
      <c r="M225" s="233" t="s">
        <v>1</v>
      </c>
      <c r="N225" s="234" t="s">
        <v>39</v>
      </c>
      <c r="O225" s="69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9" t="s">
        <v>186</v>
      </c>
      <c r="AT225" s="219" t="s">
        <v>179</v>
      </c>
      <c r="AU225" s="219" t="s">
        <v>81</v>
      </c>
      <c r="AY225" s="14" t="s">
        <v>166</v>
      </c>
      <c r="BE225" s="112">
        <f>IF(N225="základní",J225,0)</f>
        <v>0</v>
      </c>
      <c r="BF225" s="112">
        <f>IF(N225="snížená",J225,0)</f>
        <v>0</v>
      </c>
      <c r="BG225" s="112">
        <f>IF(N225="zákl. přenesená",J225,0)</f>
        <v>0</v>
      </c>
      <c r="BH225" s="112">
        <f>IF(N225="sníž. přenesená",J225,0)</f>
        <v>0</v>
      </c>
      <c r="BI225" s="112">
        <f>IF(N225="nulová",J225,0)</f>
        <v>0</v>
      </c>
      <c r="BJ225" s="14" t="s">
        <v>81</v>
      </c>
      <c r="BK225" s="112">
        <f>ROUND(I225*H225,2)</f>
        <v>0</v>
      </c>
      <c r="BL225" s="14" t="s">
        <v>177</v>
      </c>
      <c r="BM225" s="219" t="s">
        <v>321</v>
      </c>
    </row>
    <row r="226" spans="1:65" s="2" customFormat="1" ht="11.25">
      <c r="A226" s="32"/>
      <c r="B226" s="33"/>
      <c r="C226" s="34"/>
      <c r="D226" s="220" t="s">
        <v>174</v>
      </c>
      <c r="E226" s="34"/>
      <c r="F226" s="221" t="s">
        <v>1055</v>
      </c>
      <c r="G226" s="34"/>
      <c r="H226" s="34"/>
      <c r="I226" s="176"/>
      <c r="J226" s="34"/>
      <c r="K226" s="34"/>
      <c r="L226" s="35"/>
      <c r="M226" s="222"/>
      <c r="N226" s="223"/>
      <c r="O226" s="69"/>
      <c r="P226" s="69"/>
      <c r="Q226" s="69"/>
      <c r="R226" s="69"/>
      <c r="S226" s="69"/>
      <c r="T226" s="70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4" t="s">
        <v>174</v>
      </c>
      <c r="AU226" s="14" t="s">
        <v>81</v>
      </c>
    </row>
    <row r="227" spans="1:65" s="2" customFormat="1" ht="16.5" customHeight="1">
      <c r="A227" s="32"/>
      <c r="B227" s="33"/>
      <c r="C227" s="224" t="s">
        <v>322</v>
      </c>
      <c r="D227" s="224" t="s">
        <v>179</v>
      </c>
      <c r="E227" s="225" t="s">
        <v>686</v>
      </c>
      <c r="F227" s="226" t="s">
        <v>1056</v>
      </c>
      <c r="G227" s="227" t="s">
        <v>213</v>
      </c>
      <c r="H227" s="228">
        <v>1</v>
      </c>
      <c r="I227" s="229"/>
      <c r="J227" s="230">
        <f>ROUND(I227*H227,2)</f>
        <v>0</v>
      </c>
      <c r="K227" s="231"/>
      <c r="L227" s="232"/>
      <c r="M227" s="233" t="s">
        <v>1</v>
      </c>
      <c r="N227" s="234" t="s">
        <v>39</v>
      </c>
      <c r="O227" s="69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9" t="s">
        <v>186</v>
      </c>
      <c r="AT227" s="219" t="s">
        <v>179</v>
      </c>
      <c r="AU227" s="219" t="s">
        <v>81</v>
      </c>
      <c r="AY227" s="14" t="s">
        <v>166</v>
      </c>
      <c r="BE227" s="112">
        <f>IF(N227="základní",J227,0)</f>
        <v>0</v>
      </c>
      <c r="BF227" s="112">
        <f>IF(N227="snížená",J227,0)</f>
        <v>0</v>
      </c>
      <c r="BG227" s="112">
        <f>IF(N227="zákl. přenesená",J227,0)</f>
        <v>0</v>
      </c>
      <c r="BH227" s="112">
        <f>IF(N227="sníž. přenesená",J227,0)</f>
        <v>0</v>
      </c>
      <c r="BI227" s="112">
        <f>IF(N227="nulová",J227,0)</f>
        <v>0</v>
      </c>
      <c r="BJ227" s="14" t="s">
        <v>81</v>
      </c>
      <c r="BK227" s="112">
        <f>ROUND(I227*H227,2)</f>
        <v>0</v>
      </c>
      <c r="BL227" s="14" t="s">
        <v>177</v>
      </c>
      <c r="BM227" s="219" t="s">
        <v>325</v>
      </c>
    </row>
    <row r="228" spans="1:65" s="2" customFormat="1" ht="11.25">
      <c r="A228" s="32"/>
      <c r="B228" s="33"/>
      <c r="C228" s="34"/>
      <c r="D228" s="220" t="s">
        <v>174</v>
      </c>
      <c r="E228" s="34"/>
      <c r="F228" s="221" t="s">
        <v>1056</v>
      </c>
      <c r="G228" s="34"/>
      <c r="H228" s="34"/>
      <c r="I228" s="176"/>
      <c r="J228" s="34"/>
      <c r="K228" s="34"/>
      <c r="L228" s="35"/>
      <c r="M228" s="222"/>
      <c r="N228" s="223"/>
      <c r="O228" s="69"/>
      <c r="P228" s="69"/>
      <c r="Q228" s="69"/>
      <c r="R228" s="69"/>
      <c r="S228" s="69"/>
      <c r="T228" s="70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4" t="s">
        <v>174</v>
      </c>
      <c r="AU228" s="14" t="s">
        <v>81</v>
      </c>
    </row>
    <row r="229" spans="1:65" s="2" customFormat="1" ht="37.9" customHeight="1">
      <c r="A229" s="32"/>
      <c r="B229" s="33"/>
      <c r="C229" s="224" t="s">
        <v>246</v>
      </c>
      <c r="D229" s="224" t="s">
        <v>179</v>
      </c>
      <c r="E229" s="225" t="s">
        <v>688</v>
      </c>
      <c r="F229" s="226" t="s">
        <v>1057</v>
      </c>
      <c r="G229" s="227" t="s">
        <v>724</v>
      </c>
      <c r="H229" s="228">
        <v>1</v>
      </c>
      <c r="I229" s="229"/>
      <c r="J229" s="230">
        <f>ROUND(I229*H229,2)</f>
        <v>0</v>
      </c>
      <c r="K229" s="231"/>
      <c r="L229" s="232"/>
      <c r="M229" s="233" t="s">
        <v>1</v>
      </c>
      <c r="N229" s="234" t="s">
        <v>39</v>
      </c>
      <c r="O229" s="69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9" t="s">
        <v>186</v>
      </c>
      <c r="AT229" s="219" t="s">
        <v>179</v>
      </c>
      <c r="AU229" s="219" t="s">
        <v>81</v>
      </c>
      <c r="AY229" s="14" t="s">
        <v>166</v>
      </c>
      <c r="BE229" s="112">
        <f>IF(N229="základní",J229,0)</f>
        <v>0</v>
      </c>
      <c r="BF229" s="112">
        <f>IF(N229="snížená",J229,0)</f>
        <v>0</v>
      </c>
      <c r="BG229" s="112">
        <f>IF(N229="zákl. přenesená",J229,0)</f>
        <v>0</v>
      </c>
      <c r="BH229" s="112">
        <f>IF(N229="sníž. přenesená",J229,0)</f>
        <v>0</v>
      </c>
      <c r="BI229" s="112">
        <f>IF(N229="nulová",J229,0)</f>
        <v>0</v>
      </c>
      <c r="BJ229" s="14" t="s">
        <v>81</v>
      </c>
      <c r="BK229" s="112">
        <f>ROUND(I229*H229,2)</f>
        <v>0</v>
      </c>
      <c r="BL229" s="14" t="s">
        <v>177</v>
      </c>
      <c r="BM229" s="219" t="s">
        <v>330</v>
      </c>
    </row>
    <row r="230" spans="1:65" s="2" customFormat="1" ht="19.5">
      <c r="A230" s="32"/>
      <c r="B230" s="33"/>
      <c r="C230" s="34"/>
      <c r="D230" s="220" t="s">
        <v>174</v>
      </c>
      <c r="E230" s="34"/>
      <c r="F230" s="221" t="s">
        <v>1057</v>
      </c>
      <c r="G230" s="34"/>
      <c r="H230" s="34"/>
      <c r="I230" s="176"/>
      <c r="J230" s="34"/>
      <c r="K230" s="34"/>
      <c r="L230" s="35"/>
      <c r="M230" s="222"/>
      <c r="N230" s="223"/>
      <c r="O230" s="69"/>
      <c r="P230" s="69"/>
      <c r="Q230" s="69"/>
      <c r="R230" s="69"/>
      <c r="S230" s="69"/>
      <c r="T230" s="70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4" t="s">
        <v>174</v>
      </c>
      <c r="AU230" s="14" t="s">
        <v>81</v>
      </c>
    </row>
    <row r="231" spans="1:65" s="2" customFormat="1" ht="16.5" customHeight="1">
      <c r="A231" s="32"/>
      <c r="B231" s="33"/>
      <c r="C231" s="224" t="s">
        <v>331</v>
      </c>
      <c r="D231" s="224" t="s">
        <v>179</v>
      </c>
      <c r="E231" s="225" t="s">
        <v>690</v>
      </c>
      <c r="F231" s="226" t="s">
        <v>1058</v>
      </c>
      <c r="G231" s="227" t="s">
        <v>213</v>
      </c>
      <c r="H231" s="228">
        <v>1</v>
      </c>
      <c r="I231" s="229"/>
      <c r="J231" s="230">
        <f>ROUND(I231*H231,2)</f>
        <v>0</v>
      </c>
      <c r="K231" s="231"/>
      <c r="L231" s="232"/>
      <c r="M231" s="233" t="s">
        <v>1</v>
      </c>
      <c r="N231" s="234" t="s">
        <v>39</v>
      </c>
      <c r="O231" s="69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9" t="s">
        <v>186</v>
      </c>
      <c r="AT231" s="219" t="s">
        <v>179</v>
      </c>
      <c r="AU231" s="219" t="s">
        <v>81</v>
      </c>
      <c r="AY231" s="14" t="s">
        <v>166</v>
      </c>
      <c r="BE231" s="112">
        <f>IF(N231="základní",J231,0)</f>
        <v>0</v>
      </c>
      <c r="BF231" s="112">
        <f>IF(N231="snížená",J231,0)</f>
        <v>0</v>
      </c>
      <c r="BG231" s="112">
        <f>IF(N231="zákl. přenesená",J231,0)</f>
        <v>0</v>
      </c>
      <c r="BH231" s="112">
        <f>IF(N231="sníž. přenesená",J231,0)</f>
        <v>0</v>
      </c>
      <c r="BI231" s="112">
        <f>IF(N231="nulová",J231,0)</f>
        <v>0</v>
      </c>
      <c r="BJ231" s="14" t="s">
        <v>81</v>
      </c>
      <c r="BK231" s="112">
        <f>ROUND(I231*H231,2)</f>
        <v>0</v>
      </c>
      <c r="BL231" s="14" t="s">
        <v>177</v>
      </c>
      <c r="BM231" s="219" t="s">
        <v>334</v>
      </c>
    </row>
    <row r="232" spans="1:65" s="2" customFormat="1" ht="11.25">
      <c r="A232" s="32"/>
      <c r="B232" s="33"/>
      <c r="C232" s="34"/>
      <c r="D232" s="220" t="s">
        <v>174</v>
      </c>
      <c r="E232" s="34"/>
      <c r="F232" s="221" t="s">
        <v>1058</v>
      </c>
      <c r="G232" s="34"/>
      <c r="H232" s="34"/>
      <c r="I232" s="176"/>
      <c r="J232" s="34"/>
      <c r="K232" s="34"/>
      <c r="L232" s="35"/>
      <c r="M232" s="222"/>
      <c r="N232" s="223"/>
      <c r="O232" s="69"/>
      <c r="P232" s="69"/>
      <c r="Q232" s="69"/>
      <c r="R232" s="69"/>
      <c r="S232" s="69"/>
      <c r="T232" s="70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4" t="s">
        <v>174</v>
      </c>
      <c r="AU232" s="14" t="s">
        <v>81</v>
      </c>
    </row>
    <row r="233" spans="1:65" s="2" customFormat="1" ht="16.5" customHeight="1">
      <c r="A233" s="32"/>
      <c r="B233" s="33"/>
      <c r="C233" s="224" t="s">
        <v>250</v>
      </c>
      <c r="D233" s="224" t="s">
        <v>179</v>
      </c>
      <c r="E233" s="225" t="s">
        <v>692</v>
      </c>
      <c r="F233" s="226" t="s">
        <v>1059</v>
      </c>
      <c r="G233" s="227" t="s">
        <v>213</v>
      </c>
      <c r="H233" s="228">
        <v>1</v>
      </c>
      <c r="I233" s="229"/>
      <c r="J233" s="230">
        <f>ROUND(I233*H233,2)</f>
        <v>0</v>
      </c>
      <c r="K233" s="231"/>
      <c r="L233" s="232"/>
      <c r="M233" s="233" t="s">
        <v>1</v>
      </c>
      <c r="N233" s="234" t="s">
        <v>39</v>
      </c>
      <c r="O233" s="69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9" t="s">
        <v>186</v>
      </c>
      <c r="AT233" s="219" t="s">
        <v>179</v>
      </c>
      <c r="AU233" s="219" t="s">
        <v>81</v>
      </c>
      <c r="AY233" s="14" t="s">
        <v>166</v>
      </c>
      <c r="BE233" s="112">
        <f>IF(N233="základní",J233,0)</f>
        <v>0</v>
      </c>
      <c r="BF233" s="112">
        <f>IF(N233="snížená",J233,0)</f>
        <v>0</v>
      </c>
      <c r="BG233" s="112">
        <f>IF(N233="zákl. přenesená",J233,0)</f>
        <v>0</v>
      </c>
      <c r="BH233" s="112">
        <f>IF(N233="sníž. přenesená",J233,0)</f>
        <v>0</v>
      </c>
      <c r="BI233" s="112">
        <f>IF(N233="nulová",J233,0)</f>
        <v>0</v>
      </c>
      <c r="BJ233" s="14" t="s">
        <v>81</v>
      </c>
      <c r="BK233" s="112">
        <f>ROUND(I233*H233,2)</f>
        <v>0</v>
      </c>
      <c r="BL233" s="14" t="s">
        <v>177</v>
      </c>
      <c r="BM233" s="219" t="s">
        <v>340</v>
      </c>
    </row>
    <row r="234" spans="1:65" s="2" customFormat="1" ht="11.25">
      <c r="A234" s="32"/>
      <c r="B234" s="33"/>
      <c r="C234" s="34"/>
      <c r="D234" s="220" t="s">
        <v>174</v>
      </c>
      <c r="E234" s="34"/>
      <c r="F234" s="221" t="s">
        <v>1059</v>
      </c>
      <c r="G234" s="34"/>
      <c r="H234" s="34"/>
      <c r="I234" s="176"/>
      <c r="J234" s="34"/>
      <c r="K234" s="34"/>
      <c r="L234" s="35"/>
      <c r="M234" s="222"/>
      <c r="N234" s="223"/>
      <c r="O234" s="69"/>
      <c r="P234" s="69"/>
      <c r="Q234" s="69"/>
      <c r="R234" s="69"/>
      <c r="S234" s="69"/>
      <c r="T234" s="70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4" t="s">
        <v>174</v>
      </c>
      <c r="AU234" s="14" t="s">
        <v>81</v>
      </c>
    </row>
    <row r="235" spans="1:65" s="2" customFormat="1" ht="21.75" customHeight="1">
      <c r="A235" s="32"/>
      <c r="B235" s="33"/>
      <c r="C235" s="224" t="s">
        <v>341</v>
      </c>
      <c r="D235" s="224" t="s">
        <v>179</v>
      </c>
      <c r="E235" s="225" t="s">
        <v>694</v>
      </c>
      <c r="F235" s="226" t="s">
        <v>1060</v>
      </c>
      <c r="G235" s="227" t="s">
        <v>724</v>
      </c>
      <c r="H235" s="228">
        <v>1</v>
      </c>
      <c r="I235" s="229"/>
      <c r="J235" s="230">
        <f>ROUND(I235*H235,2)</f>
        <v>0</v>
      </c>
      <c r="K235" s="231"/>
      <c r="L235" s="232"/>
      <c r="M235" s="233" t="s">
        <v>1</v>
      </c>
      <c r="N235" s="234" t="s">
        <v>39</v>
      </c>
      <c r="O235" s="69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9" t="s">
        <v>186</v>
      </c>
      <c r="AT235" s="219" t="s">
        <v>179</v>
      </c>
      <c r="AU235" s="219" t="s">
        <v>81</v>
      </c>
      <c r="AY235" s="14" t="s">
        <v>166</v>
      </c>
      <c r="BE235" s="112">
        <f>IF(N235="základní",J235,0)</f>
        <v>0</v>
      </c>
      <c r="BF235" s="112">
        <f>IF(N235="snížená",J235,0)</f>
        <v>0</v>
      </c>
      <c r="BG235" s="112">
        <f>IF(N235="zákl. přenesená",J235,0)</f>
        <v>0</v>
      </c>
      <c r="BH235" s="112">
        <f>IF(N235="sníž. přenesená",J235,0)</f>
        <v>0</v>
      </c>
      <c r="BI235" s="112">
        <f>IF(N235="nulová",J235,0)</f>
        <v>0</v>
      </c>
      <c r="BJ235" s="14" t="s">
        <v>81</v>
      </c>
      <c r="BK235" s="112">
        <f>ROUND(I235*H235,2)</f>
        <v>0</v>
      </c>
      <c r="BL235" s="14" t="s">
        <v>177</v>
      </c>
      <c r="BM235" s="219" t="s">
        <v>344</v>
      </c>
    </row>
    <row r="236" spans="1:65" s="2" customFormat="1" ht="11.25">
      <c r="A236" s="32"/>
      <c r="B236" s="33"/>
      <c r="C236" s="34"/>
      <c r="D236" s="220" t="s">
        <v>174</v>
      </c>
      <c r="E236" s="34"/>
      <c r="F236" s="221" t="s">
        <v>1060</v>
      </c>
      <c r="G236" s="34"/>
      <c r="H236" s="34"/>
      <c r="I236" s="176"/>
      <c r="J236" s="34"/>
      <c r="K236" s="34"/>
      <c r="L236" s="35"/>
      <c r="M236" s="222"/>
      <c r="N236" s="223"/>
      <c r="O236" s="69"/>
      <c r="P236" s="69"/>
      <c r="Q236" s="69"/>
      <c r="R236" s="69"/>
      <c r="S236" s="69"/>
      <c r="T236" s="70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4" t="s">
        <v>174</v>
      </c>
      <c r="AU236" s="14" t="s">
        <v>81</v>
      </c>
    </row>
    <row r="237" spans="1:65" s="2" customFormat="1" ht="16.5" customHeight="1">
      <c r="A237" s="32"/>
      <c r="B237" s="33"/>
      <c r="C237" s="207" t="s">
        <v>253</v>
      </c>
      <c r="D237" s="207" t="s">
        <v>169</v>
      </c>
      <c r="E237" s="208" t="s">
        <v>696</v>
      </c>
      <c r="F237" s="209" t="s">
        <v>1061</v>
      </c>
      <c r="G237" s="210" t="s">
        <v>724</v>
      </c>
      <c r="H237" s="211">
        <v>1</v>
      </c>
      <c r="I237" s="212"/>
      <c r="J237" s="213">
        <f>ROUND(I237*H237,2)</f>
        <v>0</v>
      </c>
      <c r="K237" s="214"/>
      <c r="L237" s="35"/>
      <c r="M237" s="215" t="s">
        <v>1</v>
      </c>
      <c r="N237" s="216" t="s">
        <v>39</v>
      </c>
      <c r="O237" s="69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9" t="s">
        <v>177</v>
      </c>
      <c r="AT237" s="219" t="s">
        <v>169</v>
      </c>
      <c r="AU237" s="219" t="s">
        <v>81</v>
      </c>
      <c r="AY237" s="14" t="s">
        <v>166</v>
      </c>
      <c r="BE237" s="112">
        <f>IF(N237="základní",J237,0)</f>
        <v>0</v>
      </c>
      <c r="BF237" s="112">
        <f>IF(N237="snížená",J237,0)</f>
        <v>0</v>
      </c>
      <c r="BG237" s="112">
        <f>IF(N237="zákl. přenesená",J237,0)</f>
        <v>0</v>
      </c>
      <c r="BH237" s="112">
        <f>IF(N237="sníž. přenesená",J237,0)</f>
        <v>0</v>
      </c>
      <c r="BI237" s="112">
        <f>IF(N237="nulová",J237,0)</f>
        <v>0</v>
      </c>
      <c r="BJ237" s="14" t="s">
        <v>81</v>
      </c>
      <c r="BK237" s="112">
        <f>ROUND(I237*H237,2)</f>
        <v>0</v>
      </c>
      <c r="BL237" s="14" t="s">
        <v>177</v>
      </c>
      <c r="BM237" s="219" t="s">
        <v>347</v>
      </c>
    </row>
    <row r="238" spans="1:65" s="2" customFormat="1" ht="11.25">
      <c r="A238" s="32"/>
      <c r="B238" s="33"/>
      <c r="C238" s="34"/>
      <c r="D238" s="220" t="s">
        <v>174</v>
      </c>
      <c r="E238" s="34"/>
      <c r="F238" s="221" t="s">
        <v>1061</v>
      </c>
      <c r="G238" s="34"/>
      <c r="H238" s="34"/>
      <c r="I238" s="176"/>
      <c r="J238" s="34"/>
      <c r="K238" s="34"/>
      <c r="L238" s="35"/>
      <c r="M238" s="222"/>
      <c r="N238" s="223"/>
      <c r="O238" s="69"/>
      <c r="P238" s="69"/>
      <c r="Q238" s="69"/>
      <c r="R238" s="69"/>
      <c r="S238" s="69"/>
      <c r="T238" s="70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4" t="s">
        <v>174</v>
      </c>
      <c r="AU238" s="14" t="s">
        <v>81</v>
      </c>
    </row>
    <row r="239" spans="1:65" s="2" customFormat="1" ht="55.5" customHeight="1">
      <c r="A239" s="32"/>
      <c r="B239" s="33"/>
      <c r="C239" s="207" t="s">
        <v>348</v>
      </c>
      <c r="D239" s="207" t="s">
        <v>169</v>
      </c>
      <c r="E239" s="208" t="s">
        <v>698</v>
      </c>
      <c r="F239" s="209" t="s">
        <v>1062</v>
      </c>
      <c r="G239" s="210" t="s">
        <v>724</v>
      </c>
      <c r="H239" s="211">
        <v>1</v>
      </c>
      <c r="I239" s="212"/>
      <c r="J239" s="213">
        <f>ROUND(I239*H239,2)</f>
        <v>0</v>
      </c>
      <c r="K239" s="214"/>
      <c r="L239" s="35"/>
      <c r="M239" s="215" t="s">
        <v>1</v>
      </c>
      <c r="N239" s="216" t="s">
        <v>39</v>
      </c>
      <c r="O239" s="69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9" t="s">
        <v>177</v>
      </c>
      <c r="AT239" s="219" t="s">
        <v>169</v>
      </c>
      <c r="AU239" s="219" t="s">
        <v>81</v>
      </c>
      <c r="AY239" s="14" t="s">
        <v>166</v>
      </c>
      <c r="BE239" s="112">
        <f>IF(N239="základní",J239,0)</f>
        <v>0</v>
      </c>
      <c r="BF239" s="112">
        <f>IF(N239="snížená",J239,0)</f>
        <v>0</v>
      </c>
      <c r="BG239" s="112">
        <f>IF(N239="zákl. přenesená",J239,0)</f>
        <v>0</v>
      </c>
      <c r="BH239" s="112">
        <f>IF(N239="sníž. přenesená",J239,0)</f>
        <v>0</v>
      </c>
      <c r="BI239" s="112">
        <f>IF(N239="nulová",J239,0)</f>
        <v>0</v>
      </c>
      <c r="BJ239" s="14" t="s">
        <v>81</v>
      </c>
      <c r="BK239" s="112">
        <f>ROUND(I239*H239,2)</f>
        <v>0</v>
      </c>
      <c r="BL239" s="14" t="s">
        <v>177</v>
      </c>
      <c r="BM239" s="219" t="s">
        <v>351</v>
      </c>
    </row>
    <row r="240" spans="1:65" s="2" customFormat="1" ht="39">
      <c r="A240" s="32"/>
      <c r="B240" s="33"/>
      <c r="C240" s="34"/>
      <c r="D240" s="220" t="s">
        <v>174</v>
      </c>
      <c r="E240" s="34"/>
      <c r="F240" s="221" t="s">
        <v>1062</v>
      </c>
      <c r="G240" s="34"/>
      <c r="H240" s="34"/>
      <c r="I240" s="176"/>
      <c r="J240" s="34"/>
      <c r="K240" s="34"/>
      <c r="L240" s="35"/>
      <c r="M240" s="222"/>
      <c r="N240" s="223"/>
      <c r="O240" s="69"/>
      <c r="P240" s="69"/>
      <c r="Q240" s="69"/>
      <c r="R240" s="69"/>
      <c r="S240" s="69"/>
      <c r="T240" s="70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4" t="s">
        <v>174</v>
      </c>
      <c r="AU240" s="14" t="s">
        <v>81</v>
      </c>
    </row>
    <row r="241" spans="1:47" s="2" customFormat="1" ht="48.75">
      <c r="A241" s="32"/>
      <c r="B241" s="33"/>
      <c r="C241" s="34"/>
      <c r="D241" s="220" t="s">
        <v>786</v>
      </c>
      <c r="E241" s="34"/>
      <c r="F241" s="239" t="s">
        <v>1063</v>
      </c>
      <c r="G241" s="34"/>
      <c r="H241" s="34"/>
      <c r="I241" s="176"/>
      <c r="J241" s="34"/>
      <c r="K241" s="34"/>
      <c r="L241" s="35"/>
      <c r="M241" s="235"/>
      <c r="N241" s="236"/>
      <c r="O241" s="237"/>
      <c r="P241" s="237"/>
      <c r="Q241" s="237"/>
      <c r="R241" s="237"/>
      <c r="S241" s="237"/>
      <c r="T241" s="238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4" t="s">
        <v>786</v>
      </c>
      <c r="AU241" s="14" t="s">
        <v>81</v>
      </c>
    </row>
    <row r="242" spans="1:47" s="2" customFormat="1" ht="6.95" customHeight="1">
      <c r="A242" s="32"/>
      <c r="B242" s="52"/>
      <c r="C242" s="53"/>
      <c r="D242" s="53"/>
      <c r="E242" s="53"/>
      <c r="F242" s="53"/>
      <c r="G242" s="53"/>
      <c r="H242" s="53"/>
      <c r="I242" s="53"/>
      <c r="J242" s="53"/>
      <c r="K242" s="53"/>
      <c r="L242" s="35"/>
      <c r="M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</row>
  </sheetData>
  <sheetProtection algorithmName="SHA-512" hashValue="iOPnKGp/Qs8ooKm6OoMnZ+FX0MfZYpXeHkIUCyR9GB8F07RWwFBDrOtnb3AMvoRDNyDBD7INhSRh0kYF2LkIfQ==" saltValue="gZ30Tbt27SUtSlG2GJ6OQF6SnP+0vYPt8nztmcnJHeUTVS3sJ5xSdlOnHRyx8tvgusI0Y/aE98ZYsJnb6mjBRQ==" spinCount="100000" sheet="1" objects="1" scenarios="1" formatColumns="0" formatRows="0" autoFilter="0"/>
  <autoFilter ref="C131:K241" xr:uid="{00000000-0009-0000-0000-00000B000000}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4" t="s">
        <v>110</v>
      </c>
    </row>
    <row r="3" spans="1:46" s="1" customFormat="1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7"/>
      <c r="AT3" s="14" t="s">
        <v>83</v>
      </c>
    </row>
    <row r="4" spans="1:46" s="1" customFormat="1" ht="24.95" customHeight="1">
      <c r="B4" s="17"/>
      <c r="D4" s="121" t="s">
        <v>120</v>
      </c>
      <c r="L4" s="17"/>
      <c r="M4" s="122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23" t="s">
        <v>16</v>
      </c>
      <c r="L6" s="17"/>
    </row>
    <row r="7" spans="1:46" s="1" customFormat="1" ht="26.25" customHeight="1">
      <c r="B7" s="17"/>
      <c r="E7" s="287" t="str">
        <f>'Rekapitulace stavby'!K6</f>
        <v>Rozpočet - Snížení energetické náročnosti budov v areálu Slezské nemocnice Opava využitím OZE u vedlejších budov</v>
      </c>
      <c r="F7" s="288"/>
      <c r="G7" s="288"/>
      <c r="H7" s="288"/>
      <c r="L7" s="17"/>
    </row>
    <row r="8" spans="1:46" s="2" customFormat="1" ht="12" customHeight="1">
      <c r="A8" s="32"/>
      <c r="B8" s="35"/>
      <c r="C8" s="32"/>
      <c r="D8" s="123" t="s">
        <v>121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289" t="s">
        <v>1064</v>
      </c>
      <c r="F9" s="290"/>
      <c r="G9" s="290"/>
      <c r="H9" s="290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23" t="s">
        <v>18</v>
      </c>
      <c r="E11" s="32"/>
      <c r="F11" s="124" t="s">
        <v>1</v>
      </c>
      <c r="G11" s="32"/>
      <c r="H11" s="32"/>
      <c r="I11" s="123" t="s">
        <v>19</v>
      </c>
      <c r="J11" s="124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23" t="s">
        <v>20</v>
      </c>
      <c r="E12" s="32"/>
      <c r="F12" s="124" t="s">
        <v>21</v>
      </c>
      <c r="G12" s="32"/>
      <c r="H12" s="32"/>
      <c r="I12" s="123" t="s">
        <v>22</v>
      </c>
      <c r="J12" s="125">
        <f>'Rekapitulace stavby'!AN8</f>
        <v>45561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23" t="s">
        <v>23</v>
      </c>
      <c r="E14" s="32"/>
      <c r="F14" s="32"/>
      <c r="G14" s="32"/>
      <c r="H14" s="32"/>
      <c r="I14" s="123" t="s">
        <v>24</v>
      </c>
      <c r="J14" s="124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24" t="str">
        <f>IF('Rekapitulace stavby'!E11="","",'Rekapitulace stavby'!E11)</f>
        <v xml:space="preserve"> </v>
      </c>
      <c r="F15" s="32"/>
      <c r="G15" s="32"/>
      <c r="H15" s="32"/>
      <c r="I15" s="123" t="s">
        <v>25</v>
      </c>
      <c r="J15" s="124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23" t="s">
        <v>26</v>
      </c>
      <c r="E17" s="32"/>
      <c r="F17" s="32"/>
      <c r="G17" s="32"/>
      <c r="H17" s="32"/>
      <c r="I17" s="123" t="s">
        <v>24</v>
      </c>
      <c r="J17" s="27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291" t="str">
        <f>'Rekapitulace stavby'!E14</f>
        <v>Vyplň údaj</v>
      </c>
      <c r="F18" s="292"/>
      <c r="G18" s="292"/>
      <c r="H18" s="292"/>
      <c r="I18" s="123" t="s">
        <v>25</v>
      </c>
      <c r="J18" s="27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23" t="s">
        <v>28</v>
      </c>
      <c r="E20" s="32"/>
      <c r="F20" s="32"/>
      <c r="G20" s="32"/>
      <c r="H20" s="32"/>
      <c r="I20" s="123" t="s">
        <v>24</v>
      </c>
      <c r="J20" s="124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24" t="str">
        <f>IF('Rekapitulace stavby'!E17="","",'Rekapitulace stavby'!E17)</f>
        <v xml:space="preserve"> </v>
      </c>
      <c r="F21" s="32"/>
      <c r="G21" s="32"/>
      <c r="H21" s="32"/>
      <c r="I21" s="123" t="s">
        <v>25</v>
      </c>
      <c r="J21" s="124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23" t="s">
        <v>30</v>
      </c>
      <c r="E23" s="32"/>
      <c r="F23" s="32"/>
      <c r="G23" s="32"/>
      <c r="H23" s="32"/>
      <c r="I23" s="123" t="s">
        <v>24</v>
      </c>
      <c r="J23" s="124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24" t="str">
        <f>IF('Rekapitulace stavby'!E20="","",'Rekapitulace stavby'!E20)</f>
        <v xml:space="preserve"> </v>
      </c>
      <c r="F24" s="32"/>
      <c r="G24" s="32"/>
      <c r="H24" s="32"/>
      <c r="I24" s="123" t="s">
        <v>25</v>
      </c>
      <c r="J24" s="124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23" t="s">
        <v>31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26"/>
      <c r="B27" s="127"/>
      <c r="C27" s="126"/>
      <c r="D27" s="126"/>
      <c r="E27" s="293" t="s">
        <v>1</v>
      </c>
      <c r="F27" s="293"/>
      <c r="G27" s="293"/>
      <c r="H27" s="293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9"/>
      <c r="E29" s="129"/>
      <c r="F29" s="129"/>
      <c r="G29" s="129"/>
      <c r="H29" s="129"/>
      <c r="I29" s="129"/>
      <c r="J29" s="129"/>
      <c r="K29" s="129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24" t="s">
        <v>123</v>
      </c>
      <c r="E30" s="32"/>
      <c r="F30" s="32"/>
      <c r="G30" s="32"/>
      <c r="H30" s="32"/>
      <c r="I30" s="32"/>
      <c r="J30" s="130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31" t="s">
        <v>114</v>
      </c>
      <c r="E31" s="32"/>
      <c r="F31" s="32"/>
      <c r="G31" s="32"/>
      <c r="H31" s="32"/>
      <c r="I31" s="32"/>
      <c r="J31" s="130">
        <f>J100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32" t="s">
        <v>34</v>
      </c>
      <c r="E32" s="32"/>
      <c r="F32" s="32"/>
      <c r="G32" s="32"/>
      <c r="H32" s="32"/>
      <c r="I32" s="32"/>
      <c r="J32" s="133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9"/>
      <c r="E33" s="129"/>
      <c r="F33" s="129"/>
      <c r="G33" s="129"/>
      <c r="H33" s="129"/>
      <c r="I33" s="129"/>
      <c r="J33" s="129"/>
      <c r="K33" s="129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34" t="s">
        <v>36</v>
      </c>
      <c r="G34" s="32"/>
      <c r="H34" s="32"/>
      <c r="I34" s="134" t="s">
        <v>35</v>
      </c>
      <c r="J34" s="134" t="s">
        <v>37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35" t="s">
        <v>38</v>
      </c>
      <c r="E35" s="123" t="s">
        <v>39</v>
      </c>
      <c r="F35" s="136">
        <f>ROUND((SUM(BE100:BE107) + SUM(BE127:BE136)),  2)</f>
        <v>0</v>
      </c>
      <c r="G35" s="32"/>
      <c r="H35" s="32"/>
      <c r="I35" s="137">
        <v>0.21</v>
      </c>
      <c r="J35" s="136">
        <f>ROUND(((SUM(BE100:BE107) + SUM(BE127:BE136))*I35),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23" t="s">
        <v>40</v>
      </c>
      <c r="F36" s="136">
        <f>ROUND((SUM(BF100:BF107) + SUM(BF127:BF136)),  2)</f>
        <v>0</v>
      </c>
      <c r="G36" s="32"/>
      <c r="H36" s="32"/>
      <c r="I36" s="137">
        <v>0.12</v>
      </c>
      <c r="J36" s="136">
        <f>ROUND(((SUM(BF100:BF107) + SUM(BF127:BF136))*I36),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23" t="s">
        <v>41</v>
      </c>
      <c r="F37" s="136">
        <f>ROUND((SUM(BG100:BG107) + SUM(BG127:BG136)),  2)</f>
        <v>0</v>
      </c>
      <c r="G37" s="32"/>
      <c r="H37" s="32"/>
      <c r="I37" s="137">
        <v>0.21</v>
      </c>
      <c r="J37" s="136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23" t="s">
        <v>42</v>
      </c>
      <c r="F38" s="136">
        <f>ROUND((SUM(BH100:BH107) + SUM(BH127:BH136)),  2)</f>
        <v>0</v>
      </c>
      <c r="G38" s="32"/>
      <c r="H38" s="32"/>
      <c r="I38" s="137">
        <v>0.12</v>
      </c>
      <c r="J38" s="136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23" t="s">
        <v>43</v>
      </c>
      <c r="F39" s="136">
        <f>ROUND((SUM(BI100:BI107) + SUM(BI127:BI136)),  2)</f>
        <v>0</v>
      </c>
      <c r="G39" s="32"/>
      <c r="H39" s="32"/>
      <c r="I39" s="137">
        <v>0</v>
      </c>
      <c r="J39" s="136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38"/>
      <c r="D41" s="139" t="s">
        <v>44</v>
      </c>
      <c r="E41" s="140"/>
      <c r="F41" s="140"/>
      <c r="G41" s="141" t="s">
        <v>45</v>
      </c>
      <c r="H41" s="142" t="s">
        <v>46</v>
      </c>
      <c r="I41" s="140"/>
      <c r="J41" s="143">
        <f>SUM(J32:J39)</f>
        <v>0</v>
      </c>
      <c r="K41" s="144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9"/>
      <c r="D50" s="145" t="s">
        <v>47</v>
      </c>
      <c r="E50" s="146"/>
      <c r="F50" s="146"/>
      <c r="G50" s="145" t="s">
        <v>48</v>
      </c>
      <c r="H50" s="146"/>
      <c r="I50" s="146"/>
      <c r="J50" s="146"/>
      <c r="K50" s="146"/>
      <c r="L50" s="49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2"/>
      <c r="B61" s="35"/>
      <c r="C61" s="32"/>
      <c r="D61" s="147" t="s">
        <v>49</v>
      </c>
      <c r="E61" s="148"/>
      <c r="F61" s="149" t="s">
        <v>50</v>
      </c>
      <c r="G61" s="147" t="s">
        <v>49</v>
      </c>
      <c r="H61" s="148"/>
      <c r="I61" s="148"/>
      <c r="J61" s="150" t="s">
        <v>50</v>
      </c>
      <c r="K61" s="148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2"/>
      <c r="B65" s="35"/>
      <c r="C65" s="32"/>
      <c r="D65" s="145" t="s">
        <v>51</v>
      </c>
      <c r="E65" s="151"/>
      <c r="F65" s="151"/>
      <c r="G65" s="145" t="s">
        <v>52</v>
      </c>
      <c r="H65" s="151"/>
      <c r="I65" s="151"/>
      <c r="J65" s="151"/>
      <c r="K65" s="151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2"/>
      <c r="B76" s="35"/>
      <c r="C76" s="32"/>
      <c r="D76" s="147" t="s">
        <v>49</v>
      </c>
      <c r="E76" s="148"/>
      <c r="F76" s="149" t="s">
        <v>50</v>
      </c>
      <c r="G76" s="147" t="s">
        <v>49</v>
      </c>
      <c r="H76" s="148"/>
      <c r="I76" s="148"/>
      <c r="J76" s="150" t="s">
        <v>50</v>
      </c>
      <c r="K76" s="148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52"/>
      <c r="C77" s="153"/>
      <c r="D77" s="153"/>
      <c r="E77" s="153"/>
      <c r="F77" s="153"/>
      <c r="G77" s="153"/>
      <c r="H77" s="153"/>
      <c r="I77" s="153"/>
      <c r="J77" s="153"/>
      <c r="K77" s="153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54"/>
      <c r="C81" s="155"/>
      <c r="D81" s="155"/>
      <c r="E81" s="155"/>
      <c r="F81" s="155"/>
      <c r="G81" s="155"/>
      <c r="H81" s="155"/>
      <c r="I81" s="155"/>
      <c r="J81" s="155"/>
      <c r="K81" s="155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0" t="s">
        <v>124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4"/>
      <c r="D85" s="34"/>
      <c r="E85" s="294" t="str">
        <f>E7</f>
        <v>Rozpočet - Snížení energetické náročnosti budov v areálu Slezské nemocnice Opava využitím OZE u vedlejších budov</v>
      </c>
      <c r="F85" s="295"/>
      <c r="G85" s="295"/>
      <c r="H85" s="295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6" t="s">
        <v>121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44" t="str">
        <f>E9</f>
        <v>SO 08 - Ostatní</v>
      </c>
      <c r="F87" s="296"/>
      <c r="G87" s="296"/>
      <c r="H87" s="296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6" t="s">
        <v>20</v>
      </c>
      <c r="D89" s="34"/>
      <c r="E89" s="34"/>
      <c r="F89" s="24" t="str">
        <f>F12</f>
        <v xml:space="preserve"> </v>
      </c>
      <c r="G89" s="34"/>
      <c r="H89" s="34"/>
      <c r="I89" s="26" t="s">
        <v>22</v>
      </c>
      <c r="J89" s="64">
        <f>IF(J12="","",J12)</f>
        <v>45561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6" t="s">
        <v>23</v>
      </c>
      <c r="D91" s="34"/>
      <c r="E91" s="34"/>
      <c r="F91" s="24" t="str">
        <f>E15</f>
        <v xml:space="preserve"> </v>
      </c>
      <c r="G91" s="34"/>
      <c r="H91" s="34"/>
      <c r="I91" s="26" t="s">
        <v>28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6" t="s">
        <v>26</v>
      </c>
      <c r="D92" s="34"/>
      <c r="E92" s="34"/>
      <c r="F92" s="24" t="str">
        <f>IF(E18="","",E18)</f>
        <v>Vyplň údaj</v>
      </c>
      <c r="G92" s="34"/>
      <c r="H92" s="34"/>
      <c r="I92" s="26" t="s">
        <v>30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56" t="s">
        <v>125</v>
      </c>
      <c r="D94" s="117"/>
      <c r="E94" s="117"/>
      <c r="F94" s="117"/>
      <c r="G94" s="117"/>
      <c r="H94" s="117"/>
      <c r="I94" s="117"/>
      <c r="J94" s="157" t="s">
        <v>126</v>
      </c>
      <c r="K94" s="117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58" t="s">
        <v>127</v>
      </c>
      <c r="D96" s="34"/>
      <c r="E96" s="34"/>
      <c r="F96" s="34"/>
      <c r="G96" s="34"/>
      <c r="H96" s="34"/>
      <c r="I96" s="34"/>
      <c r="J96" s="82">
        <f>J127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4" t="s">
        <v>128</v>
      </c>
    </row>
    <row r="97" spans="1:65" s="9" customFormat="1" ht="24.95" customHeight="1">
      <c r="B97" s="159"/>
      <c r="C97" s="160"/>
      <c r="D97" s="161" t="s">
        <v>1065</v>
      </c>
      <c r="E97" s="162"/>
      <c r="F97" s="162"/>
      <c r="G97" s="162"/>
      <c r="H97" s="162"/>
      <c r="I97" s="162"/>
      <c r="J97" s="163">
        <f>J128</f>
        <v>0</v>
      </c>
      <c r="K97" s="160"/>
      <c r="L97" s="164"/>
    </row>
    <row r="98" spans="1:65" s="2" customFormat="1" ht="21.75" customHeight="1">
      <c r="A98" s="32"/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49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65" s="2" customFormat="1" ht="6.95" customHeight="1">
      <c r="A99" s="32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49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65" s="2" customFormat="1" ht="29.25" customHeight="1">
      <c r="A100" s="32"/>
      <c r="B100" s="33"/>
      <c r="C100" s="158" t="s">
        <v>142</v>
      </c>
      <c r="D100" s="34"/>
      <c r="E100" s="34"/>
      <c r="F100" s="34"/>
      <c r="G100" s="34"/>
      <c r="H100" s="34"/>
      <c r="I100" s="34"/>
      <c r="J100" s="171">
        <f>ROUND(J101 + J102 + J103 + J104 + J105 + J106,2)</f>
        <v>0</v>
      </c>
      <c r="K100" s="34"/>
      <c r="L100" s="49"/>
      <c r="N100" s="172" t="s">
        <v>38</v>
      </c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65" s="2" customFormat="1" ht="18" customHeight="1">
      <c r="A101" s="32"/>
      <c r="B101" s="33"/>
      <c r="C101" s="34"/>
      <c r="D101" s="247" t="s">
        <v>143</v>
      </c>
      <c r="E101" s="246"/>
      <c r="F101" s="246"/>
      <c r="G101" s="34"/>
      <c r="H101" s="34"/>
      <c r="I101" s="34"/>
      <c r="J101" s="108">
        <v>0</v>
      </c>
      <c r="K101" s="34"/>
      <c r="L101" s="173"/>
      <c r="M101" s="174"/>
      <c r="N101" s="175" t="s">
        <v>39</v>
      </c>
      <c r="O101" s="174"/>
      <c r="P101" s="174"/>
      <c r="Q101" s="174"/>
      <c r="R101" s="174"/>
      <c r="S101" s="176"/>
      <c r="T101" s="176"/>
      <c r="U101" s="176"/>
      <c r="V101" s="176"/>
      <c r="W101" s="176"/>
      <c r="X101" s="176"/>
      <c r="Y101" s="176"/>
      <c r="Z101" s="176"/>
      <c r="AA101" s="176"/>
      <c r="AB101" s="176"/>
      <c r="AC101" s="176"/>
      <c r="AD101" s="176"/>
      <c r="AE101" s="176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7" t="s">
        <v>144</v>
      </c>
      <c r="AZ101" s="174"/>
      <c r="BA101" s="174"/>
      <c r="BB101" s="174"/>
      <c r="BC101" s="174"/>
      <c r="BD101" s="174"/>
      <c r="BE101" s="178">
        <f t="shared" ref="BE101:BE106" si="0">IF(N101="základní",J101,0)</f>
        <v>0</v>
      </c>
      <c r="BF101" s="178">
        <f t="shared" ref="BF101:BF106" si="1">IF(N101="snížená",J101,0)</f>
        <v>0</v>
      </c>
      <c r="BG101" s="178">
        <f t="shared" ref="BG101:BG106" si="2">IF(N101="zákl. přenesená",J101,0)</f>
        <v>0</v>
      </c>
      <c r="BH101" s="178">
        <f t="shared" ref="BH101:BH106" si="3">IF(N101="sníž. přenesená",J101,0)</f>
        <v>0</v>
      </c>
      <c r="BI101" s="178">
        <f t="shared" ref="BI101:BI106" si="4">IF(N101="nulová",J101,0)</f>
        <v>0</v>
      </c>
      <c r="BJ101" s="177" t="s">
        <v>81</v>
      </c>
      <c r="BK101" s="174"/>
      <c r="BL101" s="174"/>
      <c r="BM101" s="174"/>
    </row>
    <row r="102" spans="1:65" s="2" customFormat="1" ht="18" customHeight="1">
      <c r="A102" s="32"/>
      <c r="B102" s="33"/>
      <c r="C102" s="34"/>
      <c r="D102" s="247" t="s">
        <v>145</v>
      </c>
      <c r="E102" s="246"/>
      <c r="F102" s="246"/>
      <c r="G102" s="34"/>
      <c r="H102" s="34"/>
      <c r="I102" s="34"/>
      <c r="J102" s="108">
        <v>0</v>
      </c>
      <c r="K102" s="34"/>
      <c r="L102" s="173"/>
      <c r="M102" s="174"/>
      <c r="N102" s="175" t="s">
        <v>39</v>
      </c>
      <c r="O102" s="174"/>
      <c r="P102" s="174"/>
      <c r="Q102" s="174"/>
      <c r="R102" s="174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7" t="s">
        <v>144</v>
      </c>
      <c r="AZ102" s="174"/>
      <c r="BA102" s="174"/>
      <c r="BB102" s="174"/>
      <c r="BC102" s="174"/>
      <c r="BD102" s="174"/>
      <c r="BE102" s="178">
        <f t="shared" si="0"/>
        <v>0</v>
      </c>
      <c r="BF102" s="178">
        <f t="shared" si="1"/>
        <v>0</v>
      </c>
      <c r="BG102" s="178">
        <f t="shared" si="2"/>
        <v>0</v>
      </c>
      <c r="BH102" s="178">
        <f t="shared" si="3"/>
        <v>0</v>
      </c>
      <c r="BI102" s="178">
        <f t="shared" si="4"/>
        <v>0</v>
      </c>
      <c r="BJ102" s="177" t="s">
        <v>81</v>
      </c>
      <c r="BK102" s="174"/>
      <c r="BL102" s="174"/>
      <c r="BM102" s="174"/>
    </row>
    <row r="103" spans="1:65" s="2" customFormat="1" ht="18" customHeight="1">
      <c r="A103" s="32"/>
      <c r="B103" s="33"/>
      <c r="C103" s="34"/>
      <c r="D103" s="247" t="s">
        <v>146</v>
      </c>
      <c r="E103" s="246"/>
      <c r="F103" s="246"/>
      <c r="G103" s="34"/>
      <c r="H103" s="34"/>
      <c r="I103" s="34"/>
      <c r="J103" s="108">
        <v>0</v>
      </c>
      <c r="K103" s="34"/>
      <c r="L103" s="173"/>
      <c r="M103" s="174"/>
      <c r="N103" s="175" t="s">
        <v>39</v>
      </c>
      <c r="O103" s="174"/>
      <c r="P103" s="174"/>
      <c r="Q103" s="174"/>
      <c r="R103" s="174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7" t="s">
        <v>144</v>
      </c>
      <c r="AZ103" s="174"/>
      <c r="BA103" s="174"/>
      <c r="BB103" s="174"/>
      <c r="BC103" s="174"/>
      <c r="BD103" s="174"/>
      <c r="BE103" s="178">
        <f t="shared" si="0"/>
        <v>0</v>
      </c>
      <c r="BF103" s="178">
        <f t="shared" si="1"/>
        <v>0</v>
      </c>
      <c r="BG103" s="178">
        <f t="shared" si="2"/>
        <v>0</v>
      </c>
      <c r="BH103" s="178">
        <f t="shared" si="3"/>
        <v>0</v>
      </c>
      <c r="BI103" s="178">
        <f t="shared" si="4"/>
        <v>0</v>
      </c>
      <c r="BJ103" s="177" t="s">
        <v>81</v>
      </c>
      <c r="BK103" s="174"/>
      <c r="BL103" s="174"/>
      <c r="BM103" s="174"/>
    </row>
    <row r="104" spans="1:65" s="2" customFormat="1" ht="18" customHeight="1">
      <c r="A104" s="32"/>
      <c r="B104" s="33"/>
      <c r="C104" s="34"/>
      <c r="D104" s="247" t="s">
        <v>147</v>
      </c>
      <c r="E104" s="246"/>
      <c r="F104" s="246"/>
      <c r="G104" s="34"/>
      <c r="H104" s="34"/>
      <c r="I104" s="34"/>
      <c r="J104" s="108">
        <v>0</v>
      </c>
      <c r="K104" s="34"/>
      <c r="L104" s="173"/>
      <c r="M104" s="174"/>
      <c r="N104" s="175" t="s">
        <v>39</v>
      </c>
      <c r="O104" s="174"/>
      <c r="P104" s="174"/>
      <c r="Q104" s="174"/>
      <c r="R104" s="174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7" t="s">
        <v>144</v>
      </c>
      <c r="AZ104" s="174"/>
      <c r="BA104" s="174"/>
      <c r="BB104" s="174"/>
      <c r="BC104" s="174"/>
      <c r="BD104" s="174"/>
      <c r="BE104" s="178">
        <f t="shared" si="0"/>
        <v>0</v>
      </c>
      <c r="BF104" s="178">
        <f t="shared" si="1"/>
        <v>0</v>
      </c>
      <c r="BG104" s="178">
        <f t="shared" si="2"/>
        <v>0</v>
      </c>
      <c r="BH104" s="178">
        <f t="shared" si="3"/>
        <v>0</v>
      </c>
      <c r="BI104" s="178">
        <f t="shared" si="4"/>
        <v>0</v>
      </c>
      <c r="BJ104" s="177" t="s">
        <v>81</v>
      </c>
      <c r="BK104" s="174"/>
      <c r="BL104" s="174"/>
      <c r="BM104" s="174"/>
    </row>
    <row r="105" spans="1:65" s="2" customFormat="1" ht="18" customHeight="1">
      <c r="A105" s="32"/>
      <c r="B105" s="33"/>
      <c r="C105" s="34"/>
      <c r="D105" s="247" t="s">
        <v>148</v>
      </c>
      <c r="E105" s="246"/>
      <c r="F105" s="246"/>
      <c r="G105" s="34"/>
      <c r="H105" s="34"/>
      <c r="I105" s="34"/>
      <c r="J105" s="108">
        <v>0</v>
      </c>
      <c r="K105" s="34"/>
      <c r="L105" s="173"/>
      <c r="M105" s="174"/>
      <c r="N105" s="175" t="s">
        <v>39</v>
      </c>
      <c r="O105" s="174"/>
      <c r="P105" s="174"/>
      <c r="Q105" s="174"/>
      <c r="R105" s="174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7" t="s">
        <v>144</v>
      </c>
      <c r="AZ105" s="174"/>
      <c r="BA105" s="174"/>
      <c r="BB105" s="174"/>
      <c r="BC105" s="174"/>
      <c r="BD105" s="174"/>
      <c r="BE105" s="178">
        <f t="shared" si="0"/>
        <v>0</v>
      </c>
      <c r="BF105" s="178">
        <f t="shared" si="1"/>
        <v>0</v>
      </c>
      <c r="BG105" s="178">
        <f t="shared" si="2"/>
        <v>0</v>
      </c>
      <c r="BH105" s="178">
        <f t="shared" si="3"/>
        <v>0</v>
      </c>
      <c r="BI105" s="178">
        <f t="shared" si="4"/>
        <v>0</v>
      </c>
      <c r="BJ105" s="177" t="s">
        <v>81</v>
      </c>
      <c r="BK105" s="174"/>
      <c r="BL105" s="174"/>
      <c r="BM105" s="174"/>
    </row>
    <row r="106" spans="1:65" s="2" customFormat="1" ht="18" customHeight="1">
      <c r="A106" s="32"/>
      <c r="B106" s="33"/>
      <c r="C106" s="34"/>
      <c r="D106" s="107" t="s">
        <v>149</v>
      </c>
      <c r="E106" s="34"/>
      <c r="F106" s="34"/>
      <c r="G106" s="34"/>
      <c r="H106" s="34"/>
      <c r="I106" s="34"/>
      <c r="J106" s="108">
        <f>ROUND(J30*T106,2)</f>
        <v>0</v>
      </c>
      <c r="K106" s="34"/>
      <c r="L106" s="173"/>
      <c r="M106" s="174"/>
      <c r="N106" s="175" t="s">
        <v>39</v>
      </c>
      <c r="O106" s="174"/>
      <c r="P106" s="174"/>
      <c r="Q106" s="174"/>
      <c r="R106" s="174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7" t="s">
        <v>150</v>
      </c>
      <c r="AZ106" s="174"/>
      <c r="BA106" s="174"/>
      <c r="BB106" s="174"/>
      <c r="BC106" s="174"/>
      <c r="BD106" s="174"/>
      <c r="BE106" s="178">
        <f t="shared" si="0"/>
        <v>0</v>
      </c>
      <c r="BF106" s="178">
        <f t="shared" si="1"/>
        <v>0</v>
      </c>
      <c r="BG106" s="178">
        <f t="shared" si="2"/>
        <v>0</v>
      </c>
      <c r="BH106" s="178">
        <f t="shared" si="3"/>
        <v>0</v>
      </c>
      <c r="BI106" s="178">
        <f t="shared" si="4"/>
        <v>0</v>
      </c>
      <c r="BJ106" s="177" t="s">
        <v>81</v>
      </c>
      <c r="BK106" s="174"/>
      <c r="BL106" s="174"/>
      <c r="BM106" s="174"/>
    </row>
    <row r="107" spans="1:65" s="2" customFormat="1" ht="11.25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29.25" customHeight="1">
      <c r="A108" s="32"/>
      <c r="B108" s="33"/>
      <c r="C108" s="116" t="s">
        <v>119</v>
      </c>
      <c r="D108" s="117"/>
      <c r="E108" s="117"/>
      <c r="F108" s="117"/>
      <c r="G108" s="117"/>
      <c r="H108" s="117"/>
      <c r="I108" s="117"/>
      <c r="J108" s="118">
        <f>ROUND(J96+J100,2)</f>
        <v>0</v>
      </c>
      <c r="K108" s="117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6.95" customHeight="1">
      <c r="A109" s="32"/>
      <c r="B109" s="52"/>
      <c r="C109" s="53"/>
      <c r="D109" s="53"/>
      <c r="E109" s="53"/>
      <c r="F109" s="53"/>
      <c r="G109" s="53"/>
      <c r="H109" s="53"/>
      <c r="I109" s="53"/>
      <c r="J109" s="53"/>
      <c r="K109" s="53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3" spans="1:63" s="2" customFormat="1" ht="6.95" customHeight="1">
      <c r="A113" s="32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24.95" customHeight="1">
      <c r="A114" s="32"/>
      <c r="B114" s="33"/>
      <c r="C114" s="20" t="s">
        <v>151</v>
      </c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6.95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2" customHeight="1">
      <c r="A116" s="32"/>
      <c r="B116" s="33"/>
      <c r="C116" s="26" t="s">
        <v>16</v>
      </c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26.25" customHeight="1">
      <c r="A117" s="32"/>
      <c r="B117" s="33"/>
      <c r="C117" s="34"/>
      <c r="D117" s="34"/>
      <c r="E117" s="294" t="str">
        <f>E7</f>
        <v>Rozpočet - Snížení energetické náročnosti budov v areálu Slezské nemocnice Opava využitím OZE u vedlejších budov</v>
      </c>
      <c r="F117" s="295"/>
      <c r="G117" s="295"/>
      <c r="H117" s="295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6" t="s">
        <v>121</v>
      </c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4"/>
      <c r="D119" s="34"/>
      <c r="E119" s="244" t="str">
        <f>E9</f>
        <v>SO 08 - Ostatní</v>
      </c>
      <c r="F119" s="296"/>
      <c r="G119" s="296"/>
      <c r="H119" s="296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6" t="s">
        <v>20</v>
      </c>
      <c r="D121" s="34"/>
      <c r="E121" s="34"/>
      <c r="F121" s="24" t="str">
        <f>F12</f>
        <v xml:space="preserve"> </v>
      </c>
      <c r="G121" s="34"/>
      <c r="H121" s="34"/>
      <c r="I121" s="26" t="s">
        <v>22</v>
      </c>
      <c r="J121" s="64">
        <f>IF(J12="","",J12)</f>
        <v>45561</v>
      </c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6" t="s">
        <v>23</v>
      </c>
      <c r="D123" s="34"/>
      <c r="E123" s="34"/>
      <c r="F123" s="24" t="str">
        <f>E15</f>
        <v xml:space="preserve"> </v>
      </c>
      <c r="G123" s="34"/>
      <c r="H123" s="34"/>
      <c r="I123" s="26" t="s">
        <v>28</v>
      </c>
      <c r="J123" s="29" t="str">
        <f>E21</f>
        <v xml:space="preserve"> </v>
      </c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6" t="s">
        <v>26</v>
      </c>
      <c r="D124" s="34"/>
      <c r="E124" s="34"/>
      <c r="F124" s="24" t="str">
        <f>IF(E18="","",E18)</f>
        <v>Vyplň údaj</v>
      </c>
      <c r="G124" s="34"/>
      <c r="H124" s="34"/>
      <c r="I124" s="26" t="s">
        <v>30</v>
      </c>
      <c r="J124" s="29" t="str">
        <f>E24</f>
        <v xml:space="preserve"> </v>
      </c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79"/>
      <c r="B126" s="180"/>
      <c r="C126" s="181" t="s">
        <v>152</v>
      </c>
      <c r="D126" s="182" t="s">
        <v>59</v>
      </c>
      <c r="E126" s="182" t="s">
        <v>55</v>
      </c>
      <c r="F126" s="182" t="s">
        <v>56</v>
      </c>
      <c r="G126" s="182" t="s">
        <v>153</v>
      </c>
      <c r="H126" s="182" t="s">
        <v>154</v>
      </c>
      <c r="I126" s="182" t="s">
        <v>155</v>
      </c>
      <c r="J126" s="183" t="s">
        <v>126</v>
      </c>
      <c r="K126" s="184" t="s">
        <v>156</v>
      </c>
      <c r="L126" s="185"/>
      <c r="M126" s="73" t="s">
        <v>1</v>
      </c>
      <c r="N126" s="74" t="s">
        <v>38</v>
      </c>
      <c r="O126" s="74" t="s">
        <v>157</v>
      </c>
      <c r="P126" s="74" t="s">
        <v>158</v>
      </c>
      <c r="Q126" s="74" t="s">
        <v>159</v>
      </c>
      <c r="R126" s="74" t="s">
        <v>160</v>
      </c>
      <c r="S126" s="74" t="s">
        <v>161</v>
      </c>
      <c r="T126" s="75" t="s">
        <v>162</v>
      </c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</row>
    <row r="127" spans="1:63" s="2" customFormat="1" ht="22.9" customHeight="1">
      <c r="A127" s="32"/>
      <c r="B127" s="33"/>
      <c r="C127" s="80" t="s">
        <v>163</v>
      </c>
      <c r="D127" s="34"/>
      <c r="E127" s="34"/>
      <c r="F127" s="34"/>
      <c r="G127" s="34"/>
      <c r="H127" s="34"/>
      <c r="I127" s="34"/>
      <c r="J127" s="186">
        <f>BK127</f>
        <v>0</v>
      </c>
      <c r="K127" s="34"/>
      <c r="L127" s="35"/>
      <c r="M127" s="76"/>
      <c r="N127" s="187"/>
      <c r="O127" s="77"/>
      <c r="P127" s="188">
        <f>P128</f>
        <v>0</v>
      </c>
      <c r="Q127" s="77"/>
      <c r="R127" s="188">
        <f>R128</f>
        <v>0</v>
      </c>
      <c r="S127" s="77"/>
      <c r="T127" s="189">
        <f>T128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4" t="s">
        <v>73</v>
      </c>
      <c r="AU127" s="14" t="s">
        <v>128</v>
      </c>
      <c r="BK127" s="190">
        <f>BK128</f>
        <v>0</v>
      </c>
    </row>
    <row r="128" spans="1:63" s="12" customFormat="1" ht="25.9" customHeight="1">
      <c r="B128" s="191"/>
      <c r="C128" s="192"/>
      <c r="D128" s="193" t="s">
        <v>73</v>
      </c>
      <c r="E128" s="194" t="s">
        <v>530</v>
      </c>
      <c r="F128" s="194" t="s">
        <v>531</v>
      </c>
      <c r="G128" s="192"/>
      <c r="H128" s="192"/>
      <c r="I128" s="195"/>
      <c r="J128" s="196">
        <f>BK128</f>
        <v>0</v>
      </c>
      <c r="K128" s="192"/>
      <c r="L128" s="197"/>
      <c r="M128" s="198"/>
      <c r="N128" s="199"/>
      <c r="O128" s="199"/>
      <c r="P128" s="200">
        <f>SUM(P129:P136)</f>
        <v>0</v>
      </c>
      <c r="Q128" s="199"/>
      <c r="R128" s="200">
        <f>SUM(R129:R136)</f>
        <v>0</v>
      </c>
      <c r="S128" s="199"/>
      <c r="T128" s="201">
        <f>SUM(T129:T136)</f>
        <v>0</v>
      </c>
      <c r="AR128" s="202" t="s">
        <v>177</v>
      </c>
      <c r="AT128" s="203" t="s">
        <v>73</v>
      </c>
      <c r="AU128" s="203" t="s">
        <v>74</v>
      </c>
      <c r="AY128" s="202" t="s">
        <v>166</v>
      </c>
      <c r="BK128" s="204">
        <f>SUM(BK129:BK136)</f>
        <v>0</v>
      </c>
    </row>
    <row r="129" spans="1:65" s="2" customFormat="1" ht="16.5" customHeight="1">
      <c r="A129" s="32"/>
      <c r="B129" s="33"/>
      <c r="C129" s="207" t="s">
        <v>81</v>
      </c>
      <c r="D129" s="207" t="s">
        <v>169</v>
      </c>
      <c r="E129" s="208" t="s">
        <v>1066</v>
      </c>
      <c r="F129" s="209" t="s">
        <v>1067</v>
      </c>
      <c r="G129" s="210" t="s">
        <v>1068</v>
      </c>
      <c r="H129" s="211">
        <v>1</v>
      </c>
      <c r="I129" s="212"/>
      <c r="J129" s="213">
        <f>ROUND(I129*H129,2)</f>
        <v>0</v>
      </c>
      <c r="K129" s="214"/>
      <c r="L129" s="35"/>
      <c r="M129" s="215" t="s">
        <v>1</v>
      </c>
      <c r="N129" s="216" t="s">
        <v>39</v>
      </c>
      <c r="O129" s="69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219" t="s">
        <v>534</v>
      </c>
      <c r="AT129" s="219" t="s">
        <v>169</v>
      </c>
      <c r="AU129" s="219" t="s">
        <v>81</v>
      </c>
      <c r="AY129" s="14" t="s">
        <v>166</v>
      </c>
      <c r="BE129" s="112">
        <f>IF(N129="základní",J129,0)</f>
        <v>0</v>
      </c>
      <c r="BF129" s="112">
        <f>IF(N129="snížená",J129,0)</f>
        <v>0</v>
      </c>
      <c r="BG129" s="112">
        <f>IF(N129="zákl. přenesená",J129,0)</f>
        <v>0</v>
      </c>
      <c r="BH129" s="112">
        <f>IF(N129="sníž. přenesená",J129,0)</f>
        <v>0</v>
      </c>
      <c r="BI129" s="112">
        <f>IF(N129="nulová",J129,0)</f>
        <v>0</v>
      </c>
      <c r="BJ129" s="14" t="s">
        <v>81</v>
      </c>
      <c r="BK129" s="112">
        <f>ROUND(I129*H129,2)</f>
        <v>0</v>
      </c>
      <c r="BL129" s="14" t="s">
        <v>534</v>
      </c>
      <c r="BM129" s="219" t="s">
        <v>83</v>
      </c>
    </row>
    <row r="130" spans="1:65" s="2" customFormat="1" ht="11.25">
      <c r="A130" s="32"/>
      <c r="B130" s="33"/>
      <c r="C130" s="34"/>
      <c r="D130" s="220" t="s">
        <v>174</v>
      </c>
      <c r="E130" s="34"/>
      <c r="F130" s="221" t="s">
        <v>1067</v>
      </c>
      <c r="G130" s="34"/>
      <c r="H130" s="34"/>
      <c r="I130" s="176"/>
      <c r="J130" s="34"/>
      <c r="K130" s="34"/>
      <c r="L130" s="35"/>
      <c r="M130" s="222"/>
      <c r="N130" s="223"/>
      <c r="O130" s="69"/>
      <c r="P130" s="69"/>
      <c r="Q130" s="69"/>
      <c r="R130" s="69"/>
      <c r="S130" s="69"/>
      <c r="T130" s="70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4" t="s">
        <v>174</v>
      </c>
      <c r="AU130" s="14" t="s">
        <v>81</v>
      </c>
    </row>
    <row r="131" spans="1:65" s="2" customFormat="1" ht="16.5" customHeight="1">
      <c r="A131" s="32"/>
      <c r="B131" s="33"/>
      <c r="C131" s="207" t="s">
        <v>83</v>
      </c>
      <c r="D131" s="207" t="s">
        <v>169</v>
      </c>
      <c r="E131" s="208" t="s">
        <v>1069</v>
      </c>
      <c r="F131" s="209" t="s">
        <v>1070</v>
      </c>
      <c r="G131" s="210" t="s">
        <v>1068</v>
      </c>
      <c r="H131" s="211">
        <v>1</v>
      </c>
      <c r="I131" s="212"/>
      <c r="J131" s="213">
        <f>ROUND(I131*H131,2)</f>
        <v>0</v>
      </c>
      <c r="K131" s="214"/>
      <c r="L131" s="35"/>
      <c r="M131" s="215" t="s">
        <v>1</v>
      </c>
      <c r="N131" s="216" t="s">
        <v>39</v>
      </c>
      <c r="O131" s="69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19" t="s">
        <v>534</v>
      </c>
      <c r="AT131" s="219" t="s">
        <v>169</v>
      </c>
      <c r="AU131" s="219" t="s">
        <v>81</v>
      </c>
      <c r="AY131" s="14" t="s">
        <v>166</v>
      </c>
      <c r="BE131" s="112">
        <f>IF(N131="základní",J131,0)</f>
        <v>0</v>
      </c>
      <c r="BF131" s="112">
        <f>IF(N131="snížená",J131,0)</f>
        <v>0</v>
      </c>
      <c r="BG131" s="112">
        <f>IF(N131="zákl. přenesená",J131,0)</f>
        <v>0</v>
      </c>
      <c r="BH131" s="112">
        <f>IF(N131="sníž. přenesená",J131,0)</f>
        <v>0</v>
      </c>
      <c r="BI131" s="112">
        <f>IF(N131="nulová",J131,0)</f>
        <v>0</v>
      </c>
      <c r="BJ131" s="14" t="s">
        <v>81</v>
      </c>
      <c r="BK131" s="112">
        <f>ROUND(I131*H131,2)</f>
        <v>0</v>
      </c>
      <c r="BL131" s="14" t="s">
        <v>534</v>
      </c>
      <c r="BM131" s="219" t="s">
        <v>177</v>
      </c>
    </row>
    <row r="132" spans="1:65" s="2" customFormat="1" ht="11.25">
      <c r="A132" s="32"/>
      <c r="B132" s="33"/>
      <c r="C132" s="34"/>
      <c r="D132" s="220" t="s">
        <v>174</v>
      </c>
      <c r="E132" s="34"/>
      <c r="F132" s="221" t="s">
        <v>1070</v>
      </c>
      <c r="G132" s="34"/>
      <c r="H132" s="34"/>
      <c r="I132" s="176"/>
      <c r="J132" s="34"/>
      <c r="K132" s="34"/>
      <c r="L132" s="35"/>
      <c r="M132" s="222"/>
      <c r="N132" s="223"/>
      <c r="O132" s="69"/>
      <c r="P132" s="69"/>
      <c r="Q132" s="69"/>
      <c r="R132" s="69"/>
      <c r="S132" s="69"/>
      <c r="T132" s="70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4" t="s">
        <v>174</v>
      </c>
      <c r="AU132" s="14" t="s">
        <v>81</v>
      </c>
    </row>
    <row r="133" spans="1:65" s="2" customFormat="1" ht="16.5" customHeight="1">
      <c r="A133" s="32"/>
      <c r="B133" s="33"/>
      <c r="C133" s="207" t="s">
        <v>177</v>
      </c>
      <c r="D133" s="207" t="s">
        <v>169</v>
      </c>
      <c r="E133" s="208" t="s">
        <v>1071</v>
      </c>
      <c r="F133" s="209" t="s">
        <v>748</v>
      </c>
      <c r="G133" s="210" t="s">
        <v>1068</v>
      </c>
      <c r="H133" s="211">
        <v>1</v>
      </c>
      <c r="I133" s="212"/>
      <c r="J133" s="213">
        <f>ROUND(I133*H133,2)</f>
        <v>0</v>
      </c>
      <c r="K133" s="214"/>
      <c r="L133" s="35"/>
      <c r="M133" s="215" t="s">
        <v>1</v>
      </c>
      <c r="N133" s="216" t="s">
        <v>39</v>
      </c>
      <c r="O133" s="69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219" t="s">
        <v>534</v>
      </c>
      <c r="AT133" s="219" t="s">
        <v>169</v>
      </c>
      <c r="AU133" s="219" t="s">
        <v>81</v>
      </c>
      <c r="AY133" s="14" t="s">
        <v>166</v>
      </c>
      <c r="BE133" s="112">
        <f>IF(N133="základní",J133,0)</f>
        <v>0</v>
      </c>
      <c r="BF133" s="112">
        <f>IF(N133="snížená",J133,0)</f>
        <v>0</v>
      </c>
      <c r="BG133" s="112">
        <f>IF(N133="zákl. přenesená",J133,0)</f>
        <v>0</v>
      </c>
      <c r="BH133" s="112">
        <f>IF(N133="sníž. přenesená",J133,0)</f>
        <v>0</v>
      </c>
      <c r="BI133" s="112">
        <f>IF(N133="nulová",J133,0)</f>
        <v>0</v>
      </c>
      <c r="BJ133" s="14" t="s">
        <v>81</v>
      </c>
      <c r="BK133" s="112">
        <f>ROUND(I133*H133,2)</f>
        <v>0</v>
      </c>
      <c r="BL133" s="14" t="s">
        <v>534</v>
      </c>
      <c r="BM133" s="219" t="s">
        <v>183</v>
      </c>
    </row>
    <row r="134" spans="1:65" s="2" customFormat="1" ht="11.25">
      <c r="A134" s="32"/>
      <c r="B134" s="33"/>
      <c r="C134" s="34"/>
      <c r="D134" s="220" t="s">
        <v>174</v>
      </c>
      <c r="E134" s="34"/>
      <c r="F134" s="221" t="s">
        <v>748</v>
      </c>
      <c r="G134" s="34"/>
      <c r="H134" s="34"/>
      <c r="I134" s="176"/>
      <c r="J134" s="34"/>
      <c r="K134" s="34"/>
      <c r="L134" s="35"/>
      <c r="M134" s="222"/>
      <c r="N134" s="223"/>
      <c r="O134" s="69"/>
      <c r="P134" s="69"/>
      <c r="Q134" s="69"/>
      <c r="R134" s="69"/>
      <c r="S134" s="69"/>
      <c r="T134" s="70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4" t="s">
        <v>174</v>
      </c>
      <c r="AU134" s="14" t="s">
        <v>81</v>
      </c>
    </row>
    <row r="135" spans="1:65" s="2" customFormat="1" ht="16.5" customHeight="1">
      <c r="A135" s="32"/>
      <c r="B135" s="33"/>
      <c r="C135" s="207" t="s">
        <v>183</v>
      </c>
      <c r="D135" s="207" t="s">
        <v>169</v>
      </c>
      <c r="E135" s="208" t="s">
        <v>1072</v>
      </c>
      <c r="F135" s="209" t="s">
        <v>1073</v>
      </c>
      <c r="G135" s="210" t="s">
        <v>1068</v>
      </c>
      <c r="H135" s="211">
        <v>1</v>
      </c>
      <c r="I135" s="212"/>
      <c r="J135" s="213">
        <f>ROUND(I135*H135,2)</f>
        <v>0</v>
      </c>
      <c r="K135" s="214"/>
      <c r="L135" s="35"/>
      <c r="M135" s="215" t="s">
        <v>1</v>
      </c>
      <c r="N135" s="216" t="s">
        <v>39</v>
      </c>
      <c r="O135" s="69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9" t="s">
        <v>534</v>
      </c>
      <c r="AT135" s="219" t="s">
        <v>169</v>
      </c>
      <c r="AU135" s="219" t="s">
        <v>81</v>
      </c>
      <c r="AY135" s="14" t="s">
        <v>166</v>
      </c>
      <c r="BE135" s="112">
        <f>IF(N135="základní",J135,0)</f>
        <v>0</v>
      </c>
      <c r="BF135" s="112">
        <f>IF(N135="snížená",J135,0)</f>
        <v>0</v>
      </c>
      <c r="BG135" s="112">
        <f>IF(N135="zákl. přenesená",J135,0)</f>
        <v>0</v>
      </c>
      <c r="BH135" s="112">
        <f>IF(N135="sníž. přenesená",J135,0)</f>
        <v>0</v>
      </c>
      <c r="BI135" s="112">
        <f>IF(N135="nulová",J135,0)</f>
        <v>0</v>
      </c>
      <c r="BJ135" s="14" t="s">
        <v>81</v>
      </c>
      <c r="BK135" s="112">
        <f>ROUND(I135*H135,2)</f>
        <v>0</v>
      </c>
      <c r="BL135" s="14" t="s">
        <v>534</v>
      </c>
      <c r="BM135" s="219" t="s">
        <v>186</v>
      </c>
    </row>
    <row r="136" spans="1:65" s="2" customFormat="1" ht="11.25">
      <c r="A136" s="32"/>
      <c r="B136" s="33"/>
      <c r="C136" s="34"/>
      <c r="D136" s="220" t="s">
        <v>174</v>
      </c>
      <c r="E136" s="34"/>
      <c r="F136" s="221" t="s">
        <v>1073</v>
      </c>
      <c r="G136" s="34"/>
      <c r="H136" s="34"/>
      <c r="I136" s="176"/>
      <c r="J136" s="34"/>
      <c r="K136" s="34"/>
      <c r="L136" s="35"/>
      <c r="M136" s="235"/>
      <c r="N136" s="236"/>
      <c r="O136" s="237"/>
      <c r="P136" s="237"/>
      <c r="Q136" s="237"/>
      <c r="R136" s="237"/>
      <c r="S136" s="237"/>
      <c r="T136" s="238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4" t="s">
        <v>174</v>
      </c>
      <c r="AU136" s="14" t="s">
        <v>81</v>
      </c>
    </row>
    <row r="137" spans="1:65" s="2" customFormat="1" ht="6.95" customHeight="1">
      <c r="A137" s="32"/>
      <c r="B137" s="52"/>
      <c r="C137" s="53"/>
      <c r="D137" s="53"/>
      <c r="E137" s="53"/>
      <c r="F137" s="53"/>
      <c r="G137" s="53"/>
      <c r="H137" s="53"/>
      <c r="I137" s="53"/>
      <c r="J137" s="53"/>
      <c r="K137" s="53"/>
      <c r="L137" s="35"/>
      <c r="M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</sheetData>
  <sheetProtection algorithmName="SHA-512" hashValue="El7wBC9+RPxXyReGTDTorPNUTnPNW188KrzT+SUYRVh8HBEhD7a/8slotesEahJcAhm90gkvBYe5lpfk5JxZwg==" saltValue="R5PEsy4rfYvi6ZUQZjIfMyrg5tB14t672jnEylbAmJM0IbT3rtizDUD4dKAFdwqZCE1JZjhbc8dPLjXOru/3IQ==" spinCount="100000" sheet="1" objects="1" scenarios="1" formatColumns="0" formatRows="0" autoFilter="0"/>
  <autoFilter ref="C126:K136" xr:uid="{00000000-0009-0000-0000-00000C000000}"/>
  <mergeCells count="14">
    <mergeCell ref="D105:F105"/>
    <mergeCell ref="E117:H117"/>
    <mergeCell ref="E119:H119"/>
    <mergeCell ref="L2:V2"/>
    <mergeCell ref="E87:H87"/>
    <mergeCell ref="D101:F101"/>
    <mergeCell ref="D102:F102"/>
    <mergeCell ref="D103:F103"/>
    <mergeCell ref="D104:F10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26</vt:i4>
      </vt:variant>
    </vt:vector>
  </HeadingPairs>
  <TitlesOfParts>
    <vt:vector size="39" baseType="lpstr">
      <vt:lpstr>Rekapitulace stavby</vt:lpstr>
      <vt:lpstr>SO 01 D.1.4.1 - Rekonstru...</vt:lpstr>
      <vt:lpstr>SO 01 D.1.4.2 - Elektroin...</vt:lpstr>
      <vt:lpstr>SO 02 D.1.4.1 - Rekonstru...</vt:lpstr>
      <vt:lpstr>SO 02 D.1.4.2 - Elektroin...</vt:lpstr>
      <vt:lpstr>SO 03 D.1.4.1 - Rekonstru...</vt:lpstr>
      <vt:lpstr>SO 03 D.1.4.2 - Elektroin...</vt:lpstr>
      <vt:lpstr>SO 04 D.1.1 - Architekton...</vt:lpstr>
      <vt:lpstr>S0 04 D.1.4.1 -  Instalac...</vt:lpstr>
      <vt:lpstr>S0 04 D.1.4.2 -  Instalac...</vt:lpstr>
      <vt:lpstr>SO 05 D.1.4.2 - Elektroin...</vt:lpstr>
      <vt:lpstr>SO 07 D.1.4.1 - Elektroin...</vt:lpstr>
      <vt:lpstr>SO 08 - Ostatní</vt:lpstr>
      <vt:lpstr>'Rekapitulace stavby'!Názvy_tisku</vt:lpstr>
      <vt:lpstr>'S0 04 D.1.4.1 -  Instalac...'!Názvy_tisku</vt:lpstr>
      <vt:lpstr>'S0 04 D.1.4.2 -  Instalac...'!Názvy_tisku</vt:lpstr>
      <vt:lpstr>'SO 01 D.1.4.1 - Rekonstru...'!Názvy_tisku</vt:lpstr>
      <vt:lpstr>'SO 01 D.1.4.2 - Elektroin...'!Názvy_tisku</vt:lpstr>
      <vt:lpstr>'SO 02 D.1.4.1 - Rekonstru...'!Názvy_tisku</vt:lpstr>
      <vt:lpstr>'SO 02 D.1.4.2 - Elektroin...'!Názvy_tisku</vt:lpstr>
      <vt:lpstr>'SO 03 D.1.4.1 - Rekonstru...'!Názvy_tisku</vt:lpstr>
      <vt:lpstr>'SO 03 D.1.4.2 - Elektroin...'!Názvy_tisku</vt:lpstr>
      <vt:lpstr>'SO 04 D.1.1 - Architekton...'!Názvy_tisku</vt:lpstr>
      <vt:lpstr>'SO 05 D.1.4.2 - Elektroin...'!Názvy_tisku</vt:lpstr>
      <vt:lpstr>'SO 07 D.1.4.1 - Elektroin...'!Názvy_tisku</vt:lpstr>
      <vt:lpstr>'SO 08 - Ostatní'!Názvy_tisku</vt:lpstr>
      <vt:lpstr>'Rekapitulace stavby'!Oblast_tisku</vt:lpstr>
      <vt:lpstr>'S0 04 D.1.4.1 -  Instalac...'!Oblast_tisku</vt:lpstr>
      <vt:lpstr>'S0 04 D.1.4.2 -  Instalac...'!Oblast_tisku</vt:lpstr>
      <vt:lpstr>'SO 01 D.1.4.1 - Rekonstru...'!Oblast_tisku</vt:lpstr>
      <vt:lpstr>'SO 01 D.1.4.2 - Elektroin...'!Oblast_tisku</vt:lpstr>
      <vt:lpstr>'SO 02 D.1.4.1 - Rekonstru...'!Oblast_tisku</vt:lpstr>
      <vt:lpstr>'SO 02 D.1.4.2 - Elektroin...'!Oblast_tisku</vt:lpstr>
      <vt:lpstr>'SO 03 D.1.4.1 - Rekonstru...'!Oblast_tisku</vt:lpstr>
      <vt:lpstr>'SO 03 D.1.4.2 - Elektroin...'!Oblast_tisku</vt:lpstr>
      <vt:lpstr>'SO 04 D.1.1 - Architekton...'!Oblast_tisku</vt:lpstr>
      <vt:lpstr>'SO 05 D.1.4.2 - Elektroin...'!Oblast_tisku</vt:lpstr>
      <vt:lpstr>'SO 07 D.1.4.1 - Elektroin...'!Oblast_tisku</vt:lpstr>
      <vt:lpstr>'SO 08 - Ostatní'!Oblast_tisku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Linhart Josef</dc:creator>
  <cp:lastModifiedBy>Quasnitza Jakub</cp:lastModifiedBy>
  <dcterms:created xsi:type="dcterms:W3CDTF">2024-11-08T09:06:06Z</dcterms:created>
  <dcterms:modified xsi:type="dcterms:W3CDTF">2024-11-08T11:17:59Z</dcterms:modified>
</cp:coreProperties>
</file>