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rubova\VZ SZZ\2025\KRN_Otr_2025_XX_oprava zatopenych prostor-B a OOP M.Al-ce\"/>
    </mc:Choice>
  </mc:AlternateContent>
  <bookViews>
    <workbookView xWindow="0" yWindow="0" windowWidth="28800" windowHeight="11865" activeTab="3"/>
  </bookViews>
  <sheets>
    <sheet name="Pokyny pro vyplnění" sheetId="11" r:id="rId1"/>
    <sheet name="Stavba" sheetId="1" r:id="rId2"/>
    <sheet name="VzorPolozky" sheetId="10" state="hidden" r:id="rId3"/>
    <sheet name="2025011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'20250111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'20250111 1 Pol'!$A$1:$Y$66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1" i="1" l="1"/>
  <c r="I60" i="1"/>
  <c r="I59" i="1"/>
  <c r="I58" i="1"/>
  <c r="I57" i="1"/>
  <c r="I56" i="1"/>
  <c r="I55" i="1"/>
  <c r="I54" i="1"/>
  <c r="I53" i="1"/>
  <c r="G42" i="1"/>
  <c r="H42" i="1" s="1"/>
  <c r="I42" i="1" s="1"/>
  <c r="F42" i="1"/>
  <c r="G41" i="1"/>
  <c r="F41" i="1"/>
  <c r="G39" i="1"/>
  <c r="H39" i="1" s="1"/>
  <c r="F39" i="1"/>
  <c r="G65" i="12"/>
  <c r="BA58" i="12"/>
  <c r="BA56" i="12"/>
  <c r="G9" i="12"/>
  <c r="M9" i="12" s="1"/>
  <c r="I9" i="12"/>
  <c r="I8" i="12" s="1"/>
  <c r="K9" i="12"/>
  <c r="O9" i="12"/>
  <c r="Q9" i="12"/>
  <c r="Q8" i="12" s="1"/>
  <c r="V9" i="12"/>
  <c r="V8" i="12" s="1"/>
  <c r="G12" i="12"/>
  <c r="M12" i="12" s="1"/>
  <c r="I12" i="12"/>
  <c r="K12" i="12"/>
  <c r="O12" i="12"/>
  <c r="O8" i="12" s="1"/>
  <c r="Q12" i="12"/>
  <c r="V12" i="12"/>
  <c r="G15" i="12"/>
  <c r="I15" i="12"/>
  <c r="K15" i="12"/>
  <c r="M15" i="12"/>
  <c r="O15" i="12"/>
  <c r="Q15" i="12"/>
  <c r="V15" i="12"/>
  <c r="G18" i="12"/>
  <c r="I18" i="12"/>
  <c r="K18" i="12"/>
  <c r="K8" i="12" s="1"/>
  <c r="M18" i="12"/>
  <c r="O18" i="12"/>
  <c r="Q18" i="12"/>
  <c r="V18" i="12"/>
  <c r="K21" i="12"/>
  <c r="Q21" i="12"/>
  <c r="G22" i="12"/>
  <c r="G21" i="12" s="1"/>
  <c r="I22" i="12"/>
  <c r="I21" i="12" s="1"/>
  <c r="K22" i="12"/>
  <c r="O22" i="12"/>
  <c r="O21" i="12" s="1"/>
  <c r="Q22" i="12"/>
  <c r="V22" i="12"/>
  <c r="V21" i="12" s="1"/>
  <c r="G25" i="12"/>
  <c r="I25" i="12"/>
  <c r="V25" i="12"/>
  <c r="G26" i="12"/>
  <c r="M26" i="12" s="1"/>
  <c r="M25" i="12" s="1"/>
  <c r="I26" i="12"/>
  <c r="K26" i="12"/>
  <c r="K25" i="12" s="1"/>
  <c r="O26" i="12"/>
  <c r="O25" i="12" s="1"/>
  <c r="Q26" i="12"/>
  <c r="Q25" i="12" s="1"/>
  <c r="V26" i="12"/>
  <c r="I28" i="12"/>
  <c r="O28" i="12"/>
  <c r="Q28" i="12"/>
  <c r="G29" i="12"/>
  <c r="G28" i="12" s="1"/>
  <c r="I29" i="12"/>
  <c r="K29" i="12"/>
  <c r="K28" i="12" s="1"/>
  <c r="M29" i="12"/>
  <c r="M28" i="12" s="1"/>
  <c r="O29" i="12"/>
  <c r="Q29" i="12"/>
  <c r="V29" i="12"/>
  <c r="V28" i="12" s="1"/>
  <c r="K31" i="12"/>
  <c r="G32" i="12"/>
  <c r="G31" i="12" s="1"/>
  <c r="I32" i="12"/>
  <c r="I31" i="12" s="1"/>
  <c r="K32" i="12"/>
  <c r="O32" i="12"/>
  <c r="O31" i="12" s="1"/>
  <c r="Q32" i="12"/>
  <c r="V32" i="12"/>
  <c r="V31" i="12" s="1"/>
  <c r="G34" i="12"/>
  <c r="M34" i="12" s="1"/>
  <c r="I34" i="12"/>
  <c r="K34" i="12"/>
  <c r="O34" i="12"/>
  <c r="Q34" i="12"/>
  <c r="Q31" i="12" s="1"/>
  <c r="V34" i="12"/>
  <c r="G36" i="12"/>
  <c r="K36" i="12"/>
  <c r="V36" i="12"/>
  <c r="G37" i="12"/>
  <c r="I37" i="12"/>
  <c r="I36" i="12" s="1"/>
  <c r="K37" i="12"/>
  <c r="M37" i="12"/>
  <c r="M36" i="12" s="1"/>
  <c r="O37" i="12"/>
  <c r="O36" i="12" s="1"/>
  <c r="Q37" i="12"/>
  <c r="Q36" i="12" s="1"/>
  <c r="V37" i="12"/>
  <c r="O39" i="12"/>
  <c r="G40" i="12"/>
  <c r="I40" i="12"/>
  <c r="I39" i="12" s="1"/>
  <c r="K40" i="12"/>
  <c r="K39" i="12" s="1"/>
  <c r="M40" i="12"/>
  <c r="O40" i="12"/>
  <c r="Q40" i="12"/>
  <c r="Q39" i="12" s="1"/>
  <c r="V40" i="12"/>
  <c r="G42" i="12"/>
  <c r="M42" i="12" s="1"/>
  <c r="I42" i="12"/>
  <c r="K42" i="12"/>
  <c r="O42" i="12"/>
  <c r="Q42" i="12"/>
  <c r="V42" i="12"/>
  <c r="V39" i="12" s="1"/>
  <c r="G44" i="12"/>
  <c r="G39" i="12" s="1"/>
  <c r="I44" i="12"/>
  <c r="K44" i="12"/>
  <c r="O44" i="12"/>
  <c r="Q44" i="12"/>
  <c r="V44" i="12"/>
  <c r="G46" i="12"/>
  <c r="M46" i="12" s="1"/>
  <c r="I46" i="12"/>
  <c r="K46" i="12"/>
  <c r="O46" i="12"/>
  <c r="Q46" i="12"/>
  <c r="V46" i="12"/>
  <c r="Q47" i="12"/>
  <c r="G48" i="12"/>
  <c r="G47" i="12" s="1"/>
  <c r="I48" i="12"/>
  <c r="K48" i="12"/>
  <c r="K47" i="12" s="1"/>
  <c r="M48" i="12"/>
  <c r="M47" i="12" s="1"/>
  <c r="O48" i="12"/>
  <c r="O47" i="12" s="1"/>
  <c r="Q48" i="12"/>
  <c r="V48" i="12"/>
  <c r="V47" i="12" s="1"/>
  <c r="G50" i="12"/>
  <c r="I50" i="12"/>
  <c r="I47" i="12" s="1"/>
  <c r="K50" i="12"/>
  <c r="M50" i="12"/>
  <c r="O50" i="12"/>
  <c r="Q50" i="12"/>
  <c r="V50" i="12"/>
  <c r="G52" i="12"/>
  <c r="M52" i="12" s="1"/>
  <c r="I52" i="12"/>
  <c r="K52" i="12"/>
  <c r="O52" i="12"/>
  <c r="Q52" i="12"/>
  <c r="V52" i="12"/>
  <c r="G55" i="12"/>
  <c r="M55" i="12" s="1"/>
  <c r="I55" i="12"/>
  <c r="K55" i="12"/>
  <c r="K54" i="12" s="1"/>
  <c r="O55" i="12"/>
  <c r="O54" i="12" s="1"/>
  <c r="Q55" i="12"/>
  <c r="Q54" i="12" s="1"/>
  <c r="V55" i="12"/>
  <c r="V54" i="12" s="1"/>
  <c r="G57" i="12"/>
  <c r="I57" i="12"/>
  <c r="K57" i="12"/>
  <c r="M57" i="12"/>
  <c r="O57" i="12"/>
  <c r="Q57" i="12"/>
  <c r="V57" i="12"/>
  <c r="G59" i="12"/>
  <c r="I59" i="12"/>
  <c r="K59" i="12"/>
  <c r="M59" i="12"/>
  <c r="O59" i="12"/>
  <c r="Q59" i="12"/>
  <c r="V59" i="12"/>
  <c r="G60" i="12"/>
  <c r="I60" i="12"/>
  <c r="K60" i="12"/>
  <c r="M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I54" i="12" s="1"/>
  <c r="K62" i="12"/>
  <c r="O62" i="12"/>
  <c r="Q62" i="12"/>
  <c r="V62" i="12"/>
  <c r="G63" i="12"/>
  <c r="M63" i="12" s="1"/>
  <c r="I63" i="12"/>
  <c r="K63" i="12"/>
  <c r="O63" i="12"/>
  <c r="Q63" i="12"/>
  <c r="V63" i="12"/>
  <c r="AE65" i="12"/>
  <c r="I20" i="1"/>
  <c r="I19" i="1"/>
  <c r="I18" i="1"/>
  <c r="I17" i="1"/>
  <c r="F43" i="1"/>
  <c r="G23" i="1" s="1"/>
  <c r="G43" i="1"/>
  <c r="H41" i="1"/>
  <c r="I41" i="1" s="1"/>
  <c r="H40" i="1"/>
  <c r="J28" i="1"/>
  <c r="J26" i="1"/>
  <c r="G38" i="1"/>
  <c r="F38" i="1"/>
  <c r="J23" i="1"/>
  <c r="J24" i="1"/>
  <c r="J25" i="1"/>
  <c r="J27" i="1"/>
  <c r="E24" i="1"/>
  <c r="E26" i="1"/>
  <c r="I16" i="1" l="1"/>
  <c r="I21" i="1" s="1"/>
  <c r="I62" i="1"/>
  <c r="J61" i="1" s="1"/>
  <c r="G28" i="1"/>
  <c r="I39" i="1"/>
  <c r="I43" i="1" s="1"/>
  <c r="J41" i="1" s="1"/>
  <c r="H43" i="1"/>
  <c r="G25" i="1"/>
  <c r="A25" i="1" s="1"/>
  <c r="A23" i="1"/>
  <c r="M8" i="12"/>
  <c r="M54" i="12"/>
  <c r="M39" i="12"/>
  <c r="AF65" i="12"/>
  <c r="M44" i="12"/>
  <c r="M32" i="12"/>
  <c r="M31" i="12" s="1"/>
  <c r="M22" i="12"/>
  <c r="M21" i="12" s="1"/>
  <c r="G54" i="12"/>
  <c r="G8" i="12"/>
  <c r="J55" i="1" l="1"/>
  <c r="J57" i="1"/>
  <c r="J54" i="1"/>
  <c r="J60" i="1"/>
  <c r="J58" i="1"/>
  <c r="J56" i="1"/>
  <c r="J53" i="1"/>
  <c r="J59" i="1"/>
  <c r="J42" i="1"/>
  <c r="J39" i="1"/>
  <c r="J43" i="1" s="1"/>
  <c r="A26" i="1"/>
  <c r="G26" i="1"/>
  <c r="A24" i="1"/>
  <c r="G24" i="1"/>
  <c r="J62" i="1" l="1"/>
  <c r="A27" i="1"/>
  <c r="G29" i="1" s="1"/>
  <c r="G27" i="1" s="1"/>
  <c r="A29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<sst xmlns="http://schemas.openxmlformats.org/spreadsheetml/2006/main" count="451" uniqueCount="206">
  <si>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</si>
  <si>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</si>
  <si>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</si>
  <si>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</si>
  <si>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</si>
  <si>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</si>
  <si>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</si>
  <si>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</si>
  <si>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</si>
  <si>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</si>
  <si>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</si>
  <si>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</si>
  <si>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</si>
  <si>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</si>
  <si>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</si>
  <si>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</si>
  <si>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</si>
  <si>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</si>
  <si>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</si>
  <si>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</si>
  <si>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</si>
  <si>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</si>
  <si>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</si>
  <si>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</si>
  <si>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</si>
  <si>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</si>
  <si>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</si>
  <si>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</si>
  <si>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</si>
  <si>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</si>
  <si>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</si>
  <si>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</si>
  <si>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</si>
  <si>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</si>
  <si>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</si>
  <si>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</si>
  <si>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</si>
  <si>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</si>
  <si>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</si>
  <si>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</si>
  <si>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</si>
  <si>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</si>
  <si>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</si>
  <si>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</si>
  <si>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Chodba 1.PP</t>
  </si>
  <si>
    <t>20250111</t>
  </si>
  <si>
    <t>OOP Město Albrechtice</t>
  </si>
  <si>
    <t>Objekt:</t>
  </si>
  <si>
    <t>Rozpočet:</t>
  </si>
  <si>
    <t xml:space="preserve"> OOP M.Albrechtice</t>
  </si>
  <si>
    <t>Stavba</t>
  </si>
  <si>
    <t>Stavební objekt</t>
  </si>
  <si>
    <t>Celkem za stavbu</t>
  </si>
  <si>
    <t>CZK</t>
  </si>
  <si>
    <t>#POPS</t>
  </si>
  <si>
    <t>Popis stavby: 20250111 -  OOP M.Albrechtice</t>
  </si>
  <si>
    <t>#POPO</t>
  </si>
  <si>
    <t>Popis objektu: 20250111 - OOP Město Albrechtice</t>
  </si>
  <si>
    <t>#POPR</t>
  </si>
  <si>
    <t>Popis rozpočtu: 1 - Chodba 1.PP</t>
  </si>
  <si>
    <t>Rekapitulace dílů</t>
  </si>
  <si>
    <t>Typ dílu</t>
  </si>
  <si>
    <t>6</t>
  </si>
  <si>
    <t>Úpravy povrchu, podlahy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</si>
  <si>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</si>
  <si>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</si>
  <si>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</si>
  <si>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</si>
  <si>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</si>
  <si>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</si>
  <si>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</si>
  <si>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</si>
  <si>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</si>
  <si>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</si>
  <si>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771</t>
  </si>
  <si>
    <t>Podlahy z dlaždic a obklady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</si>
  <si>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</si>
  <si>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</si>
  <si>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</si>
  <si>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</si>
  <si>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</si>
  <si>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</si>
  <si>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</si>
  <si>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</si>
  <si>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</si>
  <si>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</si>
  <si>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</si>
  <si>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</si>
  <si>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</si>
  <si>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</si>
  <si>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</si>
  <si>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</si>
  <si>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</si>
  <si>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</si>
  <si>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</si>
  <si>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</si>
  <si>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</si>
  <si>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</si>
  <si>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</si>
  <si>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</si>
  <si>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</si>
  <si>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</si>
  <si>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</si>
  <si>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</si>
  <si>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</si>
  <si>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</si>
  <si>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</si>
  <si>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</si>
  <si>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</si>
  <si>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</si>
  <si>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</si>
  <si>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</si>
  <si>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602011105R00</t>
  </si>
  <si>
    <t xml:space="preserve">Omítka stěn z hotových směsí postřik, báze, sanační,  ,  ,  </t>
  </si>
  <si>
    <t>m2</t>
  </si>
  <si>
    <t>801-1</t>
  </si>
  <si>
    <t>RTS 25/ I</t>
  </si>
  <si>
    <t>RTS 24/ II</t>
  </si>
  <si>
    <t>Práce</t>
  </si>
  <si>
    <t>Běžná</t>
  </si>
  <si>
    <t>POL1_1</t>
  </si>
  <si>
    <t>po jednotlivých vrstvách</t>
  </si>
  <si>
    <t>SPI</t>
  </si>
  <si>
    <t>m.č. 031+001+002+003 : 1,50*293,96</t>
  </si>
  <si>
    <t>VV</t>
  </si>
  <si>
    <t>602011121R00</t>
  </si>
  <si>
    <t xml:space="preserve">Omítka stěn z hotových směsí vrstva jádrová, cementová, sanační, tloušťka vrstvy 20 mm,  </t>
  </si>
  <si>
    <t>POL1_</t>
  </si>
  <si>
    <t>602011124R00</t>
  </si>
  <si>
    <t xml:space="preserve">Omítka stěn z hotových směsí vrstva podkladní, sanační,  , tloušťka vrstvy 15 mm,  </t>
  </si>
  <si>
    <t>602011151R00</t>
  </si>
  <si>
    <t xml:space="preserve">Omítka stěn z hotových směsí vrstva štuková, vápenocementová, sanační, tloušťka vrstvy 3,5 mm,  </t>
  </si>
  <si>
    <t>622903111R00</t>
  </si>
  <si>
    <t>Očištění zdiva nebo betonu zdí a valů před započetím oprav ručně</t>
  </si>
  <si>
    <t>801-5</t>
  </si>
  <si>
    <t>před započetím oprav</t>
  </si>
  <si>
    <t>941955001R00</t>
  </si>
  <si>
    <t>Lešení lehké pracovní pomocné pomocné, o výšce lešeňové podlahy do 1,2 m</t>
  </si>
  <si>
    <t>800-3</t>
  </si>
  <si>
    <t>m.č. 031+001+002+003 : 320,96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</si>
  <si>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</si>
  <si>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</si>
  <si>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965081702R00</t>
  </si>
  <si>
    <t>Soklíků z dlažeb keramických tloušťky do 10 mm, výšky do 100 mm</t>
  </si>
  <si>
    <t>m</t>
  </si>
  <si>
    <t>801-3</t>
  </si>
  <si>
    <t>Kalkul</t>
  </si>
  <si>
    <t>m.č. 031+001+002+003 : 293,96</t>
  </si>
  <si>
    <t>978013191R00</t>
  </si>
  <si>
    <t>Otlučení omítek vápenných nebo vápenocementových vnitřních s vyškrabáním spár, s očištěním zdiva stěn, v rozsahu do 100 %</t>
  </si>
  <si>
    <t>999281105R00</t>
  </si>
  <si>
    <t xml:space="preserve">Přesun hmot pro opravy a údržbu objektů pro opravy a údržbu dosavadních objektů včetně vnějších plášťů  výšky do 6 m,  </t>
  </si>
  <si>
    <t>t</t>
  </si>
  <si>
    <t>801-4</t>
  </si>
  <si>
    <t>Přesun hmot</t>
  </si>
  <si>
    <t>POL7_1</t>
  </si>
  <si>
    <t>oborů 801, 803, 811 a 812</t>
  </si>
  <si>
    <t>771475014R00</t>
  </si>
  <si>
    <t>Montáž soklíků z dlaždic keramických výšky 100 mm, soklíků vodorovných, kladených do flexibilního tmele</t>
  </si>
  <si>
    <t>800-771</t>
  </si>
  <si>
    <t>POL1_7</t>
  </si>
  <si>
    <t>771578011R00</t>
  </si>
  <si>
    <t>Zvláštní úpravy spár spára podlaha-stěna silikonem</t>
  </si>
  <si>
    <t>59764242R</t>
  </si>
  <si>
    <t>dlažba keramická sokl s požlábkem; š = 90 mm; l = 200 mm; h = 9,0 mm; povrch matný; pro interiér i exteriér</t>
  </si>
  <si>
    <t>kus</t>
  </si>
  <si>
    <t>SPCM</t>
  </si>
  <si>
    <t>Specifikace</t>
  </si>
  <si>
    <t>POL3_1</t>
  </si>
  <si>
    <t>m.č. 031+001+002+003 : 5*293,96</t>
  </si>
  <si>
    <t>998771201R00</t>
  </si>
  <si>
    <t>Přesun hmot pro podlahy z dlaždic, výšky do 6 m</t>
  </si>
  <si>
    <t>Indiv</t>
  </si>
  <si>
    <t>POL7_1002</t>
  </si>
  <si>
    <t>784402801R00</t>
  </si>
  <si>
    <t>Odstranění maleb oškrabáním, v místnostech do 3,8 m</t>
  </si>
  <si>
    <t>800-784</t>
  </si>
  <si>
    <t>m.č. 031+001+002+003 : (2,40-1,50)*293,96</t>
  </si>
  <si>
    <t>784111701R00</t>
  </si>
  <si>
    <t>Příprava povrchu Penetrace (napouštění) podkladu disperzní, jednonásobná</t>
  </si>
  <si>
    <t>m.č. 031+001+002+003 : 2,40*293,96+320,96</t>
  </si>
  <si>
    <t>784115522R00</t>
  </si>
  <si>
    <t>Malba Remal protiplísňový,barva, bez penetrace, 2x</t>
  </si>
  <si>
    <t>979087112R00</t>
  </si>
  <si>
    <t xml:space="preserve">Vodorovná doprava suti a vybouraných hmot nakládání suti na dopravní prostředky,  </t>
  </si>
  <si>
    <t>821-1</t>
  </si>
  <si>
    <t>Přesun suti</t>
  </si>
  <si>
    <t>POL8_0</t>
  </si>
  <si>
    <t>se složením a hrubým urovnáním nebo s přeložením na jiný dopravní prostředek kromě lodi, vč. příplatku za každých dalších i započatých 1000 m přes 1000 m,</t>
  </si>
  <si>
    <t>979017112R00</t>
  </si>
  <si>
    <t>Svislé přemístění suti k místu nakládky svislé přemístění vybouraných hmot nošením nebo přehazováním k místu nakládky, na výšku do 3,5 m</t>
  </si>
  <si>
    <t>800-2</t>
  </si>
  <si>
    <t>nebo vybouraných hmot nošením nebo přehazováním k místu nakládky přístupnému normálním dopravním prostředkům,</t>
  </si>
  <si>
    <t>979081111R00</t>
  </si>
  <si>
    <t>Odvoz suti a vybouraných hmot na skládku do 1 km</t>
  </si>
  <si>
    <t>POL8_1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</si>
  <si>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</si>
  <si>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</si>
  <si>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</si>
  <si>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</si>
  <si>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</si>
  <si>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</si>
  <si>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979999999R00</t>
  </si>
  <si>
    <t>Poplatek za recyklaci, suti s 10 % příměsi dřeva, plastu apod.,  , skupina 17 01 07 z Katalogu odpadů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</si>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</sst>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5" t="s">
        <v>39</v>
      </c>
      <c r="B2" s="195"/>
      <c r="C2" s="195"/>
      <c r="D2" s="195"/>
      <c r="E2" s="195"/>
      <c r="F2" s="195"/>
      <c r="G2" s="195"/>
    </row>
  </sheetData>
  <sheetProtection algorithmName="SHA-512" hashValue="XFrSmLFLivqMxug2pwvdjWQSz1YGJ/y1XngQlR4vcwS13MJATUQbcgxy/5ZpWbpRM7q5nrSbZ54l0qAlSs6aDQ==" saltValue="WRCl21+WJFOnZEy1OdOgG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5"/>
  <sheetViews>
    <sheetView showGridLines="0" topLeftCell="B44" zoomScaleNormal="100" zoomScaleSheetLayoutView="75" workbookViewId="0">
      <selection activeCell="O21" sqref="O2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6" t="s">
        <v>41</v>
      </c>
      <c r="C1" s="197"/>
      <c r="D1" s="197"/>
      <c r="E1" s="197"/>
      <c r="F1" s="197"/>
      <c r="G1" s="197"/>
      <c r="H1" s="197"/>
      <c r="I1" s="197"/>
      <c r="J1" s="198"/>
    </row>
    <row r="2" spans="1:15" ht="36" customHeight="1" x14ac:dyDescent="0.2">
      <c r="A2" s="2"/>
      <c r="B2" s="77" t="s">
        <v>22</v>
      </c>
      <c r="C2" s="78"/>
      <c r="D2" s="79" t="s">
        <v>45</v>
      </c>
      <c r="E2" s="205" t="s">
        <v>49</v>
      </c>
      <c r="F2" s="206"/>
      <c r="G2" s="206"/>
      <c r="H2" s="206"/>
      <c r="I2" s="206"/>
      <c r="J2" s="207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08" t="s">
        <v>46</v>
      </c>
      <c r="F3" s="209"/>
      <c r="G3" s="209"/>
      <c r="H3" s="209"/>
      <c r="I3" s="209"/>
      <c r="J3" s="210"/>
    </row>
    <row r="4" spans="1:15" ht="23.25" customHeight="1" x14ac:dyDescent="0.2">
      <c r="A4" s="76">
        <v>1544</v>
      </c>
      <c r="B4" s="82" t="s">
        <v>48</v>
      </c>
      <c r="C4" s="83"/>
      <c r="D4" s="84" t="s">
        <v>43</v>
      </c>
      <c r="E4" s="218" t="s">
        <v>44</v>
      </c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42</v>
      </c>
      <c r="D5" s="223"/>
      <c r="E5" s="224"/>
      <c r="F5" s="224"/>
      <c r="G5" s="224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5"/>
      <c r="E6" s="226"/>
      <c r="F6" s="226"/>
      <c r="G6" s="226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7"/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2"/>
      <c r="E11" s="212"/>
      <c r="F11" s="212"/>
      <c r="G11" s="212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1"/>
      <c r="F15" s="211"/>
      <c r="G15" s="213"/>
      <c r="H15" s="213"/>
      <c r="I15" s="213" t="s">
        <v>29</v>
      </c>
      <c r="J15" s="214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02"/>
      <c r="F16" s="203"/>
      <c r="G16" s="202"/>
      <c r="H16" s="203"/>
      <c r="I16" s="202">
        <f>SUMIF(F53:F61,A16,I53:I61)+SUMIF(F53:F61,"PSU",I53:I61)</f>
        <v>0</v>
      </c>
      <c r="J16" s="204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02"/>
      <c r="F17" s="203"/>
      <c r="G17" s="202"/>
      <c r="H17" s="203"/>
      <c r="I17" s="202">
        <f>SUMIF(F53:F61,A17,I53:I61)</f>
        <v>0</v>
      </c>
      <c r="J17" s="204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02"/>
      <c r="F18" s="203"/>
      <c r="G18" s="202"/>
      <c r="H18" s="203"/>
      <c r="I18" s="202">
        <f>SUMIF(F53:F61,A18,I53:I61)</f>
        <v>0</v>
      </c>
      <c r="J18" s="204"/>
    </row>
    <row r="19" spans="1:10" ht="23.25" customHeight="1" x14ac:dyDescent="0.2">
      <c r="A19" s="139" t="s">
        <v>81</v>
      </c>
      <c r="B19" s="38" t="s">
        <v>27</v>
      </c>
      <c r="C19" s="62"/>
      <c r="D19" s="63"/>
      <c r="E19" s="202"/>
      <c r="F19" s="203"/>
      <c r="G19" s="202"/>
      <c r="H19" s="203"/>
      <c r="I19" s="202">
        <f>SUMIF(F53:F61,A19,I53:I61)</f>
        <v>0</v>
      </c>
      <c r="J19" s="204"/>
    </row>
    <row r="20" spans="1:10" ht="23.25" customHeight="1" x14ac:dyDescent="0.2">
      <c r="A20" s="139" t="s">
        <v>82</v>
      </c>
      <c r="B20" s="38" t="s">
        <v>28</v>
      </c>
      <c r="C20" s="62"/>
      <c r="D20" s="63"/>
      <c r="E20" s="202"/>
      <c r="F20" s="203"/>
      <c r="G20" s="202"/>
      <c r="H20" s="203"/>
      <c r="I20" s="202">
        <f>SUMIF(F53:F61,A20,I53:I61)</f>
        <v>0</v>
      </c>
      <c r="J20" s="204"/>
    </row>
    <row r="21" spans="1:10" ht="23.25" customHeight="1" x14ac:dyDescent="0.2">
      <c r="A21" s="2"/>
      <c r="B21" s="48" t="s">
        <v>29</v>
      </c>
      <c r="C21" s="64"/>
      <c r="D21" s="65"/>
      <c r="E21" s="215"/>
      <c r="F21" s="216"/>
      <c r="G21" s="215"/>
      <c r="H21" s="216"/>
      <c r="I21" s="215">
        <f>SUM(I16:J20)</f>
        <v>0</v>
      </c>
      <c r="J21" s="234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32">
        <f>ZakladDPHSniVypocet</f>
        <v>0</v>
      </c>
      <c r="H23" s="233"/>
      <c r="I23" s="23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30">
        <f>A23</f>
        <v>0</v>
      </c>
      <c r="H24" s="231"/>
      <c r="I24" s="23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32">
        <f>ZakladDPHZaklVypocet</f>
        <v>0</v>
      </c>
      <c r="H25" s="233"/>
      <c r="I25" s="23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99">
        <f>A25</f>
        <v>0</v>
      </c>
      <c r="H26" s="200"/>
      <c r="I26" s="20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01">
        <f>CenaCelkem-(ZakladDPHSni+DPHSni+ZakladDPHZakl+DPHZakl)</f>
        <v>0</v>
      </c>
      <c r="H27" s="201"/>
      <c r="I27" s="201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36">
        <f>ZakladDPHSniVypocet+ZakladDPHZaklVypocet</f>
        <v>0</v>
      </c>
      <c r="H28" s="236"/>
      <c r="I28" s="236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35">
        <f>A27</f>
        <v>0</v>
      </c>
      <c r="H29" s="235"/>
      <c r="I29" s="235"/>
      <c r="J29" s="119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7"/>
      <c r="E34" s="238"/>
      <c r="G34" s="239"/>
      <c r="H34" s="240"/>
      <c r="I34" s="240"/>
      <c r="J34" s="25"/>
    </row>
    <row r="35" spans="1:10" ht="12.75" customHeight="1" x14ac:dyDescent="0.2">
      <c r="A35" s="2"/>
      <c r="B35" s="2"/>
      <c r="D35" s="229" t="s">
        <v>2</v>
      </c>
      <c r="E35" s="22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50</v>
      </c>
      <c r="C39" s="241"/>
      <c r="D39" s="241"/>
      <c r="E39" s="241"/>
      <c r="F39" s="99">
        <f>'20250111 1 Pol'!AE65</f>
        <v>0</v>
      </c>
      <c r="G39" s="100">
        <f>'20250111 1 Pol'!AF65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/>
      <c r="C40" s="242" t="s">
        <v>51</v>
      </c>
      <c r="D40" s="242"/>
      <c r="E40" s="242"/>
      <c r="F40" s="104"/>
      <c r="G40" s="105"/>
      <c r="H40" s="105">
        <f>(F40*SazbaDPH1/100)+(G40*SazbaDPH2/100)</f>
        <v>0</v>
      </c>
      <c r="I40" s="105"/>
      <c r="J40" s="106"/>
    </row>
    <row r="41" spans="1:10" ht="25.5" hidden="1" customHeight="1" x14ac:dyDescent="0.2">
      <c r="A41" s="88">
        <v>2</v>
      </c>
      <c r="B41" s="103" t="s">
        <v>45</v>
      </c>
      <c r="C41" s="242" t="s">
        <v>46</v>
      </c>
      <c r="D41" s="242"/>
      <c r="E41" s="242"/>
      <c r="F41" s="104">
        <f>'20250111 1 Pol'!AE65</f>
        <v>0</v>
      </c>
      <c r="G41" s="105">
        <f>'20250111 1 Pol'!AF65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hidden="1" customHeight="1" x14ac:dyDescent="0.2">
      <c r="A42" s="88">
        <v>3</v>
      </c>
      <c r="B42" s="107" t="s">
        <v>43</v>
      </c>
      <c r="C42" s="241" t="s">
        <v>44</v>
      </c>
      <c r="D42" s="241"/>
      <c r="E42" s="241"/>
      <c r="F42" s="108">
        <f>'20250111 1 Pol'!AE65</f>
        <v>0</v>
      </c>
      <c r="G42" s="101">
        <f>'20250111 1 Pol'!AF65</f>
        <v>0</v>
      </c>
      <c r="H42" s="101">
        <f>(F42*SazbaDPH1/100)+(G42*SazbaDPH2/100)</f>
        <v>0</v>
      </c>
      <c r="I42" s="101">
        <f>F42+G42+H42</f>
        <v>0</v>
      </c>
      <c r="J42" s="102" t="str">
        <f>IF(CenaCelkemVypocet=0,"",I42/CenaCelkemVypocet*100)</f>
        <v/>
      </c>
    </row>
    <row r="43" spans="1:10" ht="25.5" hidden="1" customHeight="1" x14ac:dyDescent="0.2">
      <c r="A43" s="88"/>
      <c r="B43" s="243" t="s">
        <v>52</v>
      </c>
      <c r="C43" s="244"/>
      <c r="D43" s="244"/>
      <c r="E43" s="245"/>
      <c r="F43" s="109">
        <f>SUMIF(A39:A42,"=1",F39:F42)</f>
        <v>0</v>
      </c>
      <c r="G43" s="110">
        <f>SUMIF(A39:A42,"=1",G39:G42)</f>
        <v>0</v>
      </c>
      <c r="H43" s="110">
        <f>SUMIF(A39:A42,"=1",H39:H42)</f>
        <v>0</v>
      </c>
      <c r="I43" s="110">
        <f>SUMIF(A39:A42,"=1",I39:I42)</f>
        <v>0</v>
      </c>
      <c r="J43" s="111">
        <f>SUMIF(A39:A42,"=1",J39:J42)</f>
        <v>0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50" spans="1:10" ht="15.75" x14ac:dyDescent="0.25">
      <c r="B50" s="120" t="s">
        <v>60</v>
      </c>
    </row>
    <row r="52" spans="1:10" ht="25.5" customHeight="1" x14ac:dyDescent="0.2">
      <c r="A52" s="122"/>
      <c r="B52" s="125" t="s">
        <v>17</v>
      </c>
      <c r="C52" s="125" t="s">
        <v>5</v>
      </c>
      <c r="D52" s="126"/>
      <c r="E52" s="126"/>
      <c r="F52" s="127" t="s">
        <v>61</v>
      </c>
      <c r="G52" s="127"/>
      <c r="H52" s="127"/>
      <c r="I52" s="127" t="s">
        <v>29</v>
      </c>
      <c r="J52" s="127" t="s">
        <v>0</v>
      </c>
    </row>
    <row r="53" spans="1:10" ht="36.75" customHeight="1" x14ac:dyDescent="0.2">
      <c r="A53" s="123"/>
      <c r="B53" s="128" t="s">
        <v>62</v>
      </c>
      <c r="C53" s="246" t="s">
        <v>63</v>
      </c>
      <c r="D53" s="247"/>
      <c r="E53" s="247"/>
      <c r="F53" s="135" t="s">
        <v>24</v>
      </c>
      <c r="G53" s="136"/>
      <c r="H53" s="136"/>
      <c r="I53" s="136">
        <f>'20250111 1 Pol'!G8</f>
        <v>0</v>
      </c>
      <c r="J53" s="132" t="str">
        <f>IF(I62=0,"",I53/I62*100)</f>
        <v/>
      </c>
    </row>
    <row r="54" spans="1:10" ht="36.75" customHeight="1" x14ac:dyDescent="0.2">
      <c r="A54" s="123"/>
      <c r="B54" s="128" t="s">
        <v>64</v>
      </c>
      <c r="C54" s="246" t="s">
        <v>65</v>
      </c>
      <c r="D54" s="247"/>
      <c r="E54" s="247"/>
      <c r="F54" s="135" t="s">
        <v>24</v>
      </c>
      <c r="G54" s="136"/>
      <c r="H54" s="136"/>
      <c r="I54" s="136">
        <f>'20250111 1 Pol'!G21</f>
        <v>0</v>
      </c>
      <c r="J54" s="132" t="str">
        <f>IF(I62=0,"",I54/I62*100)</f>
        <v/>
      </c>
    </row>
    <row r="55" spans="1:10" ht="36.75" customHeight="1" x14ac:dyDescent="0.2">
      <c r="A55" s="123"/>
      <c r="B55" s="128" t="s">
        <v>66</v>
      </c>
      <c r="C55" s="246" t="s">
        <v>67</v>
      </c>
      <c r="D55" s="247"/>
      <c r="E55" s="247"/>
      <c r="F55" s="135" t="s">
        <v>24</v>
      </c>
      <c r="G55" s="136"/>
      <c r="H55" s="136"/>
      <c r="I55" s="136">
        <f>'20250111 1 Pol'!G25</f>
        <v>0</v>
      </c>
      <c r="J55" s="132" t="str">
        <f>IF(I62=0,"",I55/I62*100)</f>
        <v/>
      </c>
    </row>
    <row r="56" spans="1:10" ht="36.75" customHeight="1" x14ac:dyDescent="0.2">
      <c r="A56" s="123"/>
      <c r="B56" s="128" t="s">
        <v>68</v>
      </c>
      <c r="C56" s="246" t="s">
        <v>69</v>
      </c>
      <c r="D56" s="247"/>
      <c r="E56" s="247"/>
      <c r="F56" s="135" t="s">
        <v>24</v>
      </c>
      <c r="G56" s="136"/>
      <c r="H56" s="136"/>
      <c r="I56" s="136">
        <f>'20250111 1 Pol'!G28</f>
        <v>0</v>
      </c>
      <c r="J56" s="132" t="str">
        <f>IF(I62=0,"",I56/I62*100)</f>
        <v/>
      </c>
    </row>
    <row r="57" spans="1:10" ht="36.75" customHeight="1" x14ac:dyDescent="0.2">
      <c r="A57" s="123"/>
      <c r="B57" s="128" t="s">
        <v>70</v>
      </c>
      <c r="C57" s="246" t="s">
        <v>71</v>
      </c>
      <c r="D57" s="247"/>
      <c r="E57" s="247"/>
      <c r="F57" s="135" t="s">
        <v>24</v>
      </c>
      <c r="G57" s="136"/>
      <c r="H57" s="136"/>
      <c r="I57" s="136">
        <f>'20250111 1 Pol'!G31</f>
        <v>0</v>
      </c>
      <c r="J57" s="132" t="str">
        <f>IF(I62=0,"",I57/I62*100)</f>
        <v/>
      </c>
    </row>
    <row r="58" spans="1:10" ht="36.75" customHeight="1" x14ac:dyDescent="0.2">
      <c r="A58" s="123"/>
      <c r="B58" s="128" t="s">
        <v>72</v>
      </c>
      <c r="C58" s="246" t="s">
        <v>73</v>
      </c>
      <c r="D58" s="247"/>
      <c r="E58" s="247"/>
      <c r="F58" s="135" t="s">
        <v>24</v>
      </c>
      <c r="G58" s="136"/>
      <c r="H58" s="136"/>
      <c r="I58" s="136">
        <f>'20250111 1 Pol'!G36</f>
        <v>0</v>
      </c>
      <c r="J58" s="132" t="str">
        <f>IF(I62=0,"",I58/I62*100)</f>
        <v/>
      </c>
    </row>
    <row r="59" spans="1:10" ht="36.75" customHeight="1" x14ac:dyDescent="0.2">
      <c r="A59" s="123"/>
      <c r="B59" s="128" t="s">
        <v>74</v>
      </c>
      <c r="C59" s="246" t="s">
        <v>75</v>
      </c>
      <c r="D59" s="247"/>
      <c r="E59" s="247"/>
      <c r="F59" s="135" t="s">
        <v>25</v>
      </c>
      <c r="G59" s="136"/>
      <c r="H59" s="136"/>
      <c r="I59" s="136">
        <f>'20250111 1 Pol'!G39</f>
        <v>0</v>
      </c>
      <c r="J59" s="132" t="str">
        <f>IF(I62=0,"",I59/I62*100)</f>
        <v/>
      </c>
    </row>
    <row r="60" spans="1:10" ht="36.75" customHeight="1" x14ac:dyDescent="0.2">
      <c r="A60" s="123"/>
      <c r="B60" s="128" t="s">
        <v>76</v>
      </c>
      <c r="C60" s="246" t="s">
        <v>77</v>
      </c>
      <c r="D60" s="247"/>
      <c r="E60" s="247"/>
      <c r="F60" s="135" t="s">
        <v>25</v>
      </c>
      <c r="G60" s="136"/>
      <c r="H60" s="136"/>
      <c r="I60" s="136">
        <f>'20250111 1 Pol'!G47</f>
        <v>0</v>
      </c>
      <c r="J60" s="132" t="str">
        <f>IF(I62=0,"",I60/I62*100)</f>
        <v/>
      </c>
    </row>
    <row r="61" spans="1:10" ht="36.75" customHeight="1" x14ac:dyDescent="0.2">
      <c r="A61" s="123"/>
      <c r="B61" s="128" t="s">
        <v>78</v>
      </c>
      <c r="C61" s="246" t="s">
        <v>79</v>
      </c>
      <c r="D61" s="247"/>
      <c r="E61" s="247"/>
      <c r="F61" s="135" t="s">
        <v>80</v>
      </c>
      <c r="G61" s="136"/>
      <c r="H61" s="136"/>
      <c r="I61" s="136">
        <f>'20250111 1 Pol'!G54</f>
        <v>0</v>
      </c>
      <c r="J61" s="132" t="str">
        <f>IF(I62=0,"",I61/I62*100)</f>
        <v/>
      </c>
    </row>
    <row r="62" spans="1:10" ht="25.5" customHeight="1" x14ac:dyDescent="0.2">
      <c r="A62" s="124"/>
      <c r="B62" s="129" t="s">
        <v>1</v>
      </c>
      <c r="C62" s="130"/>
      <c r="D62" s="131"/>
      <c r="E62" s="131"/>
      <c r="F62" s="137"/>
      <c r="G62" s="138"/>
      <c r="H62" s="138"/>
      <c r="I62" s="138">
        <f>SUM(I53:I61)</f>
        <v>0</v>
      </c>
      <c r="J62" s="133">
        <f>SUM(J53:J61)</f>
        <v>0</v>
      </c>
    </row>
    <row r="63" spans="1:10" x14ac:dyDescent="0.2">
      <c r="F63" s="87"/>
      <c r="G63" s="87"/>
      <c r="H63" s="87"/>
      <c r="I63" s="87"/>
      <c r="J63" s="134"/>
    </row>
    <row r="64" spans="1:10" x14ac:dyDescent="0.2">
      <c r="F64" s="87"/>
      <c r="G64" s="87"/>
      <c r="H64" s="87"/>
      <c r="I64" s="87"/>
      <c r="J64" s="134"/>
    </row>
    <row r="65" spans="6:10" x14ac:dyDescent="0.2">
      <c r="F65" s="87"/>
      <c r="G65" s="87"/>
      <c r="H65" s="87"/>
      <c r="I65" s="87"/>
      <c r="J65" s="134"/>
    </row>
  </sheetData>
  <sheetProtection algorithmName="SHA-512" hashValue="MdgSswxxJ09Km9ZwsJngqb5TJlWaPo0J68F+FH2BOmMeTxpSIK0ofovFrLps00Qd48KfZl5PkDSPlyJxpxX1zA==" saltValue="XM+FCQ2Kx69zIo09DN33L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8:E58"/>
    <mergeCell ref="C59:E59"/>
    <mergeCell ref="C60:E60"/>
    <mergeCell ref="C61:E61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50" t="s">
        <v>7</v>
      </c>
      <c r="B2" s="49"/>
      <c r="C2" s="250"/>
      <c r="D2" s="250"/>
      <c r="E2" s="250"/>
      <c r="F2" s="250"/>
      <c r="G2" s="251"/>
    </row>
    <row r="3" spans="1:7" ht="24.95" customHeight="1" x14ac:dyDescent="0.2">
      <c r="A3" s="50" t="s">
        <v>8</v>
      </c>
      <c r="B3" s="49"/>
      <c r="C3" s="250"/>
      <c r="D3" s="250"/>
      <c r="E3" s="250"/>
      <c r="F3" s="250"/>
      <c r="G3" s="251"/>
    </row>
    <row r="4" spans="1:7" ht="24.95" customHeight="1" x14ac:dyDescent="0.2">
      <c r="A4" s="50" t="s">
        <v>9</v>
      </c>
      <c r="B4" s="49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sheetProtection algorithmName="SHA-512" hashValue="xhcCqoGrzh7ZYkZ0De9YuasFVDO4nx4Gh9djnNMN/PkU65XLoMO1+gX9lkK7n5pCE5xah229VHROSDs84cMQAQ==" saltValue="GPlvV1RVq+8W2iYwL7JHM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83</v>
      </c>
      <c r="B1" s="254"/>
      <c r="C1" s="254"/>
      <c r="D1" s="254"/>
      <c r="E1" s="254"/>
      <c r="F1" s="254"/>
      <c r="G1" s="254"/>
      <c r="AG1" t="s">
        <v>84</v>
      </c>
    </row>
    <row r="2" spans="1:60" ht="24.95" customHeight="1" x14ac:dyDescent="0.2">
      <c r="A2" s="140" t="s">
        <v>7</v>
      </c>
      <c r="B2" s="49" t="s">
        <v>45</v>
      </c>
      <c r="C2" s="255" t="s">
        <v>49</v>
      </c>
      <c r="D2" s="256"/>
      <c r="E2" s="256"/>
      <c r="F2" s="256"/>
      <c r="G2" s="257"/>
      <c r="AG2" t="s">
        <v>85</v>
      </c>
    </row>
    <row r="3" spans="1:60" ht="24.95" customHeight="1" x14ac:dyDescent="0.2">
      <c r="A3" s="140" t="s">
        <v>8</v>
      </c>
      <c r="B3" s="49" t="s">
        <v>45</v>
      </c>
      <c r="C3" s="255" t="s">
        <v>46</v>
      </c>
      <c r="D3" s="256"/>
      <c r="E3" s="256"/>
      <c r="F3" s="256"/>
      <c r="G3" s="257"/>
      <c r="AC3" s="121" t="s">
        <v>85</v>
      </c>
      <c r="AG3" t="s">
        <v>86</v>
      </c>
    </row>
    <row r="4" spans="1:60" ht="24.95" customHeight="1" x14ac:dyDescent="0.2">
      <c r="A4" s="141" t="s">
        <v>9</v>
      </c>
      <c r="B4" s="142" t="s">
        <v>43</v>
      </c>
      <c r="C4" s="258" t="s">
        <v>44</v>
      </c>
      <c r="D4" s="259"/>
      <c r="E4" s="259"/>
      <c r="F4" s="259"/>
      <c r="G4" s="260"/>
      <c r="AG4" t="s">
        <v>87</v>
      </c>
    </row>
    <row r="5" spans="1:60" x14ac:dyDescent="0.2">
      <c r="D5" s="10"/>
    </row>
    <row r="6" spans="1:60" ht="38.25" x14ac:dyDescent="0.2">
      <c r="A6" s="144" t="s">
        <v>88</v>
      </c>
      <c r="B6" s="146" t="s">
        <v>89</v>
      </c>
      <c r="C6" s="146" t="s">
        <v>90</v>
      </c>
      <c r="D6" s="145" t="s">
        <v>91</v>
      </c>
      <c r="E6" s="144" t="s">
        <v>92</v>
      </c>
      <c r="F6" s="143" t="s">
        <v>93</v>
      </c>
      <c r="G6" s="144" t="s">
        <v>29</v>
      </c>
      <c r="H6" s="147" t="s">
        <v>30</v>
      </c>
      <c r="I6" s="147" t="s">
        <v>94</v>
      </c>
      <c r="J6" s="147" t="s">
        <v>31</v>
      </c>
      <c r="K6" s="147" t="s">
        <v>95</v>
      </c>
      <c r="L6" s="147" t="s">
        <v>96</v>
      </c>
      <c r="M6" s="147" t="s">
        <v>97</v>
      </c>
      <c r="N6" s="147" t="s">
        <v>98</v>
      </c>
      <c r="O6" s="147" t="s">
        <v>99</v>
      </c>
      <c r="P6" s="147" t="s">
        <v>100</v>
      </c>
      <c r="Q6" s="147" t="s">
        <v>101</v>
      </c>
      <c r="R6" s="147" t="s">
        <v>102</v>
      </c>
      <c r="S6" s="147" t="s">
        <v>103</v>
      </c>
      <c r="T6" s="147" t="s">
        <v>104</v>
      </c>
      <c r="U6" s="147" t="s">
        <v>105</v>
      </c>
      <c r="V6" s="147" t="s">
        <v>106</v>
      </c>
      <c r="W6" s="147" t="s">
        <v>107</v>
      </c>
      <c r="X6" s="147" t="s">
        <v>108</v>
      </c>
      <c r="Y6" s="147" t="s">
        <v>109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110</v>
      </c>
      <c r="B8" s="165" t="s">
        <v>62</v>
      </c>
      <c r="C8" s="187" t="s">
        <v>63</v>
      </c>
      <c r="D8" s="166"/>
      <c r="E8" s="167"/>
      <c r="F8" s="168"/>
      <c r="G8" s="168">
        <f>SUMIF(AG9:AG20,"&lt;&gt;NOR",G9:G20)</f>
        <v>0</v>
      </c>
      <c r="H8" s="168"/>
      <c r="I8" s="168">
        <f>SUM(I9:I20)</f>
        <v>0</v>
      </c>
      <c r="J8" s="168"/>
      <c r="K8" s="168">
        <f>SUM(K9:K20)</f>
        <v>0</v>
      </c>
      <c r="L8" s="168"/>
      <c r="M8" s="168">
        <f>SUM(M9:M20)</f>
        <v>0</v>
      </c>
      <c r="N8" s="167"/>
      <c r="O8" s="167">
        <f>SUM(O9:O20)</f>
        <v>28.83</v>
      </c>
      <c r="P8" s="167"/>
      <c r="Q8" s="167">
        <f>SUM(Q9:Q20)</f>
        <v>0</v>
      </c>
      <c r="R8" s="168"/>
      <c r="S8" s="168"/>
      <c r="T8" s="169"/>
      <c r="U8" s="163"/>
      <c r="V8" s="163">
        <f>SUM(V9:V20)</f>
        <v>507.08000000000004</v>
      </c>
      <c r="W8" s="163"/>
      <c r="X8" s="163"/>
      <c r="Y8" s="163"/>
      <c r="AG8" t="s">
        <v>111</v>
      </c>
    </row>
    <row r="9" spans="1:60" outlineLevel="1" x14ac:dyDescent="0.2">
      <c r="A9" s="171">
        <v>1</v>
      </c>
      <c r="B9" s="172" t="s">
        <v>112</v>
      </c>
      <c r="C9" s="188" t="s">
        <v>113</v>
      </c>
      <c r="D9" s="173" t="s">
        <v>114</v>
      </c>
      <c r="E9" s="174">
        <v>440.94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7.8799999999999999E-3</v>
      </c>
      <c r="O9" s="174">
        <f>ROUND(E9*N9,2)</f>
        <v>3.47</v>
      </c>
      <c r="P9" s="174">
        <v>0</v>
      </c>
      <c r="Q9" s="174">
        <f>ROUND(E9*P9,2)</f>
        <v>0</v>
      </c>
      <c r="R9" s="176" t="s">
        <v>115</v>
      </c>
      <c r="S9" s="176" t="s">
        <v>116</v>
      </c>
      <c r="T9" s="177" t="s">
        <v>117</v>
      </c>
      <c r="U9" s="159">
        <v>0.09</v>
      </c>
      <c r="V9" s="159">
        <f>ROUND(E9*U9,2)</f>
        <v>39.68</v>
      </c>
      <c r="W9" s="159"/>
      <c r="X9" s="159" t="s">
        <v>118</v>
      </c>
      <c r="Y9" s="159" t="s">
        <v>119</v>
      </c>
      <c r="Z9" s="148"/>
      <c r="AA9" s="148"/>
      <c r="AB9" s="148"/>
      <c r="AC9" s="148"/>
      <c r="AD9" s="148"/>
      <c r="AE9" s="148"/>
      <c r="AF9" s="148"/>
      <c r="AG9" s="148" t="s">
        <v>120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52" t="s">
        <v>121</v>
      </c>
      <c r="D10" s="253"/>
      <c r="E10" s="253"/>
      <c r="F10" s="253"/>
      <c r="G10" s="253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122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9" t="s">
        <v>123</v>
      </c>
      <c r="D11" s="161"/>
      <c r="E11" s="162">
        <v>440.94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8"/>
      <c r="AA11" s="148"/>
      <c r="AB11" s="148"/>
      <c r="AC11" s="148"/>
      <c r="AD11" s="148"/>
      <c r="AE11" s="148"/>
      <c r="AF11" s="148"/>
      <c r="AG11" s="148" t="s">
        <v>124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71">
        <v>2</v>
      </c>
      <c r="B12" s="172" t="s">
        <v>125</v>
      </c>
      <c r="C12" s="188" t="s">
        <v>126</v>
      </c>
      <c r="D12" s="173" t="s">
        <v>114</v>
      </c>
      <c r="E12" s="174">
        <v>440.94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0.03</v>
      </c>
      <c r="O12" s="174">
        <f>ROUND(E12*N12,2)</f>
        <v>13.23</v>
      </c>
      <c r="P12" s="174">
        <v>0</v>
      </c>
      <c r="Q12" s="174">
        <f>ROUND(E12*P12,2)</f>
        <v>0</v>
      </c>
      <c r="R12" s="176" t="s">
        <v>115</v>
      </c>
      <c r="S12" s="176" t="s">
        <v>116</v>
      </c>
      <c r="T12" s="177" t="s">
        <v>117</v>
      </c>
      <c r="U12" s="159">
        <v>0.45</v>
      </c>
      <c r="V12" s="159">
        <f>ROUND(E12*U12,2)</f>
        <v>198.42</v>
      </c>
      <c r="W12" s="159"/>
      <c r="X12" s="159" t="s">
        <v>118</v>
      </c>
      <c r="Y12" s="159" t="s">
        <v>119</v>
      </c>
      <c r="Z12" s="148"/>
      <c r="AA12" s="148"/>
      <c r="AB12" s="148"/>
      <c r="AC12" s="148"/>
      <c r="AD12" s="148"/>
      <c r="AE12" s="148"/>
      <c r="AF12" s="148"/>
      <c r="AG12" s="148" t="s">
        <v>127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252" t="s">
        <v>121</v>
      </c>
      <c r="D13" s="253"/>
      <c r="E13" s="253"/>
      <c r="F13" s="253"/>
      <c r="G13" s="253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8"/>
      <c r="AA13" s="148"/>
      <c r="AB13" s="148"/>
      <c r="AC13" s="148"/>
      <c r="AD13" s="148"/>
      <c r="AE13" s="148"/>
      <c r="AF13" s="148"/>
      <c r="AG13" s="148" t="s">
        <v>122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9" t="s">
        <v>123</v>
      </c>
      <c r="D14" s="161"/>
      <c r="E14" s="162">
        <v>440.94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124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1">
        <v>3</v>
      </c>
      <c r="B15" s="172" t="s">
        <v>128</v>
      </c>
      <c r="C15" s="188" t="s">
        <v>129</v>
      </c>
      <c r="D15" s="173" t="s">
        <v>114</v>
      </c>
      <c r="E15" s="174">
        <v>440.94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4">
        <v>2.1829999999999999E-2</v>
      </c>
      <c r="O15" s="174">
        <f>ROUND(E15*N15,2)</f>
        <v>9.6300000000000008</v>
      </c>
      <c r="P15" s="174">
        <v>0</v>
      </c>
      <c r="Q15" s="174">
        <f>ROUND(E15*P15,2)</f>
        <v>0</v>
      </c>
      <c r="R15" s="176" t="s">
        <v>115</v>
      </c>
      <c r="S15" s="176" t="s">
        <v>116</v>
      </c>
      <c r="T15" s="177" t="s">
        <v>117</v>
      </c>
      <c r="U15" s="159">
        <v>0.36</v>
      </c>
      <c r="V15" s="159">
        <f>ROUND(E15*U15,2)</f>
        <v>158.74</v>
      </c>
      <c r="W15" s="159"/>
      <c r="X15" s="159" t="s">
        <v>118</v>
      </c>
      <c r="Y15" s="159" t="s">
        <v>119</v>
      </c>
      <c r="Z15" s="148"/>
      <c r="AA15" s="148"/>
      <c r="AB15" s="148"/>
      <c r="AC15" s="148"/>
      <c r="AD15" s="148"/>
      <c r="AE15" s="148"/>
      <c r="AF15" s="148"/>
      <c r="AG15" s="148" t="s">
        <v>120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252" t="s">
        <v>121</v>
      </c>
      <c r="D16" s="253"/>
      <c r="E16" s="253"/>
      <c r="F16" s="253"/>
      <c r="G16" s="253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8"/>
      <c r="AA16" s="148"/>
      <c r="AB16" s="148"/>
      <c r="AC16" s="148"/>
      <c r="AD16" s="148"/>
      <c r="AE16" s="148"/>
      <c r="AF16" s="148"/>
      <c r="AG16" s="148" t="s">
        <v>122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9" t="s">
        <v>123</v>
      </c>
      <c r="D17" s="161"/>
      <c r="E17" s="162">
        <v>440.94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8"/>
      <c r="AA17" s="148"/>
      <c r="AB17" s="148"/>
      <c r="AC17" s="148"/>
      <c r="AD17" s="148"/>
      <c r="AE17" s="148"/>
      <c r="AF17" s="148"/>
      <c r="AG17" s="148" t="s">
        <v>124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71">
        <v>4</v>
      </c>
      <c r="B18" s="172" t="s">
        <v>130</v>
      </c>
      <c r="C18" s="188" t="s">
        <v>131</v>
      </c>
      <c r="D18" s="173" t="s">
        <v>114</v>
      </c>
      <c r="E18" s="174">
        <v>440.94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4">
        <v>5.6600000000000001E-3</v>
      </c>
      <c r="O18" s="174">
        <f>ROUND(E18*N18,2)</f>
        <v>2.5</v>
      </c>
      <c r="P18" s="174">
        <v>0</v>
      </c>
      <c r="Q18" s="174">
        <f>ROUND(E18*P18,2)</f>
        <v>0</v>
      </c>
      <c r="R18" s="176" t="s">
        <v>115</v>
      </c>
      <c r="S18" s="176" t="s">
        <v>116</v>
      </c>
      <c r="T18" s="177" t="s">
        <v>117</v>
      </c>
      <c r="U18" s="159">
        <v>0.25</v>
      </c>
      <c r="V18" s="159">
        <f>ROUND(E18*U18,2)</f>
        <v>110.24</v>
      </c>
      <c r="W18" s="159"/>
      <c r="X18" s="159" t="s">
        <v>118</v>
      </c>
      <c r="Y18" s="159" t="s">
        <v>119</v>
      </c>
      <c r="Z18" s="148"/>
      <c r="AA18" s="148"/>
      <c r="AB18" s="148"/>
      <c r="AC18" s="148"/>
      <c r="AD18" s="148"/>
      <c r="AE18" s="148"/>
      <c r="AF18" s="148"/>
      <c r="AG18" s="148" t="s">
        <v>120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252" t="s">
        <v>121</v>
      </c>
      <c r="D19" s="253"/>
      <c r="E19" s="253"/>
      <c r="F19" s="253"/>
      <c r="G19" s="253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8"/>
      <c r="AA19" s="148"/>
      <c r="AB19" s="148"/>
      <c r="AC19" s="148"/>
      <c r="AD19" s="148"/>
      <c r="AE19" s="148"/>
      <c r="AF19" s="148"/>
      <c r="AG19" s="148" t="s">
        <v>122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9" t="s">
        <v>123</v>
      </c>
      <c r="D20" s="161"/>
      <c r="E20" s="162">
        <v>440.94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8"/>
      <c r="AA20" s="148"/>
      <c r="AB20" s="148"/>
      <c r="AC20" s="148"/>
      <c r="AD20" s="148"/>
      <c r="AE20" s="148"/>
      <c r="AF20" s="148"/>
      <c r="AG20" s="148" t="s">
        <v>124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4" t="s">
        <v>110</v>
      </c>
      <c r="B21" s="165" t="s">
        <v>64</v>
      </c>
      <c r="C21" s="187" t="s">
        <v>65</v>
      </c>
      <c r="D21" s="166"/>
      <c r="E21" s="167"/>
      <c r="F21" s="168"/>
      <c r="G21" s="168">
        <f>SUMIF(AG22:AG24,"&lt;&gt;NOR",G22:G24)</f>
        <v>0</v>
      </c>
      <c r="H21" s="168"/>
      <c r="I21" s="168">
        <f>SUM(I22:I24)</f>
        <v>0</v>
      </c>
      <c r="J21" s="168"/>
      <c r="K21" s="168">
        <f>SUM(K22:K24)</f>
        <v>0</v>
      </c>
      <c r="L21" s="168"/>
      <c r="M21" s="168">
        <f>SUM(M22:M24)</f>
        <v>0</v>
      </c>
      <c r="N21" s="167"/>
      <c r="O21" s="167">
        <f>SUM(O22:O24)</f>
        <v>0</v>
      </c>
      <c r="P21" s="167"/>
      <c r="Q21" s="167">
        <f>SUM(Q22:Q24)</f>
        <v>0</v>
      </c>
      <c r="R21" s="168"/>
      <c r="S21" s="168"/>
      <c r="T21" s="169"/>
      <c r="U21" s="163"/>
      <c r="V21" s="163">
        <f>SUM(V22:V24)</f>
        <v>167.56</v>
      </c>
      <c r="W21" s="163"/>
      <c r="X21" s="163"/>
      <c r="Y21" s="163"/>
      <c r="AG21" t="s">
        <v>111</v>
      </c>
    </row>
    <row r="22" spans="1:60" outlineLevel="1" x14ac:dyDescent="0.2">
      <c r="A22" s="171">
        <v>5</v>
      </c>
      <c r="B22" s="172" t="s">
        <v>132</v>
      </c>
      <c r="C22" s="188" t="s">
        <v>133</v>
      </c>
      <c r="D22" s="173" t="s">
        <v>114</v>
      </c>
      <c r="E22" s="174">
        <v>440.94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4">
        <v>0</v>
      </c>
      <c r="O22" s="174">
        <f>ROUND(E22*N22,2)</f>
        <v>0</v>
      </c>
      <c r="P22" s="174">
        <v>0</v>
      </c>
      <c r="Q22" s="174">
        <f>ROUND(E22*P22,2)</f>
        <v>0</v>
      </c>
      <c r="R22" s="176" t="s">
        <v>134</v>
      </c>
      <c r="S22" s="176" t="s">
        <v>116</v>
      </c>
      <c r="T22" s="177" t="s">
        <v>117</v>
      </c>
      <c r="U22" s="159">
        <v>0.38</v>
      </c>
      <c r="V22" s="159">
        <f>ROUND(E22*U22,2)</f>
        <v>167.56</v>
      </c>
      <c r="W22" s="159"/>
      <c r="X22" s="159" t="s">
        <v>118</v>
      </c>
      <c r="Y22" s="159" t="s">
        <v>119</v>
      </c>
      <c r="Z22" s="148"/>
      <c r="AA22" s="148"/>
      <c r="AB22" s="148"/>
      <c r="AC22" s="148"/>
      <c r="AD22" s="148"/>
      <c r="AE22" s="148"/>
      <c r="AF22" s="148"/>
      <c r="AG22" s="148" t="s">
        <v>120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252" t="s">
        <v>135</v>
      </c>
      <c r="D23" s="253"/>
      <c r="E23" s="253"/>
      <c r="F23" s="253"/>
      <c r="G23" s="253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8"/>
      <c r="AA23" s="148"/>
      <c r="AB23" s="148"/>
      <c r="AC23" s="148"/>
      <c r="AD23" s="148"/>
      <c r="AE23" s="148"/>
      <c r="AF23" s="148"/>
      <c r="AG23" s="148" t="s">
        <v>122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9" t="s">
        <v>123</v>
      </c>
      <c r="D24" s="161"/>
      <c r="E24" s="162">
        <v>440.94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8"/>
      <c r="AA24" s="148"/>
      <c r="AB24" s="148"/>
      <c r="AC24" s="148"/>
      <c r="AD24" s="148"/>
      <c r="AE24" s="148"/>
      <c r="AF24" s="148"/>
      <c r="AG24" s="148" t="s">
        <v>124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64" t="s">
        <v>110</v>
      </c>
      <c r="B25" s="165" t="s">
        <v>66</v>
      </c>
      <c r="C25" s="187" t="s">
        <v>67</v>
      </c>
      <c r="D25" s="166"/>
      <c r="E25" s="167"/>
      <c r="F25" s="168"/>
      <c r="G25" s="168">
        <f>SUMIF(AG26:AG27,"&lt;&gt;NOR",G26:G27)</f>
        <v>0</v>
      </c>
      <c r="H25" s="168"/>
      <c r="I25" s="168">
        <f>SUM(I26:I27)</f>
        <v>0</v>
      </c>
      <c r="J25" s="168"/>
      <c r="K25" s="168">
        <f>SUM(K26:K27)</f>
        <v>0</v>
      </c>
      <c r="L25" s="168"/>
      <c r="M25" s="168">
        <f>SUM(M26:M27)</f>
        <v>0</v>
      </c>
      <c r="N25" s="167"/>
      <c r="O25" s="167">
        <f>SUM(O26:O27)</f>
        <v>0.39</v>
      </c>
      <c r="P25" s="167"/>
      <c r="Q25" s="167">
        <f>SUM(Q26:Q27)</f>
        <v>0</v>
      </c>
      <c r="R25" s="168"/>
      <c r="S25" s="168"/>
      <c r="T25" s="169"/>
      <c r="U25" s="163"/>
      <c r="V25" s="163">
        <f>SUM(V26:V27)</f>
        <v>57.77</v>
      </c>
      <c r="W25" s="163"/>
      <c r="X25" s="163"/>
      <c r="Y25" s="163"/>
      <c r="AG25" t="s">
        <v>111</v>
      </c>
    </row>
    <row r="26" spans="1:60" outlineLevel="1" x14ac:dyDescent="0.2">
      <c r="A26" s="171">
        <v>6</v>
      </c>
      <c r="B26" s="172" t="s">
        <v>136</v>
      </c>
      <c r="C26" s="188" t="s">
        <v>137</v>
      </c>
      <c r="D26" s="173" t="s">
        <v>114</v>
      </c>
      <c r="E26" s="174">
        <v>320.95999999999998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1.2099999999999999E-3</v>
      </c>
      <c r="O26" s="174">
        <f>ROUND(E26*N26,2)</f>
        <v>0.39</v>
      </c>
      <c r="P26" s="174">
        <v>0</v>
      </c>
      <c r="Q26" s="174">
        <f>ROUND(E26*P26,2)</f>
        <v>0</v>
      </c>
      <c r="R26" s="176" t="s">
        <v>138</v>
      </c>
      <c r="S26" s="176" t="s">
        <v>116</v>
      </c>
      <c r="T26" s="177" t="s">
        <v>117</v>
      </c>
      <c r="U26" s="159">
        <v>0.18</v>
      </c>
      <c r="V26" s="159">
        <f>ROUND(E26*U26,2)</f>
        <v>57.77</v>
      </c>
      <c r="W26" s="159"/>
      <c r="X26" s="159" t="s">
        <v>118</v>
      </c>
      <c r="Y26" s="159" t="s">
        <v>119</v>
      </c>
      <c r="Z26" s="148"/>
      <c r="AA26" s="148"/>
      <c r="AB26" s="148"/>
      <c r="AC26" s="148"/>
      <c r="AD26" s="148"/>
      <c r="AE26" s="148"/>
      <c r="AF26" s="148"/>
      <c r="AG26" s="148" t="s">
        <v>120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189" t="s">
        <v>139</v>
      </c>
      <c r="D27" s="161"/>
      <c r="E27" s="162">
        <v>320.95999999999998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8"/>
      <c r="AA27" s="148"/>
      <c r="AB27" s="148"/>
      <c r="AC27" s="148"/>
      <c r="AD27" s="148"/>
      <c r="AE27" s="148"/>
      <c r="AF27" s="148"/>
      <c r="AG27" s="148" t="s">
        <v>124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164" t="s">
        <v>110</v>
      </c>
      <c r="B28" s="165" t="s">
        <v>68</v>
      </c>
      <c r="C28" s="187" t="s">
        <v>69</v>
      </c>
      <c r="D28" s="166"/>
      <c r="E28" s="167"/>
      <c r="F28" s="168"/>
      <c r="G28" s="168">
        <f>SUMIF(AG29:AG30,"&lt;&gt;NOR",G29:G30)</f>
        <v>0</v>
      </c>
      <c r="H28" s="168"/>
      <c r="I28" s="168">
        <f>SUM(I29:I30)</f>
        <v>0</v>
      </c>
      <c r="J28" s="168"/>
      <c r="K28" s="168">
        <f>SUM(K29:K30)</f>
        <v>0</v>
      </c>
      <c r="L28" s="168"/>
      <c r="M28" s="168">
        <f>SUM(M29:M30)</f>
        <v>0</v>
      </c>
      <c r="N28" s="167"/>
      <c r="O28" s="167">
        <f>SUM(O29:O30)</f>
        <v>0.01</v>
      </c>
      <c r="P28" s="167"/>
      <c r="Q28" s="167">
        <f>SUM(Q29:Q30)</f>
        <v>0</v>
      </c>
      <c r="R28" s="168"/>
      <c r="S28" s="168"/>
      <c r="T28" s="169"/>
      <c r="U28" s="163"/>
      <c r="V28" s="163">
        <f>SUM(V29:V30)</f>
        <v>98.86</v>
      </c>
      <c r="W28" s="163"/>
      <c r="X28" s="163"/>
      <c r="Y28" s="163"/>
      <c r="AG28" t="s">
        <v>111</v>
      </c>
    </row>
    <row r="29" spans="1:60" ht="56.25" outlineLevel="1" x14ac:dyDescent="0.2">
      <c r="A29" s="171">
        <v>7</v>
      </c>
      <c r="B29" s="172" t="s">
        <v>140</v>
      </c>
      <c r="C29" s="188" t="s">
        <v>141</v>
      </c>
      <c r="D29" s="173" t="s">
        <v>114</v>
      </c>
      <c r="E29" s="174">
        <v>320.95999999999998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4.0000000000000003E-5</v>
      </c>
      <c r="O29" s="174">
        <f>ROUND(E29*N29,2)</f>
        <v>0.01</v>
      </c>
      <c r="P29" s="174">
        <v>0</v>
      </c>
      <c r="Q29" s="174">
        <f>ROUND(E29*P29,2)</f>
        <v>0</v>
      </c>
      <c r="R29" s="176" t="s">
        <v>115</v>
      </c>
      <c r="S29" s="176" t="s">
        <v>116</v>
      </c>
      <c r="T29" s="177" t="s">
        <v>117</v>
      </c>
      <c r="U29" s="159">
        <v>0.308</v>
      </c>
      <c r="V29" s="159">
        <f>ROUND(E29*U29,2)</f>
        <v>98.86</v>
      </c>
      <c r="W29" s="159"/>
      <c r="X29" s="159" t="s">
        <v>118</v>
      </c>
      <c r="Y29" s="159" t="s">
        <v>119</v>
      </c>
      <c r="Z29" s="148"/>
      <c r="AA29" s="148"/>
      <c r="AB29" s="148"/>
      <c r="AC29" s="148"/>
      <c r="AD29" s="148"/>
      <c r="AE29" s="148"/>
      <c r="AF29" s="148"/>
      <c r="AG29" s="148" t="s">
        <v>120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9" t="s">
        <v>139</v>
      </c>
      <c r="D30" s="161"/>
      <c r="E30" s="162">
        <v>320.95999999999998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8"/>
      <c r="AA30" s="148"/>
      <c r="AB30" s="148"/>
      <c r="AC30" s="148"/>
      <c r="AD30" s="148"/>
      <c r="AE30" s="148"/>
      <c r="AF30" s="148"/>
      <c r="AG30" s="148" t="s">
        <v>124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164" t="s">
        <v>110</v>
      </c>
      <c r="B31" s="165" t="s">
        <v>70</v>
      </c>
      <c r="C31" s="187" t="s">
        <v>71</v>
      </c>
      <c r="D31" s="166"/>
      <c r="E31" s="167"/>
      <c r="F31" s="168"/>
      <c r="G31" s="168">
        <f>SUMIF(AG32:AG35,"&lt;&gt;NOR",G32:G35)</f>
        <v>0</v>
      </c>
      <c r="H31" s="168"/>
      <c r="I31" s="168">
        <f>SUM(I32:I35)</f>
        <v>0</v>
      </c>
      <c r="J31" s="168"/>
      <c r="K31" s="168">
        <f>SUM(K32:K35)</f>
        <v>0</v>
      </c>
      <c r="L31" s="168"/>
      <c r="M31" s="168">
        <f>SUM(M32:M35)</f>
        <v>0</v>
      </c>
      <c r="N31" s="167"/>
      <c r="O31" s="167">
        <f>SUM(O32:O35)</f>
        <v>0</v>
      </c>
      <c r="P31" s="167"/>
      <c r="Q31" s="167">
        <f>SUM(Q32:Q35)</f>
        <v>20.400000000000002</v>
      </c>
      <c r="R31" s="168"/>
      <c r="S31" s="168"/>
      <c r="T31" s="169"/>
      <c r="U31" s="163"/>
      <c r="V31" s="163">
        <f>SUM(V32:V35)</f>
        <v>135.22</v>
      </c>
      <c r="W31" s="163"/>
      <c r="X31" s="163"/>
      <c r="Y31" s="163"/>
      <c r="AG31" t="s">
        <v>111</v>
      </c>
    </row>
    <row r="32" spans="1:60" outlineLevel="1" x14ac:dyDescent="0.2">
      <c r="A32" s="171">
        <v>8</v>
      </c>
      <c r="B32" s="172" t="s">
        <v>142</v>
      </c>
      <c r="C32" s="188" t="s">
        <v>143</v>
      </c>
      <c r="D32" s="173" t="s">
        <v>144</v>
      </c>
      <c r="E32" s="174">
        <v>293.95999999999998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0</v>
      </c>
      <c r="O32" s="174">
        <f>ROUND(E32*N32,2)</f>
        <v>0</v>
      </c>
      <c r="P32" s="174">
        <v>4.0000000000000002E-4</v>
      </c>
      <c r="Q32" s="174">
        <f>ROUND(E32*P32,2)</f>
        <v>0.12</v>
      </c>
      <c r="R32" s="176" t="s">
        <v>145</v>
      </c>
      <c r="S32" s="176" t="s">
        <v>116</v>
      </c>
      <c r="T32" s="177" t="s">
        <v>146</v>
      </c>
      <c r="U32" s="159">
        <v>7.0000000000000007E-2</v>
      </c>
      <c r="V32" s="159">
        <f>ROUND(E32*U32,2)</f>
        <v>20.58</v>
      </c>
      <c r="W32" s="159"/>
      <c r="X32" s="159" t="s">
        <v>118</v>
      </c>
      <c r="Y32" s="159" t="s">
        <v>119</v>
      </c>
      <c r="Z32" s="148"/>
      <c r="AA32" s="148"/>
      <c r="AB32" s="148"/>
      <c r="AC32" s="148"/>
      <c r="AD32" s="148"/>
      <c r="AE32" s="148"/>
      <c r="AF32" s="148"/>
      <c r="AG32" s="148" t="s">
        <v>120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9" t="s">
        <v>147</v>
      </c>
      <c r="D33" s="161"/>
      <c r="E33" s="162">
        <v>293.95999999999998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8"/>
      <c r="AA33" s="148"/>
      <c r="AB33" s="148"/>
      <c r="AC33" s="148"/>
      <c r="AD33" s="148"/>
      <c r="AE33" s="148"/>
      <c r="AF33" s="148"/>
      <c r="AG33" s="148" t="s">
        <v>124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2.5" outlineLevel="1" x14ac:dyDescent="0.2">
      <c r="A34" s="171">
        <v>9</v>
      </c>
      <c r="B34" s="172" t="s">
        <v>148</v>
      </c>
      <c r="C34" s="188" t="s">
        <v>149</v>
      </c>
      <c r="D34" s="173" t="s">
        <v>114</v>
      </c>
      <c r="E34" s="174">
        <v>440.94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4">
        <v>0</v>
      </c>
      <c r="O34" s="174">
        <f>ROUND(E34*N34,2)</f>
        <v>0</v>
      </c>
      <c r="P34" s="174">
        <v>4.5999999999999999E-2</v>
      </c>
      <c r="Q34" s="174">
        <f>ROUND(E34*P34,2)</f>
        <v>20.28</v>
      </c>
      <c r="R34" s="176" t="s">
        <v>145</v>
      </c>
      <c r="S34" s="176" t="s">
        <v>116</v>
      </c>
      <c r="T34" s="177" t="s">
        <v>146</v>
      </c>
      <c r="U34" s="159">
        <v>0.26</v>
      </c>
      <c r="V34" s="159">
        <f>ROUND(E34*U34,2)</f>
        <v>114.64</v>
      </c>
      <c r="W34" s="159"/>
      <c r="X34" s="159" t="s">
        <v>118</v>
      </c>
      <c r="Y34" s="159" t="s">
        <v>119</v>
      </c>
      <c r="Z34" s="148"/>
      <c r="AA34" s="148"/>
      <c r="AB34" s="148"/>
      <c r="AC34" s="148"/>
      <c r="AD34" s="148"/>
      <c r="AE34" s="148"/>
      <c r="AF34" s="148"/>
      <c r="AG34" s="148" t="s">
        <v>120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9" t="s">
        <v>123</v>
      </c>
      <c r="D35" s="161"/>
      <c r="E35" s="162">
        <v>440.94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8"/>
      <c r="AA35" s="148"/>
      <c r="AB35" s="148"/>
      <c r="AC35" s="148"/>
      <c r="AD35" s="148"/>
      <c r="AE35" s="148"/>
      <c r="AF35" s="148"/>
      <c r="AG35" s="148" t="s">
        <v>124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x14ac:dyDescent="0.2">
      <c r="A36" s="164" t="s">
        <v>110</v>
      </c>
      <c r="B36" s="165" t="s">
        <v>72</v>
      </c>
      <c r="C36" s="187" t="s">
        <v>73</v>
      </c>
      <c r="D36" s="166"/>
      <c r="E36" s="167"/>
      <c r="F36" s="168"/>
      <c r="G36" s="168">
        <f>SUMIF(AG37:AG38,"&lt;&gt;NOR",G37:G38)</f>
        <v>0</v>
      </c>
      <c r="H36" s="168"/>
      <c r="I36" s="168">
        <f>SUM(I37:I38)</f>
        <v>0</v>
      </c>
      <c r="J36" s="168"/>
      <c r="K36" s="168">
        <f>SUM(K37:K38)</f>
        <v>0</v>
      </c>
      <c r="L36" s="168"/>
      <c r="M36" s="168">
        <f>SUM(M37:M38)</f>
        <v>0</v>
      </c>
      <c r="N36" s="167"/>
      <c r="O36" s="167">
        <f>SUM(O37:O38)</f>
        <v>0</v>
      </c>
      <c r="P36" s="167"/>
      <c r="Q36" s="167">
        <f>SUM(Q37:Q38)</f>
        <v>0</v>
      </c>
      <c r="R36" s="168"/>
      <c r="S36" s="168"/>
      <c r="T36" s="169"/>
      <c r="U36" s="163"/>
      <c r="V36" s="163">
        <f>SUM(V37:V38)</f>
        <v>27.43</v>
      </c>
      <c r="W36" s="163"/>
      <c r="X36" s="163"/>
      <c r="Y36" s="163"/>
      <c r="AG36" t="s">
        <v>111</v>
      </c>
    </row>
    <row r="37" spans="1:60" ht="22.5" outlineLevel="1" x14ac:dyDescent="0.2">
      <c r="A37" s="171">
        <v>10</v>
      </c>
      <c r="B37" s="172" t="s">
        <v>150</v>
      </c>
      <c r="C37" s="188" t="s">
        <v>151</v>
      </c>
      <c r="D37" s="173" t="s">
        <v>152</v>
      </c>
      <c r="E37" s="174">
        <v>29.225449999999999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0</v>
      </c>
      <c r="O37" s="174">
        <f>ROUND(E37*N37,2)</f>
        <v>0</v>
      </c>
      <c r="P37" s="174">
        <v>0</v>
      </c>
      <c r="Q37" s="174">
        <f>ROUND(E37*P37,2)</f>
        <v>0</v>
      </c>
      <c r="R37" s="176" t="s">
        <v>153</v>
      </c>
      <c r="S37" s="176" t="s">
        <v>116</v>
      </c>
      <c r="T37" s="177" t="s">
        <v>117</v>
      </c>
      <c r="U37" s="159">
        <v>0.9385</v>
      </c>
      <c r="V37" s="159">
        <f>ROUND(E37*U37,2)</f>
        <v>27.43</v>
      </c>
      <c r="W37" s="159"/>
      <c r="X37" s="159" t="s">
        <v>154</v>
      </c>
      <c r="Y37" s="159" t="s">
        <v>119</v>
      </c>
      <c r="Z37" s="148"/>
      <c r="AA37" s="148"/>
      <c r="AB37" s="148"/>
      <c r="AC37" s="148"/>
      <c r="AD37" s="148"/>
      <c r="AE37" s="148"/>
      <c r="AF37" s="148"/>
      <c r="AG37" s="148" t="s">
        <v>155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252" t="s">
        <v>156</v>
      </c>
      <c r="D38" s="253"/>
      <c r="E38" s="253"/>
      <c r="F38" s="253"/>
      <c r="G38" s="253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8"/>
      <c r="AA38" s="148"/>
      <c r="AB38" s="148"/>
      <c r="AC38" s="148"/>
      <c r="AD38" s="148"/>
      <c r="AE38" s="148"/>
      <c r="AF38" s="148"/>
      <c r="AG38" s="148" t="s">
        <v>122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64" t="s">
        <v>110</v>
      </c>
      <c r="B39" s="165" t="s">
        <v>74</v>
      </c>
      <c r="C39" s="187" t="s">
        <v>75</v>
      </c>
      <c r="D39" s="166"/>
      <c r="E39" s="167"/>
      <c r="F39" s="168"/>
      <c r="G39" s="168">
        <f>SUMIF(AG40:AG46,"&lt;&gt;NOR",G40:G46)</f>
        <v>0</v>
      </c>
      <c r="H39" s="168"/>
      <c r="I39" s="168">
        <f>SUM(I40:I46)</f>
        <v>0</v>
      </c>
      <c r="J39" s="168"/>
      <c r="K39" s="168">
        <f>SUM(K40:K46)</f>
        <v>0</v>
      </c>
      <c r="L39" s="168"/>
      <c r="M39" s="168">
        <f>SUM(M40:M46)</f>
        <v>0</v>
      </c>
      <c r="N39" s="167"/>
      <c r="O39" s="167">
        <f>SUM(O40:O46)</f>
        <v>0.61</v>
      </c>
      <c r="P39" s="167"/>
      <c r="Q39" s="167">
        <f>SUM(Q40:Q46)</f>
        <v>0</v>
      </c>
      <c r="R39" s="168"/>
      <c r="S39" s="168"/>
      <c r="T39" s="169"/>
      <c r="U39" s="163"/>
      <c r="V39" s="163">
        <f>SUM(V40:V46)</f>
        <v>89.95</v>
      </c>
      <c r="W39" s="163"/>
      <c r="X39" s="163"/>
      <c r="Y39" s="163"/>
      <c r="AG39" t="s">
        <v>111</v>
      </c>
    </row>
    <row r="40" spans="1:60" ht="22.5" outlineLevel="1" x14ac:dyDescent="0.2">
      <c r="A40" s="171">
        <v>11</v>
      </c>
      <c r="B40" s="172" t="s">
        <v>157</v>
      </c>
      <c r="C40" s="188" t="s">
        <v>158</v>
      </c>
      <c r="D40" s="173" t="s">
        <v>144</v>
      </c>
      <c r="E40" s="174">
        <v>293.95999999999998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3.2000000000000003E-4</v>
      </c>
      <c r="O40" s="174">
        <f>ROUND(E40*N40,2)</f>
        <v>0.09</v>
      </c>
      <c r="P40" s="174">
        <v>0</v>
      </c>
      <c r="Q40" s="174">
        <f>ROUND(E40*P40,2)</f>
        <v>0</v>
      </c>
      <c r="R40" s="176" t="s">
        <v>159</v>
      </c>
      <c r="S40" s="176" t="s">
        <v>116</v>
      </c>
      <c r="T40" s="177" t="s">
        <v>117</v>
      </c>
      <c r="U40" s="159">
        <v>0.23599999999999999</v>
      </c>
      <c r="V40" s="159">
        <f>ROUND(E40*U40,2)</f>
        <v>69.37</v>
      </c>
      <c r="W40" s="159"/>
      <c r="X40" s="159" t="s">
        <v>118</v>
      </c>
      <c r="Y40" s="159" t="s">
        <v>119</v>
      </c>
      <c r="Z40" s="148"/>
      <c r="AA40" s="148"/>
      <c r="AB40" s="148"/>
      <c r="AC40" s="148"/>
      <c r="AD40" s="148"/>
      <c r="AE40" s="148"/>
      <c r="AF40" s="148"/>
      <c r="AG40" s="148" t="s">
        <v>160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9" t="s">
        <v>147</v>
      </c>
      <c r="D41" s="161"/>
      <c r="E41" s="162">
        <v>293.95999999999998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8"/>
      <c r="AA41" s="148"/>
      <c r="AB41" s="148"/>
      <c r="AC41" s="148"/>
      <c r="AD41" s="148"/>
      <c r="AE41" s="148"/>
      <c r="AF41" s="148"/>
      <c r="AG41" s="148" t="s">
        <v>124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1">
        <v>12</v>
      </c>
      <c r="B42" s="172" t="s">
        <v>161</v>
      </c>
      <c r="C42" s="188" t="s">
        <v>162</v>
      </c>
      <c r="D42" s="173" t="s">
        <v>144</v>
      </c>
      <c r="E42" s="174">
        <v>293.95999999999998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4">
        <v>4.0000000000000003E-5</v>
      </c>
      <c r="O42" s="174">
        <f>ROUND(E42*N42,2)</f>
        <v>0.01</v>
      </c>
      <c r="P42" s="174">
        <v>0</v>
      </c>
      <c r="Q42" s="174">
        <f>ROUND(E42*P42,2)</f>
        <v>0</v>
      </c>
      <c r="R42" s="176" t="s">
        <v>159</v>
      </c>
      <c r="S42" s="176" t="s">
        <v>116</v>
      </c>
      <c r="T42" s="177" t="s">
        <v>146</v>
      </c>
      <c r="U42" s="159">
        <v>7.0000000000000007E-2</v>
      </c>
      <c r="V42" s="159">
        <f>ROUND(E42*U42,2)</f>
        <v>20.58</v>
      </c>
      <c r="W42" s="159"/>
      <c r="X42" s="159" t="s">
        <v>118</v>
      </c>
      <c r="Y42" s="159" t="s">
        <v>119</v>
      </c>
      <c r="Z42" s="148"/>
      <c r="AA42" s="148"/>
      <c r="AB42" s="148"/>
      <c r="AC42" s="148"/>
      <c r="AD42" s="148"/>
      <c r="AE42" s="148"/>
      <c r="AF42" s="148"/>
      <c r="AG42" s="148" t="s">
        <v>160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9" t="s">
        <v>147</v>
      </c>
      <c r="D43" s="161"/>
      <c r="E43" s="162">
        <v>293.95999999999998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8"/>
      <c r="AA43" s="148"/>
      <c r="AB43" s="148"/>
      <c r="AC43" s="148"/>
      <c r="AD43" s="148"/>
      <c r="AE43" s="148"/>
      <c r="AF43" s="148"/>
      <c r="AG43" s="148" t="s">
        <v>124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71">
        <v>13</v>
      </c>
      <c r="B44" s="172" t="s">
        <v>163</v>
      </c>
      <c r="C44" s="188" t="s">
        <v>164</v>
      </c>
      <c r="D44" s="173" t="s">
        <v>165</v>
      </c>
      <c r="E44" s="174">
        <v>1469.8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3.5E-4</v>
      </c>
      <c r="O44" s="174">
        <f>ROUND(E44*N44,2)</f>
        <v>0.51</v>
      </c>
      <c r="P44" s="174">
        <v>0</v>
      </c>
      <c r="Q44" s="174">
        <f>ROUND(E44*P44,2)</f>
        <v>0</v>
      </c>
      <c r="R44" s="176" t="s">
        <v>166</v>
      </c>
      <c r="S44" s="176" t="s">
        <v>117</v>
      </c>
      <c r="T44" s="177" t="s">
        <v>117</v>
      </c>
      <c r="U44" s="159">
        <v>0</v>
      </c>
      <c r="V44" s="159">
        <f>ROUND(E44*U44,2)</f>
        <v>0</v>
      </c>
      <c r="W44" s="159"/>
      <c r="X44" s="159" t="s">
        <v>167</v>
      </c>
      <c r="Y44" s="159" t="s">
        <v>119</v>
      </c>
      <c r="Z44" s="148"/>
      <c r="AA44" s="148"/>
      <c r="AB44" s="148"/>
      <c r="AC44" s="148"/>
      <c r="AD44" s="148"/>
      <c r="AE44" s="148"/>
      <c r="AF44" s="148"/>
      <c r="AG44" s="148" t="s">
        <v>168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9" t="s">
        <v>169</v>
      </c>
      <c r="D45" s="161"/>
      <c r="E45" s="162">
        <v>1469.8</v>
      </c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8"/>
      <c r="AA45" s="148"/>
      <c r="AB45" s="148"/>
      <c r="AC45" s="148"/>
      <c r="AD45" s="148"/>
      <c r="AE45" s="148"/>
      <c r="AF45" s="148"/>
      <c r="AG45" s="148" t="s">
        <v>124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>
        <v>14</v>
      </c>
      <c r="B46" s="156" t="s">
        <v>170</v>
      </c>
      <c r="C46" s="190" t="s">
        <v>171</v>
      </c>
      <c r="D46" s="157" t="s">
        <v>0</v>
      </c>
      <c r="E46" s="178"/>
      <c r="F46" s="160"/>
      <c r="G46" s="159">
        <f>ROUND(E46*F46,2)</f>
        <v>0</v>
      </c>
      <c r="H46" s="160"/>
      <c r="I46" s="159">
        <f>ROUND(E46*H46,2)</f>
        <v>0</v>
      </c>
      <c r="J46" s="160"/>
      <c r="K46" s="159">
        <f>ROUND(E46*J46,2)</f>
        <v>0</v>
      </c>
      <c r="L46" s="159">
        <v>21</v>
      </c>
      <c r="M46" s="159">
        <f>G46*(1+L46/100)</f>
        <v>0</v>
      </c>
      <c r="N46" s="158">
        <v>0</v>
      </c>
      <c r="O46" s="158">
        <f>ROUND(E46*N46,2)</f>
        <v>0</v>
      </c>
      <c r="P46" s="158">
        <v>0</v>
      </c>
      <c r="Q46" s="158">
        <f>ROUND(E46*P46,2)</f>
        <v>0</v>
      </c>
      <c r="R46" s="159"/>
      <c r="S46" s="159" t="s">
        <v>116</v>
      </c>
      <c r="T46" s="159" t="s">
        <v>172</v>
      </c>
      <c r="U46" s="159">
        <v>0</v>
      </c>
      <c r="V46" s="159">
        <f>ROUND(E46*U46,2)</f>
        <v>0</v>
      </c>
      <c r="W46" s="159"/>
      <c r="X46" s="159" t="s">
        <v>154</v>
      </c>
      <c r="Y46" s="159" t="s">
        <v>119</v>
      </c>
      <c r="Z46" s="148"/>
      <c r="AA46" s="148"/>
      <c r="AB46" s="148"/>
      <c r="AC46" s="148"/>
      <c r="AD46" s="148"/>
      <c r="AE46" s="148"/>
      <c r="AF46" s="148"/>
      <c r="AG46" s="148" t="s">
        <v>173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164" t="s">
        <v>110</v>
      </c>
      <c r="B47" s="165" t="s">
        <v>76</v>
      </c>
      <c r="C47" s="187" t="s">
        <v>77</v>
      </c>
      <c r="D47" s="166"/>
      <c r="E47" s="167"/>
      <c r="F47" s="168"/>
      <c r="G47" s="168">
        <f>SUMIF(AG48:AG53,"&lt;&gt;NOR",G48:G53)</f>
        <v>0</v>
      </c>
      <c r="H47" s="168"/>
      <c r="I47" s="168">
        <f>SUM(I48:I53)</f>
        <v>0</v>
      </c>
      <c r="J47" s="168"/>
      <c r="K47" s="168">
        <f>SUM(K48:K53)</f>
        <v>0</v>
      </c>
      <c r="L47" s="168"/>
      <c r="M47" s="168">
        <f>SUM(M48:M53)</f>
        <v>0</v>
      </c>
      <c r="N47" s="167"/>
      <c r="O47" s="167">
        <f>SUM(O48:O53)</f>
        <v>0.33999999999999997</v>
      </c>
      <c r="P47" s="167"/>
      <c r="Q47" s="167">
        <f>SUM(Q48:Q53)</f>
        <v>0.24</v>
      </c>
      <c r="R47" s="168"/>
      <c r="S47" s="168"/>
      <c r="T47" s="169"/>
      <c r="U47" s="163"/>
      <c r="V47" s="163">
        <f>SUM(V48:V53)</f>
        <v>54.510000000000005</v>
      </c>
      <c r="W47" s="163"/>
      <c r="X47" s="163"/>
      <c r="Y47" s="163"/>
      <c r="AG47" t="s">
        <v>111</v>
      </c>
    </row>
    <row r="48" spans="1:60" outlineLevel="1" x14ac:dyDescent="0.2">
      <c r="A48" s="171">
        <v>15</v>
      </c>
      <c r="B48" s="172" t="s">
        <v>174</v>
      </c>
      <c r="C48" s="188" t="s">
        <v>175</v>
      </c>
      <c r="D48" s="173" t="s">
        <v>114</v>
      </c>
      <c r="E48" s="174">
        <v>264.56400000000002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4">
        <v>0</v>
      </c>
      <c r="O48" s="174">
        <f>ROUND(E48*N48,2)</f>
        <v>0</v>
      </c>
      <c r="P48" s="174">
        <v>8.9999999999999998E-4</v>
      </c>
      <c r="Q48" s="174">
        <f>ROUND(E48*P48,2)</f>
        <v>0.24</v>
      </c>
      <c r="R48" s="176" t="s">
        <v>176</v>
      </c>
      <c r="S48" s="176" t="s">
        <v>116</v>
      </c>
      <c r="T48" s="177" t="s">
        <v>172</v>
      </c>
      <c r="U48" s="159">
        <v>0.08</v>
      </c>
      <c r="V48" s="159">
        <f>ROUND(E48*U48,2)</f>
        <v>21.17</v>
      </c>
      <c r="W48" s="159"/>
      <c r="X48" s="159" t="s">
        <v>118</v>
      </c>
      <c r="Y48" s="159" t="s">
        <v>119</v>
      </c>
      <c r="Z48" s="148"/>
      <c r="AA48" s="148"/>
      <c r="AB48" s="148"/>
      <c r="AC48" s="148"/>
      <c r="AD48" s="148"/>
      <c r="AE48" s="148"/>
      <c r="AF48" s="148"/>
      <c r="AG48" s="148" t="s">
        <v>160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189" t="s">
        <v>177</v>
      </c>
      <c r="D49" s="161"/>
      <c r="E49" s="162">
        <v>264.56400000000002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8"/>
      <c r="AA49" s="148"/>
      <c r="AB49" s="148"/>
      <c r="AC49" s="148"/>
      <c r="AD49" s="148"/>
      <c r="AE49" s="148"/>
      <c r="AF49" s="148"/>
      <c r="AG49" s="148" t="s">
        <v>124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1">
        <v>16</v>
      </c>
      <c r="B50" s="172" t="s">
        <v>178</v>
      </c>
      <c r="C50" s="188" t="s">
        <v>179</v>
      </c>
      <c r="D50" s="173" t="s">
        <v>114</v>
      </c>
      <c r="E50" s="174">
        <v>1026.4639999999999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5.0000000000000002E-5</v>
      </c>
      <c r="O50" s="174">
        <f>ROUND(E50*N50,2)</f>
        <v>0.05</v>
      </c>
      <c r="P50" s="174">
        <v>0</v>
      </c>
      <c r="Q50" s="174">
        <f>ROUND(E50*P50,2)</f>
        <v>0</v>
      </c>
      <c r="R50" s="176" t="s">
        <v>176</v>
      </c>
      <c r="S50" s="176" t="s">
        <v>116</v>
      </c>
      <c r="T50" s="177" t="s">
        <v>117</v>
      </c>
      <c r="U50" s="159">
        <v>3.2480000000000002E-2</v>
      </c>
      <c r="V50" s="159">
        <f>ROUND(E50*U50,2)</f>
        <v>33.340000000000003</v>
      </c>
      <c r="W50" s="159"/>
      <c r="X50" s="159" t="s">
        <v>118</v>
      </c>
      <c r="Y50" s="159" t="s">
        <v>119</v>
      </c>
      <c r="Z50" s="148"/>
      <c r="AA50" s="148"/>
      <c r="AB50" s="148"/>
      <c r="AC50" s="148"/>
      <c r="AD50" s="148"/>
      <c r="AE50" s="148"/>
      <c r="AF50" s="148"/>
      <c r="AG50" s="148" t="s">
        <v>120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9" t="s">
        <v>180</v>
      </c>
      <c r="D51" s="161"/>
      <c r="E51" s="162">
        <v>1026.4639999999999</v>
      </c>
      <c r="F51" s="159"/>
      <c r="G51" s="159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8"/>
      <c r="AA51" s="148"/>
      <c r="AB51" s="148"/>
      <c r="AC51" s="148"/>
      <c r="AD51" s="148"/>
      <c r="AE51" s="148"/>
      <c r="AF51" s="148"/>
      <c r="AG51" s="148" t="s">
        <v>124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1">
        <v>17</v>
      </c>
      <c r="B52" s="172" t="s">
        <v>181</v>
      </c>
      <c r="C52" s="188" t="s">
        <v>182</v>
      </c>
      <c r="D52" s="173" t="s">
        <v>114</v>
      </c>
      <c r="E52" s="174">
        <v>1026.4639999999999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4">
        <v>2.7999999999999998E-4</v>
      </c>
      <c r="O52" s="174">
        <f>ROUND(E52*N52,2)</f>
        <v>0.28999999999999998</v>
      </c>
      <c r="P52" s="174">
        <v>0</v>
      </c>
      <c r="Q52" s="174">
        <f>ROUND(E52*P52,2)</f>
        <v>0</v>
      </c>
      <c r="R52" s="176"/>
      <c r="S52" s="176" t="s">
        <v>116</v>
      </c>
      <c r="T52" s="177" t="s">
        <v>172</v>
      </c>
      <c r="U52" s="159">
        <v>0</v>
      </c>
      <c r="V52" s="159">
        <f>ROUND(E52*U52,2)</f>
        <v>0</v>
      </c>
      <c r="W52" s="159"/>
      <c r="X52" s="159" t="s">
        <v>118</v>
      </c>
      <c r="Y52" s="159" t="s">
        <v>119</v>
      </c>
      <c r="Z52" s="148"/>
      <c r="AA52" s="148"/>
      <c r="AB52" s="148"/>
      <c r="AC52" s="148"/>
      <c r="AD52" s="148"/>
      <c r="AE52" s="148"/>
      <c r="AF52" s="148"/>
      <c r="AG52" s="148" t="s">
        <v>160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189" t="s">
        <v>180</v>
      </c>
      <c r="D53" s="161"/>
      <c r="E53" s="162">
        <v>1026.4639999999999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8"/>
      <c r="AA53" s="148"/>
      <c r="AB53" s="148"/>
      <c r="AC53" s="148"/>
      <c r="AD53" s="148"/>
      <c r="AE53" s="148"/>
      <c r="AF53" s="148"/>
      <c r="AG53" s="148" t="s">
        <v>124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x14ac:dyDescent="0.2">
      <c r="A54" s="164" t="s">
        <v>110</v>
      </c>
      <c r="B54" s="165" t="s">
        <v>78</v>
      </c>
      <c r="C54" s="187" t="s">
        <v>79</v>
      </c>
      <c r="D54" s="166"/>
      <c r="E54" s="167"/>
      <c r="F54" s="168"/>
      <c r="G54" s="168">
        <f>SUMIF(AG55:AG63,"&lt;&gt;NOR",G55:G63)</f>
        <v>0</v>
      </c>
      <c r="H54" s="168"/>
      <c r="I54" s="168">
        <f>SUM(I55:I63)</f>
        <v>0</v>
      </c>
      <c r="J54" s="168"/>
      <c r="K54" s="168">
        <f>SUM(K55:K63)</f>
        <v>0</v>
      </c>
      <c r="L54" s="168"/>
      <c r="M54" s="168">
        <f>SUM(M55:M63)</f>
        <v>0</v>
      </c>
      <c r="N54" s="167"/>
      <c r="O54" s="167">
        <f>SUM(O55:O63)</f>
        <v>0</v>
      </c>
      <c r="P54" s="167"/>
      <c r="Q54" s="167">
        <f>SUM(Q55:Q63)</f>
        <v>0</v>
      </c>
      <c r="R54" s="168"/>
      <c r="S54" s="168"/>
      <c r="T54" s="169"/>
      <c r="U54" s="163"/>
      <c r="V54" s="163">
        <f>SUM(V55:V63)</f>
        <v>93.09</v>
      </c>
      <c r="W54" s="163"/>
      <c r="X54" s="163"/>
      <c r="Y54" s="163"/>
      <c r="AG54" t="s">
        <v>111</v>
      </c>
    </row>
    <row r="55" spans="1:60" outlineLevel="1" x14ac:dyDescent="0.2">
      <c r="A55" s="171">
        <v>18</v>
      </c>
      <c r="B55" s="172" t="s">
        <v>183</v>
      </c>
      <c r="C55" s="188" t="s">
        <v>184</v>
      </c>
      <c r="D55" s="173" t="s">
        <v>152</v>
      </c>
      <c r="E55" s="174">
        <v>20.638929999999998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0</v>
      </c>
      <c r="O55" s="174">
        <f>ROUND(E55*N55,2)</f>
        <v>0</v>
      </c>
      <c r="P55" s="174">
        <v>0</v>
      </c>
      <c r="Q55" s="174">
        <f>ROUND(E55*P55,2)</f>
        <v>0</v>
      </c>
      <c r="R55" s="176" t="s">
        <v>185</v>
      </c>
      <c r="S55" s="176" t="s">
        <v>116</v>
      </c>
      <c r="T55" s="177" t="s">
        <v>117</v>
      </c>
      <c r="U55" s="159">
        <v>0.16400000000000001</v>
      </c>
      <c r="V55" s="159">
        <f>ROUND(E55*U55,2)</f>
        <v>3.38</v>
      </c>
      <c r="W55" s="159"/>
      <c r="X55" s="159" t="s">
        <v>186</v>
      </c>
      <c r="Y55" s="159" t="s">
        <v>119</v>
      </c>
      <c r="Z55" s="148"/>
      <c r="AA55" s="148"/>
      <c r="AB55" s="148"/>
      <c r="AC55" s="148"/>
      <c r="AD55" s="148"/>
      <c r="AE55" s="148"/>
      <c r="AF55" s="148"/>
      <c r="AG55" s="148" t="s">
        <v>187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2" x14ac:dyDescent="0.2">
      <c r="A56" s="155"/>
      <c r="B56" s="156"/>
      <c r="C56" s="252" t="s">
        <v>188</v>
      </c>
      <c r="D56" s="253"/>
      <c r="E56" s="253"/>
      <c r="F56" s="253"/>
      <c r="G56" s="253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8"/>
      <c r="AA56" s="148"/>
      <c r="AB56" s="148"/>
      <c r="AC56" s="148"/>
      <c r="AD56" s="148"/>
      <c r="AE56" s="148"/>
      <c r="AF56" s="148"/>
      <c r="AG56" s="148" t="s">
        <v>122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79" t="str">
        <f>C56</f>
        <v>se složením a hrubým urovnáním nebo s přeložením na jiný dopravní prostředek kromě lodi, vč. příplatku za každých dalších i započatých 1000 m přes 1000 m,</v>
      </c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71">
        <v>19</v>
      </c>
      <c r="B57" s="172" t="s">
        <v>189</v>
      </c>
      <c r="C57" s="188" t="s">
        <v>190</v>
      </c>
      <c r="D57" s="173" t="s">
        <v>152</v>
      </c>
      <c r="E57" s="174">
        <v>20.638929999999998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0</v>
      </c>
      <c r="O57" s="174">
        <f>ROUND(E57*N57,2)</f>
        <v>0</v>
      </c>
      <c r="P57" s="174">
        <v>0</v>
      </c>
      <c r="Q57" s="174">
        <f>ROUND(E57*P57,2)</f>
        <v>0</v>
      </c>
      <c r="R57" s="176" t="s">
        <v>191</v>
      </c>
      <c r="S57" s="176" t="s">
        <v>116</v>
      </c>
      <c r="T57" s="177" t="s">
        <v>117</v>
      </c>
      <c r="U57" s="159">
        <v>1.97</v>
      </c>
      <c r="V57" s="159">
        <f>ROUND(E57*U57,2)</f>
        <v>40.659999999999997</v>
      </c>
      <c r="W57" s="159"/>
      <c r="X57" s="159" t="s">
        <v>186</v>
      </c>
      <c r="Y57" s="159" t="s">
        <v>119</v>
      </c>
      <c r="Z57" s="148"/>
      <c r="AA57" s="148"/>
      <c r="AB57" s="148"/>
      <c r="AC57" s="148"/>
      <c r="AD57" s="148"/>
      <c r="AE57" s="148"/>
      <c r="AF57" s="148"/>
      <c r="AG57" s="148" t="s">
        <v>187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252" t="s">
        <v>192</v>
      </c>
      <c r="D58" s="253"/>
      <c r="E58" s="253"/>
      <c r="F58" s="253"/>
      <c r="G58" s="253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8"/>
      <c r="AA58" s="148"/>
      <c r="AB58" s="148"/>
      <c r="AC58" s="148"/>
      <c r="AD58" s="148"/>
      <c r="AE58" s="148"/>
      <c r="AF58" s="148"/>
      <c r="AG58" s="148" t="s">
        <v>122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79" t="str">
        <f>C58</f>
        <v>nebo vybouraných hmot nošením nebo přehazováním k místu nakládky přístupnému normálním dopravním prostředkům,</v>
      </c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80">
        <v>20</v>
      </c>
      <c r="B59" s="181" t="s">
        <v>193</v>
      </c>
      <c r="C59" s="191" t="s">
        <v>194</v>
      </c>
      <c r="D59" s="182" t="s">
        <v>152</v>
      </c>
      <c r="E59" s="183">
        <v>20.638929999999998</v>
      </c>
      <c r="F59" s="184"/>
      <c r="G59" s="185">
        <f>ROUND(E59*F59,2)</f>
        <v>0</v>
      </c>
      <c r="H59" s="184"/>
      <c r="I59" s="185">
        <f>ROUND(E59*H59,2)</f>
        <v>0</v>
      </c>
      <c r="J59" s="184"/>
      <c r="K59" s="185">
        <f>ROUND(E59*J59,2)</f>
        <v>0</v>
      </c>
      <c r="L59" s="185">
        <v>21</v>
      </c>
      <c r="M59" s="185">
        <f>G59*(1+L59/100)</f>
        <v>0</v>
      </c>
      <c r="N59" s="183">
        <v>0</v>
      </c>
      <c r="O59" s="183">
        <f>ROUND(E59*N59,2)</f>
        <v>0</v>
      </c>
      <c r="P59" s="183">
        <v>0</v>
      </c>
      <c r="Q59" s="183">
        <f>ROUND(E59*P59,2)</f>
        <v>0</v>
      </c>
      <c r="R59" s="185" t="s">
        <v>145</v>
      </c>
      <c r="S59" s="185" t="s">
        <v>116</v>
      </c>
      <c r="T59" s="186" t="s">
        <v>117</v>
      </c>
      <c r="U59" s="159">
        <v>0.49</v>
      </c>
      <c r="V59" s="159">
        <f>ROUND(E59*U59,2)</f>
        <v>10.11</v>
      </c>
      <c r="W59" s="159"/>
      <c r="X59" s="159" t="s">
        <v>186</v>
      </c>
      <c r="Y59" s="159" t="s">
        <v>119</v>
      </c>
      <c r="Z59" s="148"/>
      <c r="AA59" s="148"/>
      <c r="AB59" s="148"/>
      <c r="AC59" s="148"/>
      <c r="AD59" s="148"/>
      <c r="AE59" s="148"/>
      <c r="AF59" s="148"/>
      <c r="AG59" s="148" t="s">
        <v>195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80">
        <v>21</v>
      </c>
      <c r="B60" s="181" t="s">
        <v>196</v>
      </c>
      <c r="C60" s="191" t="s">
        <v>197</v>
      </c>
      <c r="D60" s="182" t="s">
        <v>152</v>
      </c>
      <c r="E60" s="183">
        <v>495.33436</v>
      </c>
      <c r="F60" s="184"/>
      <c r="G60" s="185">
        <f>ROUND(E60*F60,2)</f>
        <v>0</v>
      </c>
      <c r="H60" s="184"/>
      <c r="I60" s="185">
        <f>ROUND(E60*H60,2)</f>
        <v>0</v>
      </c>
      <c r="J60" s="184"/>
      <c r="K60" s="185">
        <f>ROUND(E60*J60,2)</f>
        <v>0</v>
      </c>
      <c r="L60" s="185">
        <v>21</v>
      </c>
      <c r="M60" s="185">
        <f>G60*(1+L60/100)</f>
        <v>0</v>
      </c>
      <c r="N60" s="183">
        <v>0</v>
      </c>
      <c r="O60" s="183">
        <f>ROUND(E60*N60,2)</f>
        <v>0</v>
      </c>
      <c r="P60" s="183">
        <v>0</v>
      </c>
      <c r="Q60" s="183">
        <f>ROUND(E60*P60,2)</f>
        <v>0</v>
      </c>
      <c r="R60" s="185" t="s">
        <v>145</v>
      </c>
      <c r="S60" s="185" t="s">
        <v>116</v>
      </c>
      <c r="T60" s="186" t="s">
        <v>117</v>
      </c>
      <c r="U60" s="159">
        <v>0</v>
      </c>
      <c r="V60" s="159">
        <f>ROUND(E60*U60,2)</f>
        <v>0</v>
      </c>
      <c r="W60" s="159"/>
      <c r="X60" s="159" t="s">
        <v>186</v>
      </c>
      <c r="Y60" s="159" t="s">
        <v>119</v>
      </c>
      <c r="Z60" s="148"/>
      <c r="AA60" s="148"/>
      <c r="AB60" s="148"/>
      <c r="AC60" s="148"/>
      <c r="AD60" s="148"/>
      <c r="AE60" s="148"/>
      <c r="AF60" s="148"/>
      <c r="AG60" s="148" t="s">
        <v>195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80">
        <v>22</v>
      </c>
      <c r="B61" s="181" t="s">
        <v>198</v>
      </c>
      <c r="C61" s="191" t="s">
        <v>199</v>
      </c>
      <c r="D61" s="182" t="s">
        <v>152</v>
      </c>
      <c r="E61" s="183">
        <v>20.638929999999998</v>
      </c>
      <c r="F61" s="184"/>
      <c r="G61" s="185">
        <f>ROUND(E61*F61,2)</f>
        <v>0</v>
      </c>
      <c r="H61" s="184"/>
      <c r="I61" s="185">
        <f>ROUND(E61*H61,2)</f>
        <v>0</v>
      </c>
      <c r="J61" s="184"/>
      <c r="K61" s="185">
        <f>ROUND(E61*J61,2)</f>
        <v>0</v>
      </c>
      <c r="L61" s="185">
        <v>21</v>
      </c>
      <c r="M61" s="185">
        <f>G61*(1+L61/100)</f>
        <v>0</v>
      </c>
      <c r="N61" s="183">
        <v>0</v>
      </c>
      <c r="O61" s="183">
        <f>ROUND(E61*N61,2)</f>
        <v>0</v>
      </c>
      <c r="P61" s="183">
        <v>0</v>
      </c>
      <c r="Q61" s="183">
        <f>ROUND(E61*P61,2)</f>
        <v>0</v>
      </c>
      <c r="R61" s="185" t="s">
        <v>145</v>
      </c>
      <c r="S61" s="185" t="s">
        <v>116</v>
      </c>
      <c r="T61" s="186" t="s">
        <v>117</v>
      </c>
      <c r="U61" s="159">
        <v>0.94199999999999995</v>
      </c>
      <c r="V61" s="159">
        <f>ROUND(E61*U61,2)</f>
        <v>19.440000000000001</v>
      </c>
      <c r="W61" s="159"/>
      <c r="X61" s="159" t="s">
        <v>186</v>
      </c>
      <c r="Y61" s="159" t="s">
        <v>119</v>
      </c>
      <c r="Z61" s="148"/>
      <c r="AA61" s="148"/>
      <c r="AB61" s="148"/>
      <c r="AC61" s="148"/>
      <c r="AD61" s="148"/>
      <c r="AE61" s="148"/>
      <c r="AF61" s="148"/>
      <c r="AG61" s="148" t="s">
        <v>195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22.5" outlineLevel="1" x14ac:dyDescent="0.2">
      <c r="A62" s="180">
        <v>23</v>
      </c>
      <c r="B62" s="181" t="s">
        <v>200</v>
      </c>
      <c r="C62" s="191" t="s">
        <v>201</v>
      </c>
      <c r="D62" s="182" t="s">
        <v>152</v>
      </c>
      <c r="E62" s="183">
        <v>185.75038000000001</v>
      </c>
      <c r="F62" s="184"/>
      <c r="G62" s="185">
        <f>ROUND(E62*F62,2)</f>
        <v>0</v>
      </c>
      <c r="H62" s="184"/>
      <c r="I62" s="185">
        <f>ROUND(E62*H62,2)</f>
        <v>0</v>
      </c>
      <c r="J62" s="184"/>
      <c r="K62" s="185">
        <f>ROUND(E62*J62,2)</f>
        <v>0</v>
      </c>
      <c r="L62" s="185">
        <v>21</v>
      </c>
      <c r="M62" s="185">
        <f>G62*(1+L62/100)</f>
        <v>0</v>
      </c>
      <c r="N62" s="183">
        <v>0</v>
      </c>
      <c r="O62" s="183">
        <f>ROUND(E62*N62,2)</f>
        <v>0</v>
      </c>
      <c r="P62" s="183">
        <v>0</v>
      </c>
      <c r="Q62" s="183">
        <f>ROUND(E62*P62,2)</f>
        <v>0</v>
      </c>
      <c r="R62" s="185" t="s">
        <v>145</v>
      </c>
      <c r="S62" s="185" t="s">
        <v>116</v>
      </c>
      <c r="T62" s="186" t="s">
        <v>117</v>
      </c>
      <c r="U62" s="159">
        <v>0.105</v>
      </c>
      <c r="V62" s="159">
        <f>ROUND(E62*U62,2)</f>
        <v>19.5</v>
      </c>
      <c r="W62" s="159"/>
      <c r="X62" s="159" t="s">
        <v>186</v>
      </c>
      <c r="Y62" s="159" t="s">
        <v>119</v>
      </c>
      <c r="Z62" s="148"/>
      <c r="AA62" s="148"/>
      <c r="AB62" s="148"/>
      <c r="AC62" s="148"/>
      <c r="AD62" s="148"/>
      <c r="AE62" s="148"/>
      <c r="AF62" s="148"/>
      <c r="AG62" s="148" t="s">
        <v>195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2.5" outlineLevel="1" x14ac:dyDescent="0.2">
      <c r="A63" s="171">
        <v>24</v>
      </c>
      <c r="B63" s="172" t="s">
        <v>202</v>
      </c>
      <c r="C63" s="188" t="s">
        <v>203</v>
      </c>
      <c r="D63" s="173" t="s">
        <v>152</v>
      </c>
      <c r="E63" s="174">
        <v>20.638929999999998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0</v>
      </c>
      <c r="O63" s="174">
        <f>ROUND(E63*N63,2)</f>
        <v>0</v>
      </c>
      <c r="P63" s="174">
        <v>0</v>
      </c>
      <c r="Q63" s="174">
        <f>ROUND(E63*P63,2)</f>
        <v>0</v>
      </c>
      <c r="R63" s="176" t="s">
        <v>145</v>
      </c>
      <c r="S63" s="176" t="s">
        <v>116</v>
      </c>
      <c r="T63" s="177" t="s">
        <v>117</v>
      </c>
      <c r="U63" s="159">
        <v>0</v>
      </c>
      <c r="V63" s="159">
        <f>ROUND(E63*U63,2)</f>
        <v>0</v>
      </c>
      <c r="W63" s="159"/>
      <c r="X63" s="159" t="s">
        <v>186</v>
      </c>
      <c r="Y63" s="159" t="s">
        <v>119</v>
      </c>
      <c r="Z63" s="148"/>
      <c r="AA63" s="148"/>
      <c r="AB63" s="148"/>
      <c r="AC63" s="148"/>
      <c r="AD63" s="148"/>
      <c r="AE63" s="148"/>
      <c r="AF63" s="148"/>
      <c r="AG63" s="148" t="s">
        <v>187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x14ac:dyDescent="0.2">
      <c r="A64" s="3"/>
      <c r="B64" s="4"/>
      <c r="C64" s="192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v>12</v>
      </c>
      <c r="AF64">
        <v>21</v>
      </c>
      <c r="AG64" t="s">
        <v>96</v>
      </c>
    </row>
    <row r="65" spans="1:33" x14ac:dyDescent="0.2">
      <c r="A65" s="151"/>
      <c r="B65" s="152" t="s">
        <v>29</v>
      </c>
      <c r="C65" s="193"/>
      <c r="D65" s="153"/>
      <c r="E65" s="154"/>
      <c r="F65" s="154"/>
      <c r="G65" s="170">
        <f>G8+G21+G25+G28+G31+G36+G39+G47+G54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f>SUMIF(L7:L63,AE64,G7:G63)</f>
        <v>0</v>
      </c>
      <c r="AF65">
        <f>SUMIF(L7:L63,AF64,G7:G63)</f>
        <v>0</v>
      </c>
      <c r="AG65" t="s">
        <v>204</v>
      </c>
    </row>
    <row r="66" spans="1:33" x14ac:dyDescent="0.2">
      <c r="C66" s="194"/>
      <c r="D66" s="10"/>
      <c r="AG66" t="s">
        <v>205</v>
      </c>
    </row>
    <row r="67" spans="1:33" x14ac:dyDescent="0.2">
      <c r="D67" s="10"/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dCZZUKadg9A94X/AgGOIknV8GUybOsEZtQBgQac9KSGrAujPk1RKXTLDkCONVzKoWY+pWdl1tIvjHPRyo0HtQ==" saltValue="F5B1f8B18diOFQUVjCoF8w==" spinCount="100000" sheet="1" formatRows="0"/>
  <mergeCells count="12">
    <mergeCell ref="C58:G58"/>
    <mergeCell ref="A1:G1"/>
    <mergeCell ref="C2:G2"/>
    <mergeCell ref="C3:G3"/>
    <mergeCell ref="C4:G4"/>
    <mergeCell ref="C10:G10"/>
    <mergeCell ref="C13:G13"/>
    <mergeCell ref="C16:G16"/>
    <mergeCell ref="C19:G19"/>
    <mergeCell ref="C23:G23"/>
    <mergeCell ref="C38:G38"/>
    <mergeCell ref="C56:G5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20250111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'20250111 1 Pol'!Názvy_tisku</vt:lpstr>
      <vt:lpstr>oadresa</vt:lpstr>
      <vt:lpstr>Stavba!Objednatel</vt:lpstr>
      <vt:lpstr>Stavba!Objekt</vt:lpstr>
      <vt:lpstr>'20250111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Geryk</dc:creator>
  <cp:lastModifiedBy>Otrubová Roxana</cp:lastModifiedBy>
  <cp:lastPrinted>2019-03-19T12:27:02Z</cp:lastPrinted>
  <dcterms:created xsi:type="dcterms:W3CDTF">2009-04-08T07:15:50Z</dcterms:created>
  <dcterms:modified xsi:type="dcterms:W3CDTF">2025-03-03T11:10:06Z</dcterms:modified>
</cp:coreProperties>
</file>