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5\KRN_Otr_2025_XX_strecha-budova A\"/>
    </mc:Choice>
  </mc:AlternateContent>
  <bookViews>
    <workbookView xWindow="0" yWindow="0" windowWidth="28800" windowHeight="11865"/>
  </bookViews>
  <sheets>
    <sheet name="Rekapitulace stavby" sheetId="1" r:id="rId1"/>
    <sheet name="001 - Pavilon A - výměna ..." sheetId="2" r:id="rId2"/>
    <sheet name="002 - Hromosvod" sheetId="3" r:id="rId3"/>
    <sheet name="003 - Ostatní a vedlejší ..." sheetId="4" r:id="rId4"/>
  </sheets>
  <definedNames>
    <definedName name="_xlnm._FilterDatabase" localSheetId="1" hidden="1">'001 - Pavilon A - výměna ...'!$C$130:$K$274</definedName>
    <definedName name="_xlnm._FilterDatabase" localSheetId="2" hidden="1">'002 - Hromosvod'!$C$120:$K$191</definedName>
    <definedName name="_xlnm._FilterDatabase" localSheetId="3" hidden="1">'003 - Ostatní a vedlejší ...'!$C$120:$K$138</definedName>
    <definedName name="_xlnm.Print_Titles" localSheetId="1">'001 - Pavilon A - výměna ...'!$130:$130</definedName>
    <definedName name="_xlnm.Print_Titles" localSheetId="2">'002 - Hromosvod'!$120:$120</definedName>
    <definedName name="_xlnm.Print_Titles" localSheetId="3">'003 - Ostatní a vedlejší ...'!$120:$120</definedName>
    <definedName name="_xlnm.Print_Titles" localSheetId="0">'Rekapitulace stavby'!$92:$92</definedName>
    <definedName name="_xlnm.Print_Area" localSheetId="1">'001 - Pavilon A - výměna ...'!$C$4:$J$76,'001 - Pavilon A - výměna ...'!$C$82:$J$112,'001 - Pavilon A - výměna ...'!$C$118:$K$274</definedName>
    <definedName name="_xlnm.Print_Area" localSheetId="2">'002 - Hromosvod'!$C$4:$J$76,'002 - Hromosvod'!$C$82:$J$102,'002 - Hromosvod'!$C$108:$K$191</definedName>
    <definedName name="_xlnm.Print_Area" localSheetId="3">'003 - Ostatní a vedlejší ...'!$C$4:$J$76,'003 - Ostatní a vedlejší ...'!$C$82:$J$102,'003 - Ostatní a vedlejší ...'!$C$108:$K$138</definedName>
    <definedName name="_xlnm.Print_Area" localSheetId="0">'Rekapitulace stavby'!$D$4:$AO$76,'Rekapitulace stavby'!$C$82:$AQ$98</definedName>
  </definedNames>
  <calcPr calcId="162913" refMode="R1C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37" i="4"/>
  <c r="BH137" i="4"/>
  <c r="BG137" i="4"/>
  <c r="BF137" i="4"/>
  <c r="T137" i="4"/>
  <c r="T136" i="4"/>
  <c r="R137" i="4"/>
  <c r="R136" i="4"/>
  <c r="P137" i="4"/>
  <c r="P136" i="4"/>
  <c r="BI134" i="4"/>
  <c r="BH134" i="4"/>
  <c r="BG134" i="4"/>
  <c r="BF134" i="4"/>
  <c r="T134" i="4"/>
  <c r="T133" i="4" s="1"/>
  <c r="R134" i="4"/>
  <c r="R133" i="4"/>
  <c r="P134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T123" i="4"/>
  <c r="T122" i="4"/>
  <c r="R124" i="4"/>
  <c r="R123" i="4"/>
  <c r="R122" i="4"/>
  <c r="P124" i="4"/>
  <c r="P123" i="4"/>
  <c r="P122" i="4"/>
  <c r="J118" i="4"/>
  <c r="J117" i="4"/>
  <c r="F115" i="4"/>
  <c r="E113" i="4"/>
  <c r="J92" i="4"/>
  <c r="J91" i="4"/>
  <c r="F89" i="4"/>
  <c r="E87" i="4"/>
  <c r="J18" i="4"/>
  <c r="E18" i="4"/>
  <c r="F118" i="4"/>
  <c r="J17" i="4"/>
  <c r="J15" i="4"/>
  <c r="E15" i="4"/>
  <c r="F117" i="4" s="1"/>
  <c r="J14" i="4"/>
  <c r="J12" i="4"/>
  <c r="J89" i="4"/>
  <c r="E7" i="4"/>
  <c r="E111" i="4"/>
  <c r="J37" i="3"/>
  <c r="J36" i="3"/>
  <c r="AY96" i="1"/>
  <c r="J35" i="3"/>
  <c r="AX96" i="1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F115" i="3"/>
  <c r="E113" i="3"/>
  <c r="F89" i="3"/>
  <c r="E87" i="3"/>
  <c r="J24" i="3"/>
  <c r="E24" i="3"/>
  <c r="J118" i="3"/>
  <c r="J23" i="3"/>
  <c r="J21" i="3"/>
  <c r="E21" i="3"/>
  <c r="J117" i="3"/>
  <c r="J20" i="3"/>
  <c r="J18" i="3"/>
  <c r="E18" i="3"/>
  <c r="F118" i="3" s="1"/>
  <c r="J17" i="3"/>
  <c r="J15" i="3"/>
  <c r="E15" i="3"/>
  <c r="F91" i="3"/>
  <c r="J14" i="3"/>
  <c r="J12" i="3"/>
  <c r="J115" i="3"/>
  <c r="E7" i="3"/>
  <c r="E111" i="3"/>
  <c r="J145" i="2"/>
  <c r="J101" i="2" s="1"/>
  <c r="J37" i="2"/>
  <c r="J36" i="2"/>
  <c r="AY95" i="1"/>
  <c r="J35" i="2"/>
  <c r="AX95" i="1"/>
  <c r="BI273" i="2"/>
  <c r="BH273" i="2"/>
  <c r="BG273" i="2"/>
  <c r="BF273" i="2"/>
  <c r="T273" i="2"/>
  <c r="T272" i="2"/>
  <c r="R273" i="2"/>
  <c r="R272" i="2" s="1"/>
  <c r="P273" i="2"/>
  <c r="P272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T264" i="2"/>
  <c r="R265" i="2"/>
  <c r="R264" i="2" s="1"/>
  <c r="P265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T158" i="2"/>
  <c r="R159" i="2"/>
  <c r="R158" i="2" s="1"/>
  <c r="P159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T134" i="2"/>
  <c r="T133" i="2"/>
  <c r="R135" i="2"/>
  <c r="R134" i="2"/>
  <c r="R133" i="2"/>
  <c r="P135" i="2"/>
  <c r="P134" i="2"/>
  <c r="P133" i="2" s="1"/>
  <c r="J128" i="2"/>
  <c r="J127" i="2"/>
  <c r="F127" i="2"/>
  <c r="F125" i="2"/>
  <c r="E123" i="2"/>
  <c r="J92" i="2"/>
  <c r="J91" i="2"/>
  <c r="F91" i="2"/>
  <c r="F89" i="2"/>
  <c r="E87" i="2"/>
  <c r="J18" i="2"/>
  <c r="E18" i="2"/>
  <c r="F92" i="2" s="1"/>
  <c r="J17" i="2"/>
  <c r="J12" i="2"/>
  <c r="J125" i="2"/>
  <c r="E7" i="2"/>
  <c r="E85" i="2"/>
  <c r="L90" i="1"/>
  <c r="AM90" i="1"/>
  <c r="AM89" i="1"/>
  <c r="L89" i="1"/>
  <c r="AM87" i="1"/>
  <c r="L87" i="1"/>
  <c r="L85" i="1"/>
  <c r="L84" i="1"/>
  <c r="BK268" i="2"/>
  <c r="J183" i="2"/>
  <c r="J155" i="2"/>
  <c r="BK147" i="2"/>
  <c r="J142" i="2"/>
  <c r="BK259" i="2"/>
  <c r="BK253" i="2"/>
  <c r="BK245" i="2"/>
  <c r="J231" i="2"/>
  <c r="J225" i="2"/>
  <c r="J214" i="2"/>
  <c r="J210" i="2"/>
  <c r="J204" i="2"/>
  <c r="BK193" i="2"/>
  <c r="BK184" i="2"/>
  <c r="BK176" i="2"/>
  <c r="J156" i="2"/>
  <c r="BK150" i="2"/>
  <c r="J144" i="2"/>
  <c r="AS94" i="1"/>
  <c r="J177" i="2"/>
  <c r="J168" i="2"/>
  <c r="J162" i="2"/>
  <c r="BK152" i="2"/>
  <c r="BK269" i="2"/>
  <c r="BK262" i="2"/>
  <c r="J258" i="2"/>
  <c r="BK255" i="2"/>
  <c r="BK235" i="2"/>
  <c r="BK210" i="2"/>
  <c r="BK195" i="2"/>
  <c r="J186" i="2"/>
  <c r="BK166" i="2"/>
  <c r="J163" i="2"/>
  <c r="J157" i="2"/>
  <c r="J148" i="2"/>
  <c r="J138" i="2"/>
  <c r="J190" i="3"/>
  <c r="BK184" i="3"/>
  <c r="BK181" i="3"/>
  <c r="J177" i="3"/>
  <c r="J168" i="3"/>
  <c r="J161" i="3"/>
  <c r="BK156" i="3"/>
  <c r="J150" i="3"/>
  <c r="BK140" i="3"/>
  <c r="BK138" i="3"/>
  <c r="BK131" i="3"/>
  <c r="J189" i="3"/>
  <c r="J184" i="3"/>
  <c r="J179" i="3"/>
  <c r="BK174" i="3"/>
  <c r="J171" i="3"/>
  <c r="J163" i="3"/>
  <c r="BK153" i="3"/>
  <c r="BK142" i="3"/>
  <c r="BK135" i="3"/>
  <c r="J129" i="3"/>
  <c r="BK191" i="3"/>
  <c r="J187" i="3"/>
  <c r="J181" i="3"/>
  <c r="BK177" i="3"/>
  <c r="BK172" i="3"/>
  <c r="BK168" i="3"/>
  <c r="J164" i="3"/>
  <c r="J159" i="3"/>
  <c r="BK155" i="3"/>
  <c r="BK143" i="3"/>
  <c r="J138" i="3"/>
  <c r="BK136" i="3"/>
  <c r="BK134" i="3"/>
  <c r="BK130" i="3"/>
  <c r="J165" i="3"/>
  <c r="BK159" i="3"/>
  <c r="BK157" i="3"/>
  <c r="J154" i="3"/>
  <c r="J153" i="3"/>
  <c r="BK152" i="3"/>
  <c r="J151" i="3"/>
  <c r="BK150" i="3"/>
  <c r="BK148" i="3"/>
  <c r="J146" i="3"/>
  <c r="BK144" i="3"/>
  <c r="J142" i="3"/>
  <c r="J140" i="3"/>
  <c r="BK133" i="3"/>
  <c r="J124" i="3"/>
  <c r="J130" i="4"/>
  <c r="J137" i="4"/>
  <c r="BK130" i="4"/>
  <c r="J124" i="4"/>
  <c r="J132" i="4"/>
  <c r="BK124" i="4"/>
  <c r="BK132" i="4"/>
  <c r="J259" i="2"/>
  <c r="BK223" i="2"/>
  <c r="BK212" i="2"/>
  <c r="BK191" i="2"/>
  <c r="BK163" i="2"/>
  <c r="BK153" i="2"/>
  <c r="BK143" i="2"/>
  <c r="J273" i="2"/>
  <c r="J255" i="2"/>
  <c r="BK246" i="2"/>
  <c r="BK236" i="2"/>
  <c r="BK227" i="2"/>
  <c r="J219" i="2"/>
  <c r="J206" i="2"/>
  <c r="BK199" i="2"/>
  <c r="J191" i="2"/>
  <c r="BK183" i="2"/>
  <c r="J147" i="2"/>
  <c r="J135" i="2"/>
  <c r="J269" i="2"/>
  <c r="BK263" i="2"/>
  <c r="J254" i="2"/>
  <c r="J245" i="2"/>
  <c r="J235" i="2"/>
  <c r="J227" i="2"/>
  <c r="BK219" i="2"/>
  <c r="J205" i="2"/>
  <c r="BK172" i="2"/>
  <c r="BK165" i="2"/>
  <c r="BK159" i="2"/>
  <c r="BK140" i="2"/>
  <c r="J268" i="2"/>
  <c r="J257" i="2"/>
  <c r="J253" i="2"/>
  <c r="BK217" i="2"/>
  <c r="BK204" i="2"/>
  <c r="J187" i="2"/>
  <c r="J172" i="2"/>
  <c r="J159" i="2"/>
  <c r="J153" i="2"/>
  <c r="BK142" i="2"/>
  <c r="J191" i="3"/>
  <c r="J185" i="3"/>
  <c r="J180" i="3"/>
  <c r="J176" i="3"/>
  <c r="BK173" i="3"/>
  <c r="J167" i="3"/>
  <c r="BK163" i="3"/>
  <c r="BK158" i="3"/>
  <c r="J152" i="3"/>
  <c r="BK146" i="3"/>
  <c r="BK132" i="3"/>
  <c r="BK127" i="3"/>
  <c r="BK124" i="3"/>
  <c r="BK186" i="3"/>
  <c r="BK180" i="3"/>
  <c r="J173" i="3"/>
  <c r="J169" i="3"/>
  <c r="BK162" i="3"/>
  <c r="BK151" i="3"/>
  <c r="J141" i="3"/>
  <c r="J130" i="3"/>
  <c r="J125" i="3"/>
  <c r="BK190" i="3"/>
  <c r="BK185" i="3"/>
  <c r="J178" i="3"/>
  <c r="J174" i="3"/>
  <c r="BK165" i="3"/>
  <c r="BK161" i="3"/>
  <c r="J156" i="3"/>
  <c r="J144" i="3"/>
  <c r="BK129" i="3"/>
  <c r="BK128" i="3"/>
  <c r="BK125" i="3"/>
  <c r="J170" i="3"/>
  <c r="BK169" i="3"/>
  <c r="J166" i="3"/>
  <c r="BK231" i="2"/>
  <c r="BK225" i="2"/>
  <c r="J221" i="2"/>
  <c r="J199" i="2"/>
  <c r="BK187" i="2"/>
  <c r="BK168" i="2"/>
  <c r="BK155" i="2"/>
  <c r="J150" i="2"/>
  <c r="BK144" i="2"/>
  <c r="J140" i="2"/>
  <c r="BK265" i="2"/>
  <c r="BK258" i="2"/>
  <c r="BK251" i="2"/>
  <c r="J246" i="2"/>
  <c r="BK233" i="2"/>
  <c r="J229" i="2"/>
  <c r="J223" i="2"/>
  <c r="J212" i="2"/>
  <c r="BK205" i="2"/>
  <c r="J195" i="2"/>
  <c r="BK186" i="2"/>
  <c r="BK177" i="2"/>
  <c r="J166" i="2"/>
  <c r="J152" i="2"/>
  <c r="BK148" i="2"/>
  <c r="BK138" i="2"/>
  <c r="BK273" i="2"/>
  <c r="J265" i="2"/>
  <c r="BK257" i="2"/>
  <c r="BK256" i="2"/>
  <c r="J251" i="2"/>
  <c r="J236" i="2"/>
  <c r="BK229" i="2"/>
  <c r="BK221" i="2"/>
  <c r="J217" i="2"/>
  <c r="BK214" i="2"/>
  <c r="J176" i="2"/>
  <c r="BK157" i="2"/>
  <c r="J263" i="2"/>
  <c r="J262" i="2"/>
  <c r="J256" i="2"/>
  <c r="BK254" i="2"/>
  <c r="J233" i="2"/>
  <c r="BK206" i="2"/>
  <c r="J193" i="2"/>
  <c r="J184" i="2"/>
  <c r="J165" i="2"/>
  <c r="BK162" i="2"/>
  <c r="BK156" i="2"/>
  <c r="J143" i="2"/>
  <c r="BK135" i="2"/>
  <c r="BK189" i="3"/>
  <c r="BK183" i="3"/>
  <c r="BK178" i="3"/>
  <c r="J175" i="3"/>
  <c r="BK171" i="3"/>
  <c r="BK166" i="3"/>
  <c r="BK160" i="3"/>
  <c r="BK154" i="3"/>
  <c r="BK147" i="3"/>
  <c r="BK139" i="3"/>
  <c r="J134" i="3"/>
  <c r="J128" i="3"/>
  <c r="J126" i="3"/>
  <c r="BK187" i="3"/>
  <c r="J183" i="3"/>
  <c r="BK176" i="3"/>
  <c r="J172" i="3"/>
  <c r="BK167" i="3"/>
  <c r="J162" i="3"/>
  <c r="J148" i="3"/>
  <c r="J136" i="3"/>
  <c r="J131" i="3"/>
  <c r="BK126" i="3"/>
  <c r="BK123" i="3"/>
  <c r="J186" i="3"/>
  <c r="BK179" i="3"/>
  <c r="BK175" i="3"/>
  <c r="BK170" i="3"/>
  <c r="BK164" i="3"/>
  <c r="J160" i="3"/>
  <c r="J157" i="3"/>
  <c r="J155" i="3"/>
  <c r="J139" i="3"/>
  <c r="J137" i="3"/>
  <c r="J135" i="3"/>
  <c r="J133" i="3"/>
  <c r="J132" i="3"/>
  <c r="J158" i="3"/>
  <c r="J147" i="3"/>
  <c r="J143" i="3"/>
  <c r="BK141" i="3"/>
  <c r="BK137" i="3"/>
  <c r="J127" i="3"/>
  <c r="J123" i="3"/>
  <c r="BK126" i="4"/>
  <c r="BK134" i="4"/>
  <c r="BK128" i="4"/>
  <c r="BK137" i="4"/>
  <c r="J128" i="4"/>
  <c r="J126" i="4"/>
  <c r="J134" i="4"/>
  <c r="BK137" i="2" l="1"/>
  <c r="J137" i="2"/>
  <c r="J100" i="2"/>
  <c r="T137" i="2"/>
  <c r="T132" i="2" s="1"/>
  <c r="P146" i="2"/>
  <c r="BK161" i="2"/>
  <c r="J161" i="2"/>
  <c r="J105" i="2"/>
  <c r="T161" i="2"/>
  <c r="R182" i="2"/>
  <c r="P185" i="2"/>
  <c r="P160" i="2" s="1"/>
  <c r="T216" i="2"/>
  <c r="BK122" i="3"/>
  <c r="J122" i="3" s="1"/>
  <c r="J97" i="3" s="1"/>
  <c r="R122" i="3"/>
  <c r="T145" i="3"/>
  <c r="R149" i="3"/>
  <c r="BK182" i="3"/>
  <c r="J182" i="3"/>
  <c r="J100" i="3"/>
  <c r="BK188" i="3"/>
  <c r="J188" i="3"/>
  <c r="J101" i="3"/>
  <c r="R188" i="3"/>
  <c r="R216" i="2"/>
  <c r="BK267" i="2"/>
  <c r="J267" i="2"/>
  <c r="J110" i="2"/>
  <c r="P267" i="2"/>
  <c r="R267" i="2"/>
  <c r="T267" i="2"/>
  <c r="P122" i="3"/>
  <c r="T122" i="3"/>
  <c r="BK145" i="3"/>
  <c r="J145" i="3"/>
  <c r="J98" i="3"/>
  <c r="P145" i="3"/>
  <c r="R145" i="3"/>
  <c r="BK149" i="3"/>
  <c r="J149" i="3"/>
  <c r="J99" i="3" s="1"/>
  <c r="P149" i="3"/>
  <c r="T149" i="3"/>
  <c r="P182" i="3"/>
  <c r="R182" i="3"/>
  <c r="T182" i="3"/>
  <c r="P188" i="3"/>
  <c r="T188" i="3"/>
  <c r="P125" i="4"/>
  <c r="P121" i="4"/>
  <c r="AU97" i="1"/>
  <c r="R137" i="2"/>
  <c r="R132" i="2" s="1"/>
  <c r="R146" i="2"/>
  <c r="R161" i="2"/>
  <c r="P182" i="2"/>
  <c r="T182" i="2"/>
  <c r="R185" i="2"/>
  <c r="T185" i="2"/>
  <c r="P216" i="2"/>
  <c r="P137" i="2"/>
  <c r="P132" i="2"/>
  <c r="BK146" i="2"/>
  <c r="J146" i="2"/>
  <c r="J102" i="2" s="1"/>
  <c r="T146" i="2"/>
  <c r="P161" i="2"/>
  <c r="BK182" i="2"/>
  <c r="J182" i="2"/>
  <c r="J106" i="2"/>
  <c r="BK185" i="2"/>
  <c r="J185" i="2" s="1"/>
  <c r="J107" i="2" s="1"/>
  <c r="BK216" i="2"/>
  <c r="J216" i="2"/>
  <c r="J108" i="2" s="1"/>
  <c r="BK125" i="4"/>
  <c r="J125" i="4"/>
  <c r="J99" i="4"/>
  <c r="R125" i="4"/>
  <c r="R121" i="4"/>
  <c r="T125" i="4"/>
  <c r="T121" i="4"/>
  <c r="BK264" i="2"/>
  <c r="J264" i="2"/>
  <c r="J109" i="2"/>
  <c r="BK272" i="2"/>
  <c r="J272" i="2" s="1"/>
  <c r="J111" i="2" s="1"/>
  <c r="BK134" i="2"/>
  <c r="J134" i="2"/>
  <c r="J99" i="2"/>
  <c r="BK158" i="2"/>
  <c r="J158" i="2"/>
  <c r="J103" i="2"/>
  <c r="BK123" i="4"/>
  <c r="J123" i="4"/>
  <c r="J98" i="4"/>
  <c r="BK133" i="4"/>
  <c r="J133" i="4" s="1"/>
  <c r="J100" i="4" s="1"/>
  <c r="BK136" i="4"/>
  <c r="J136" i="4"/>
  <c r="J101" i="4"/>
  <c r="E85" i="4"/>
  <c r="F92" i="4"/>
  <c r="BE124" i="4"/>
  <c r="BE126" i="4"/>
  <c r="BE128" i="4"/>
  <c r="F91" i="4"/>
  <c r="BE130" i="4"/>
  <c r="BE134" i="4"/>
  <c r="J115" i="4"/>
  <c r="BE132" i="4"/>
  <c r="BE137" i="4"/>
  <c r="J89" i="3"/>
  <c r="F117" i="3"/>
  <c r="BE125" i="3"/>
  <c r="BE128" i="3"/>
  <c r="BE129" i="3"/>
  <c r="BE131" i="3"/>
  <c r="BE135" i="3"/>
  <c r="BE138" i="3"/>
  <c r="BE155" i="3"/>
  <c r="BE162" i="3"/>
  <c r="J91" i="3"/>
  <c r="F92" i="3"/>
  <c r="BE123" i="3"/>
  <c r="BE124" i="3"/>
  <c r="BE126" i="3"/>
  <c r="BE130" i="3"/>
  <c r="BE139" i="3"/>
  <c r="BE140" i="3"/>
  <c r="BE141" i="3"/>
  <c r="BE147" i="3"/>
  <c r="BE148" i="3"/>
  <c r="BE150" i="3"/>
  <c r="BE151" i="3"/>
  <c r="BE152" i="3"/>
  <c r="BE156" i="3"/>
  <c r="BE157" i="3"/>
  <c r="BE158" i="3"/>
  <c r="BE160" i="3"/>
  <c r="BE163" i="3"/>
  <c r="BE165" i="3"/>
  <c r="BE167" i="3"/>
  <c r="BE169" i="3"/>
  <c r="BE171" i="3"/>
  <c r="BE174" i="3"/>
  <c r="BE176" i="3"/>
  <c r="BE178" i="3"/>
  <c r="BE180" i="3"/>
  <c r="BE183" i="3"/>
  <c r="BE184" i="3"/>
  <c r="BE189" i="3"/>
  <c r="E85" i="3"/>
  <c r="BE127" i="3"/>
  <c r="BE132" i="3"/>
  <c r="BE133" i="3"/>
  <c r="BE137" i="3"/>
  <c r="BE143" i="3"/>
  <c r="BE144" i="3"/>
  <c r="BE146" i="3"/>
  <c r="BE154" i="3"/>
  <c r="BE161" i="3"/>
  <c r="BE166" i="3"/>
  <c r="BE168" i="3"/>
  <c r="BE173" i="3"/>
  <c r="BE179" i="3"/>
  <c r="BE181" i="3"/>
  <c r="BE185" i="3"/>
  <c r="BE186" i="3"/>
  <c r="BE190" i="3"/>
  <c r="BE191" i="3"/>
  <c r="J92" i="3"/>
  <c r="BE134" i="3"/>
  <c r="BE136" i="3"/>
  <c r="BE142" i="3"/>
  <c r="BE153" i="3"/>
  <c r="BE159" i="3"/>
  <c r="BE164" i="3"/>
  <c r="BE170" i="3"/>
  <c r="BE172" i="3"/>
  <c r="BE175" i="3"/>
  <c r="BE177" i="3"/>
  <c r="BE187" i="3"/>
  <c r="J89" i="2"/>
  <c r="E121" i="2"/>
  <c r="F128" i="2"/>
  <c r="BE143" i="2"/>
  <c r="BE144" i="2"/>
  <c r="BE148" i="2"/>
  <c r="BE152" i="2"/>
  <c r="BE168" i="2"/>
  <c r="BE205" i="2"/>
  <c r="BE212" i="2"/>
  <c r="BE221" i="2"/>
  <c r="BE225" i="2"/>
  <c r="BE227" i="2"/>
  <c r="BE231" i="2"/>
  <c r="BE233" i="2"/>
  <c r="BE245" i="2"/>
  <c r="BE251" i="2"/>
  <c r="BE253" i="2"/>
  <c r="BE254" i="2"/>
  <c r="BE255" i="2"/>
  <c r="BE258" i="2"/>
  <c r="BE262" i="2"/>
  <c r="BE135" i="2"/>
  <c r="BE142" i="2"/>
  <c r="BE147" i="2"/>
  <c r="BE150" i="2"/>
  <c r="BE159" i="2"/>
  <c r="BE177" i="2"/>
  <c r="BE195" i="2"/>
  <c r="BE210" i="2"/>
  <c r="BE223" i="2"/>
  <c r="BE236" i="2"/>
  <c r="BE257" i="2"/>
  <c r="BE273" i="2"/>
  <c r="BE140" i="2"/>
  <c r="BE153" i="2"/>
  <c r="BE157" i="2"/>
  <c r="BE162" i="2"/>
  <c r="BE163" i="2"/>
  <c r="BE166" i="2"/>
  <c r="BE176" i="2"/>
  <c r="BE184" i="2"/>
  <c r="BE187" i="2"/>
  <c r="BE191" i="2"/>
  <c r="BE214" i="2"/>
  <c r="BE219" i="2"/>
  <c r="BE229" i="2"/>
  <c r="BE235" i="2"/>
  <c r="BE246" i="2"/>
  <c r="BE256" i="2"/>
  <c r="BE259" i="2"/>
  <c r="BE263" i="2"/>
  <c r="BE268" i="2"/>
  <c r="BE138" i="2"/>
  <c r="BE155" i="2"/>
  <c r="BE156" i="2"/>
  <c r="BE165" i="2"/>
  <c r="BE172" i="2"/>
  <c r="BE183" i="2"/>
  <c r="BE186" i="2"/>
  <c r="BE193" i="2"/>
  <c r="BE199" i="2"/>
  <c r="BE204" i="2"/>
  <c r="BE206" i="2"/>
  <c r="BE217" i="2"/>
  <c r="BE265" i="2"/>
  <c r="BE269" i="2"/>
  <c r="F36" i="2"/>
  <c r="BC95" i="1"/>
  <c r="F37" i="3"/>
  <c r="BD96" i="1"/>
  <c r="F36" i="3"/>
  <c r="BC96" i="1"/>
  <c r="F37" i="4"/>
  <c r="BD97" i="1"/>
  <c r="F34" i="4"/>
  <c r="BA97" i="1"/>
  <c r="F34" i="2"/>
  <c r="BA95" i="1"/>
  <c r="F37" i="2"/>
  <c r="BD95" i="1"/>
  <c r="F34" i="3"/>
  <c r="BA96" i="1"/>
  <c r="F35" i="3"/>
  <c r="BB96" i="1"/>
  <c r="F35" i="2"/>
  <c r="BB95" i="1"/>
  <c r="J34" i="2"/>
  <c r="AW95" i="1" s="1"/>
  <c r="J34" i="3"/>
  <c r="AW96" i="1"/>
  <c r="F36" i="4"/>
  <c r="BC97" i="1"/>
  <c r="J34" i="4"/>
  <c r="AW97" i="1"/>
  <c r="F35" i="4"/>
  <c r="BB97" i="1"/>
  <c r="P131" i="2" l="1"/>
  <c r="AU95" i="1"/>
  <c r="R160" i="2"/>
  <c r="R131" i="2"/>
  <c r="T160" i="2"/>
  <c r="T131" i="2"/>
  <c r="P121" i="3"/>
  <c r="AU96" i="1"/>
  <c r="R121" i="3"/>
  <c r="T121" i="3"/>
  <c r="BK121" i="3"/>
  <c r="J121" i="3"/>
  <c r="J96" i="3"/>
  <c r="BK133" i="2"/>
  <c r="J133" i="2"/>
  <c r="J98" i="2"/>
  <c r="BK160" i="2"/>
  <c r="J160" i="2"/>
  <c r="J104" i="2"/>
  <c r="BK122" i="4"/>
  <c r="BK121" i="4"/>
  <c r="J121" i="4"/>
  <c r="J96" i="4"/>
  <c r="J33" i="2"/>
  <c r="AV95" i="1"/>
  <c r="AT95" i="1"/>
  <c r="F33" i="3"/>
  <c r="AZ96" i="1"/>
  <c r="BC94" i="1"/>
  <c r="W32" i="1"/>
  <c r="BD94" i="1"/>
  <c r="W33" i="1"/>
  <c r="F33" i="4"/>
  <c r="AZ97" i="1"/>
  <c r="BB94" i="1"/>
  <c r="AX94" i="1"/>
  <c r="F33" i="2"/>
  <c r="AZ95" i="1"/>
  <c r="J33" i="3"/>
  <c r="AV96" i="1"/>
  <c r="AT96" i="1" s="1"/>
  <c r="J33" i="4"/>
  <c r="AV97" i="1"/>
  <c r="AT97" i="1"/>
  <c r="BA94" i="1"/>
  <c r="W30" i="1"/>
  <c r="BK132" i="2" l="1"/>
  <c r="J132" i="2"/>
  <c r="J97" i="2"/>
  <c r="J122" i="4"/>
  <c r="J97" i="4" s="1"/>
  <c r="AU94" i="1"/>
  <c r="J30" i="4"/>
  <c r="AG97" i="1"/>
  <c r="J30" i="3"/>
  <c r="AG96" i="1"/>
  <c r="AW94" i="1"/>
  <c r="AK30" i="1"/>
  <c r="W31" i="1"/>
  <c r="AY94" i="1"/>
  <c r="AZ94" i="1"/>
  <c r="W29" i="1"/>
  <c r="J39" i="4" l="1"/>
  <c r="J39" i="3"/>
  <c r="BK131" i="2"/>
  <c r="J131" i="2" s="1"/>
  <c r="J30" i="2" s="1"/>
  <c r="AG95" i="1" s="1"/>
  <c r="AG94" i="1" s="1"/>
  <c r="AK26" i="1" s="1"/>
  <c r="AK35" i="1" s="1"/>
  <c r="AN96" i="1"/>
  <c r="AN97" i="1"/>
  <c r="AV94" i="1"/>
  <c r="AK29" i="1"/>
  <c r="J39" i="2" l="1"/>
  <c r="J96" i="2"/>
  <c r="AN95" i="1"/>
  <c r="AT94" i="1"/>
  <c r="AN94" i="1" l="1"/>
</calcChain>
</file>

<file path=xl/sharedStrings.xml><?xml version="1.0" encoding="utf-8"?>
<sst xmlns="http://schemas.openxmlformats.org/spreadsheetml/2006/main" count="3288" uniqueCount="673">
  <si>
    <t>Export Komplet</t>
  </si>
  <si>
    <t/>
  </si>
  <si>
    <t>2.0</t>
  </si>
  <si>
    <t>ZAMOK</t>
  </si>
  <si>
    <t>False</t>
  </si>
  <si>
    <t>{cdf30215-9ea4-48cb-b4aa-f62bbdb9a7fe}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</si>
  <si>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</si>
  <si>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</si>
  <si>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</si>
  <si>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</si>
  <si>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</si>
  <si>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</si>
  <si>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</si>
  <si>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</si>
  <si>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20252501001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</si>
  <si>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</si>
  <si>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</si>
  <si>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Pavilon A - výměna střešní krytiny</t>
  </si>
  <si>
    <t>KSO:</t>
  </si>
  <si>
    <t>CC-CZ:</t>
  </si>
  <si>
    <t>Místo:</t>
  </si>
  <si>
    <t>Krnov</t>
  </si>
  <si>
    <t>Datum:</t>
  </si>
  <si>
    <t>23. 1. 2025</t>
  </si>
  <si>
    <t>Zadavatel:</t>
  </si>
  <si>
    <t>IČ:</t>
  </si>
  <si>
    <t>SSZK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</si>
  <si>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</si>
  <si>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</si>
  <si>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</si>
  <si>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</si>
  <si>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</si>
  <si>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</si>
  <si>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</si>
  <si>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</si>
  <si>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</si>
  <si>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</si>
  <si>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</si>
  <si>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</si>
  <si>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</si>
  <si>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</si>
  <si>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</si>
  <si>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</si>
  <si>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</si>
  <si>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</si>
  <si>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</si>
  <si>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</si>
  <si>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</si>
  <si>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</si>
  <si>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</si>
  <si>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</si>
  <si>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</si>
  <si>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</si>
  <si>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</si>
  <si>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</si>
  <si>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</si>
  <si>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</si>
  <si>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</si>
  <si>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</si>
  <si>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</si>
  <si>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</si>
  <si>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</si>
  <si>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</si>
  <si>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</si>
  <si>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</si>
  <si>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</si>
  <si>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</si>
  <si>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</si>
  <si>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</si>
  <si>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</si>
  <si>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</si>
  <si>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</si>
  <si>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</si>
  <si>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</si>
  <si>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</si>
  <si>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</si>
  <si>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</si>
  <si>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</si>
  <si>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</si>
  <si>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</si>
  <si>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</si>
  <si>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</si>
  <si>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</si>
  <si>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</si>
  <si>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{03202f18-eed0-4b8c-aa25-a99891d4793b}</t>
  </si>
  <si>
    <t>2</t>
  </si>
  <si>
    <t>002</t>
  </si>
  <si>
    <t>Hromosvod</t>
  </si>
  <si>
    <t>{b367946b-0638-4f27-a7e2-214edfb449e7}</t>
  </si>
  <si>
    <t>003</t>
  </si>
  <si>
    <t xml:space="preserve">Ostatní a vedlejší náklady </t>
  </si>
  <si>
    <t>{671290ed-39d6-408f-92a4-ee8ad3820b29}</t>
  </si>
  <si>
    <t>KRYCÍ LIST SOUPISU PRACÍ</t>
  </si>
  <si>
    <t>Objekt:</t>
  </si>
  <si>
    <t>001 - Pavilon A - výměna střešní krytiny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</si>
  <si>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</si>
  <si>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</si>
  <si>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</si>
  <si>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</si>
  <si>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</si>
  <si>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</si>
  <si>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</si>
  <si>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</si>
  <si>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</si>
  <si>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</si>
  <si>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</si>
  <si>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</si>
  <si>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</si>
  <si>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</si>
  <si>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</si>
  <si>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</si>
  <si>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</si>
  <si>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</si>
  <si>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</si>
  <si>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</si>
  <si>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</si>
  <si>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</si>
  <si>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</si>
  <si>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</si>
  <si>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</si>
  <si>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</si>
  <si>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</si>
  <si>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</si>
  <si>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</si>
  <si>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</si>
  <si>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</si>
  <si>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</si>
  <si>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</si>
  <si>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</si>
  <si>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</si>
  <si>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</si>
  <si>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</si>
  <si>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</si>
  <si>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62</t>
  </si>
  <si>
    <t>Úprava povrchů vnějších</t>
  </si>
  <si>
    <t>K</t>
  </si>
  <si>
    <t>R-6234000</t>
  </si>
  <si>
    <t>Vyrovnání a opravná hmota na broušený / očištěný podklad vč. dodávky materiálu</t>
  </si>
  <si>
    <t>m2</t>
  </si>
  <si>
    <t>4</t>
  </si>
  <si>
    <t>3</t>
  </si>
  <si>
    <t>1374669751</t>
  </si>
  <si>
    <t>VV</t>
  </si>
  <si>
    <t>"svislá plocha atiky "9,9</t>
  </si>
  <si>
    <t>9</t>
  </si>
  <si>
    <t>Ostatní konstrukce a práce, bourání</t>
  </si>
  <si>
    <t>941321112</t>
  </si>
  <si>
    <t>Montáž lešení řadového modulového těžkého zatížení do 300 kg/m2 š od 0,9 do 1,2 m v přes 10 do 25 m</t>
  </si>
  <si>
    <t>CS ÚRS 2025 01</t>
  </si>
  <si>
    <t>-1832660387</t>
  </si>
  <si>
    <t>"pro provedení střechy"1790</t>
  </si>
  <si>
    <t>941321212</t>
  </si>
  <si>
    <t>Příplatek k lešení řadovému modulovému těžkému do 300 kg/m2 š od 0,9 do 1,2 m v přes 10 do 25 m za každý den použití</t>
  </si>
  <si>
    <t>-1425992018</t>
  </si>
  <si>
    <t>"nájem na 90 dní"1790*90</t>
  </si>
  <si>
    <t>941321812</t>
  </si>
  <si>
    <t>Demontáž lešení řadového modulového těžkého zatížení do 300 kg/m2 š od 0,9 do 1,2 m v přes 10 do 25 m</t>
  </si>
  <si>
    <t>1441272481</t>
  </si>
  <si>
    <t>5</t>
  </si>
  <si>
    <t>945412112</t>
  </si>
  <si>
    <t>Teleskopická hydraulická montážní plošina výška zdvihu do 21 m</t>
  </si>
  <si>
    <t>den</t>
  </si>
  <si>
    <t>1207909667</t>
  </si>
  <si>
    <t>R-94120</t>
  </si>
  <si>
    <t>Příplatek za ochranu a přemostění stávajících střech</t>
  </si>
  <si>
    <t>soubor</t>
  </si>
  <si>
    <t>824130578</t>
  </si>
  <si>
    <t>96</t>
  </si>
  <si>
    <t>Bourání konstrukcí</t>
  </si>
  <si>
    <t>997</t>
  </si>
  <si>
    <t>Doprava suti a vybouraných hmot</t>
  </si>
  <si>
    <t>7</t>
  </si>
  <si>
    <t>997013116</t>
  </si>
  <si>
    <t>Vnitrostaveništní doprava suti a vybouraných hmot pro budovy v přes 18 do 21 m</t>
  </si>
  <si>
    <t>t</t>
  </si>
  <si>
    <t>444100994</t>
  </si>
  <si>
    <t>8</t>
  </si>
  <si>
    <t>997013312</t>
  </si>
  <si>
    <t>Montáž a demontáž shozu suti v přes 10 do 20 m</t>
  </si>
  <si>
    <t>m</t>
  </si>
  <si>
    <t>-1426866152</t>
  </si>
  <si>
    <t>"pro likvidaci suti"18</t>
  </si>
  <si>
    <t>997013322</t>
  </si>
  <si>
    <t>Příplatek k shozu suti v přes 10 do 20 m za první a ZKD den použití</t>
  </si>
  <si>
    <t>-424370735</t>
  </si>
  <si>
    <t>"nájem na 60 dnů"18*60</t>
  </si>
  <si>
    <t>10</t>
  </si>
  <si>
    <t>997013501</t>
  </si>
  <si>
    <t>Odvoz suti a vybouraných hmot na skládku nebo meziskládku do 1 km se složením</t>
  </si>
  <si>
    <t>1211342981</t>
  </si>
  <si>
    <t>11</t>
  </si>
  <si>
    <t>997013509</t>
  </si>
  <si>
    <t>Příplatek k odvozu suti a vybouraných hmot na skládku ZKD 1 km přes 1 km</t>
  </si>
  <si>
    <t>-809355735</t>
  </si>
  <si>
    <t>22,396*19 'Přepočtené koeficientem množství</t>
  </si>
  <si>
    <t>997013631</t>
  </si>
  <si>
    <t>Poplatek za uložení na skládce (skládkovné) stavebního odpadu směsného kód odpadu 17 09 04</t>
  </si>
  <si>
    <t>-355690395</t>
  </si>
  <si>
    <t>13</t>
  </si>
  <si>
    <t>997013811</t>
  </si>
  <si>
    <t>Poplatek za uložení na skládce (skládkovné) stavebního odpadu dřevěného kód odpadu 17 02 01</t>
  </si>
  <si>
    <t>1480287449</t>
  </si>
  <si>
    <t>14</t>
  </si>
  <si>
    <t>997013814</t>
  </si>
  <si>
    <t>Poplatek za uložení na skládce (skládkovné) stavebního odpadu izolací kód odpadu 17 06 04</t>
  </si>
  <si>
    <t>-744548926</t>
  </si>
  <si>
    <t>998</t>
  </si>
  <si>
    <t>Přesun hmot</t>
  </si>
  <si>
    <t>15</t>
  </si>
  <si>
    <t>998011003</t>
  </si>
  <si>
    <t>Přesun hmot pro budovy zděné v přes 12 do 24 m</t>
  </si>
  <si>
    <t>311210814</t>
  </si>
  <si>
    <t>PSV</t>
  </si>
  <si>
    <t>Práce a dodávky PSV</t>
  </si>
  <si>
    <t>712</t>
  </si>
  <si>
    <t>Povlakové krytiny</t>
  </si>
  <si>
    <t>16</t>
  </si>
  <si>
    <t>712311101</t>
  </si>
  <si>
    <t>Provedení povlakové krytiny střech do 10° za studena lakem penetračním nebo asfaltovým</t>
  </si>
  <si>
    <t>1142438056</t>
  </si>
  <si>
    <t>17</t>
  </si>
  <si>
    <t>M</t>
  </si>
  <si>
    <t>11163150</t>
  </si>
  <si>
    <t>lak penetrační asfaltový</t>
  </si>
  <si>
    <t>32</t>
  </si>
  <si>
    <t>1621537341</t>
  </si>
  <si>
    <t>14,85*0,00032 'Přepočtené koeficientem množství</t>
  </si>
  <si>
    <t>18</t>
  </si>
  <si>
    <t>712341559</t>
  </si>
  <si>
    <t>Provedení povlakové krytiny střech do 10° pásy NAIP přitavením v plné ploše</t>
  </si>
  <si>
    <t>908699417</t>
  </si>
  <si>
    <t>19</t>
  </si>
  <si>
    <t>62856011</t>
  </si>
  <si>
    <t>pás asfaltový natavitelný modifikovaný SBS s vložkou z hliníkové fólie s textilií a spalitelnou PE fólií nebo jemnozrnným minerálním posypem na horním povrchu tl 4,0mm</t>
  </si>
  <si>
    <t>1013859475</t>
  </si>
  <si>
    <t>14,85*1,1655 'Přepočtené koeficientem množství</t>
  </si>
  <si>
    <t>20</t>
  </si>
  <si>
    <t>712440831</t>
  </si>
  <si>
    <t>Odstranění povlakové krytiny střech přes 10° do 30° z pásů NAIP přitavených v plné ploše jednovrstvé</t>
  </si>
  <si>
    <t>390026162</t>
  </si>
  <si>
    <t>"skladba S2-dif. folie"326</t>
  </si>
  <si>
    <t>"skladba Sa"9,9</t>
  </si>
  <si>
    <t>Součet</t>
  </si>
  <si>
    <t>712440833</t>
  </si>
  <si>
    <t>Odstranění povlakové krytiny střech přes 10° do 30° z pásů NAIP přitavených v plné ploše třívrstvé</t>
  </si>
  <si>
    <t>-1437132990</t>
  </si>
  <si>
    <t>"viz. výkresy bouracích prací - skladba S1-vč. dif. folie"202</t>
  </si>
  <si>
    <t>"skladba S3-vč. dif. folie"40</t>
  </si>
  <si>
    <t>22</t>
  </si>
  <si>
    <t>998712203</t>
  </si>
  <si>
    <t>Přesun hmot procentní pro krytiny povlakové v objektech v přes 12 do 24 m</t>
  </si>
  <si>
    <t>%</t>
  </si>
  <si>
    <t>-77057397</t>
  </si>
  <si>
    <t>23</t>
  </si>
  <si>
    <t>R-7120090</t>
  </si>
  <si>
    <t xml:space="preserve">D+M EPDM fólie vč. lepení a dodávky lepidla, vč. všech systémových příslušenství a doplňků </t>
  </si>
  <si>
    <t>-572173337</t>
  </si>
  <si>
    <t>"skladba S1"201,14</t>
  </si>
  <si>
    <t>"skladba S3"39,43</t>
  </si>
  <si>
    <t>"skladba Sa"14,85</t>
  </si>
  <si>
    <t>713</t>
  </si>
  <si>
    <t>Izolace tepelné</t>
  </si>
  <si>
    <t>24</t>
  </si>
  <si>
    <t>998713203</t>
  </si>
  <si>
    <t>Přesun hmot procentní pro izolace tepelné v objektech v přes 12 do 24 m</t>
  </si>
  <si>
    <t>83982620</t>
  </si>
  <si>
    <t>25</t>
  </si>
  <si>
    <t>R-7130030</t>
  </si>
  <si>
    <t>D+M tepelné izolace z min. vaty tl. 160 mm  - doplnění za poškozenou nebo chybějící - předpoklad 20%</t>
  </si>
  <si>
    <t>-818549046</t>
  </si>
  <si>
    <t>762</t>
  </si>
  <si>
    <t>Konstrukce tesařské</t>
  </si>
  <si>
    <t>26</t>
  </si>
  <si>
    <t>762083122</t>
  </si>
  <si>
    <t>Impregnace řeziva proti dřevokaznému hmyzu, houbám a plísním máčením třída ohrožení 3 a 4</t>
  </si>
  <si>
    <t>m3</t>
  </si>
  <si>
    <t>-1042734784</t>
  </si>
  <si>
    <t>27</t>
  </si>
  <si>
    <t>762341047</t>
  </si>
  <si>
    <t>Bednění střech rovných sklon do 60° z desek OSB tl 25 mm na pero a drážku šroubovaných na rošt</t>
  </si>
  <si>
    <t>544192786</t>
  </si>
  <si>
    <t>28</t>
  </si>
  <si>
    <t>762341210</t>
  </si>
  <si>
    <t>Montáž bednění střech rovných a šikmých sklonu do 60° z hrubých prken na sraz tl do 32 mm</t>
  </si>
  <si>
    <t>1122859485</t>
  </si>
  <si>
    <t>"skladba S2"325,21</t>
  </si>
  <si>
    <t>29</t>
  </si>
  <si>
    <t>60515111</t>
  </si>
  <si>
    <t>řezivo jehličnaté boční prkno 20-30mm</t>
  </si>
  <si>
    <t>-159627578</t>
  </si>
  <si>
    <t>"skladba S2"325,21*0,024*1,15</t>
  </si>
  <si>
    <t>30</t>
  </si>
  <si>
    <t>762341811</t>
  </si>
  <si>
    <t>Demontáž bednění střech z prken</t>
  </si>
  <si>
    <t>-1702751525</t>
  </si>
  <si>
    <t>31</t>
  </si>
  <si>
    <t>762342811</t>
  </si>
  <si>
    <t>Demontáž laťování střech z latí osové vzdálenosti do 0,22 m</t>
  </si>
  <si>
    <t>-674616754</t>
  </si>
  <si>
    <t>"skladba S2-dif. folie"326*2</t>
  </si>
  <si>
    <t>998762203</t>
  </si>
  <si>
    <t>Přesun hmot procentní pro kce tesařské v objektech v přes 12 do 24 m</t>
  </si>
  <si>
    <t>1234033307</t>
  </si>
  <si>
    <t>33</t>
  </si>
  <si>
    <t>R-7623089</t>
  </si>
  <si>
    <t>D+M voděodolné překližky tl. 18 mm vč. kotvení a dodávky kotevních a spojovacích prvků</t>
  </si>
  <si>
    <t>-475036632</t>
  </si>
  <si>
    <t>34</t>
  </si>
  <si>
    <t>R-7623090</t>
  </si>
  <si>
    <t xml:space="preserve">D+M Střešní kontralať 50x30 mm vč. impregnace, vč. kotvení a dodávky kotevních a spojovacích prvků </t>
  </si>
  <si>
    <t>589870373</t>
  </si>
  <si>
    <t>35</t>
  </si>
  <si>
    <t>R-7623091</t>
  </si>
  <si>
    <t xml:space="preserve">D+M Střešní kontralať 60x40 mm vč. impregnace, vč. kotvení a dodávky kotevních a spojovacích prvků </t>
  </si>
  <si>
    <t>-1796728180</t>
  </si>
  <si>
    <t>36</t>
  </si>
  <si>
    <t>R-7623092</t>
  </si>
  <si>
    <t xml:space="preserve">D+M Dřevěný rošt: kotvený do atikového zdiva  impregnovaná střešní lať 50/30 mm vč. impregnace, vč. kotvení a dodávky kotevních a spojovacích prvků </t>
  </si>
  <si>
    <t>-1348318188</t>
  </si>
  <si>
    <t>64</t>
  </si>
  <si>
    <t>R-7623093</t>
  </si>
  <si>
    <t xml:space="preserve">D+M Dřevěný rklín  vč. impregnace, vč. kotvení a dodávky kotevních a spojovacích prvků </t>
  </si>
  <si>
    <t>-2101325052</t>
  </si>
  <si>
    <t>"viz. detail"5</t>
  </si>
  <si>
    <t>764</t>
  </si>
  <si>
    <t>Konstrukce klempířské</t>
  </si>
  <si>
    <t>37</t>
  </si>
  <si>
    <t>764002801</t>
  </si>
  <si>
    <t>Demontáž závětrné lišty do suti</t>
  </si>
  <si>
    <t>-875345631</t>
  </si>
  <si>
    <t>"viz. výpis kl. prvků - bourací práce"9,9</t>
  </si>
  <si>
    <t>38</t>
  </si>
  <si>
    <t>764002812</t>
  </si>
  <si>
    <t>Demontáž okapového plechu do suti v krytině skládané</t>
  </si>
  <si>
    <t>904493611</t>
  </si>
  <si>
    <t>"viz. výpis kl. prvků - bourací práce"75</t>
  </si>
  <si>
    <t>39</t>
  </si>
  <si>
    <t>764004801</t>
  </si>
  <si>
    <t>Demontáž podokapního žlabu do suti</t>
  </si>
  <si>
    <t>827697723</t>
  </si>
  <si>
    <t>"viz. výpis kl. prvků - bourací práce"66,85+8,75</t>
  </si>
  <si>
    <t>40</t>
  </si>
  <si>
    <t>764004861</t>
  </si>
  <si>
    <t>Demontáž svodu do suti</t>
  </si>
  <si>
    <t>-545363406</t>
  </si>
  <si>
    <t>"viz. výpis kl. prvků - bourací práce"17*5</t>
  </si>
  <si>
    <t>41</t>
  </si>
  <si>
    <t>764021403</t>
  </si>
  <si>
    <t>Podkladní plech z Al plechu rš 250 mm</t>
  </si>
  <si>
    <t>1471257979</t>
  </si>
  <si>
    <t>"viz. 3/K 2.část"75</t>
  </si>
  <si>
    <t>42</t>
  </si>
  <si>
    <t>764021405</t>
  </si>
  <si>
    <t>Podkladní plech z Al plechu rš 400 mm</t>
  </si>
  <si>
    <t>1578094028</t>
  </si>
  <si>
    <t>"iz. 3/K - 1. část"75</t>
  </si>
  <si>
    <t>43</t>
  </si>
  <si>
    <t>764224404</t>
  </si>
  <si>
    <t>Oplechování horních ploch a nadezdívek (atik) bez rohů z Al plechu mechanicky kotvené rš 330 mm</t>
  </si>
  <si>
    <t>848801302</t>
  </si>
  <si>
    <t>"viz. 7/K"10</t>
  </si>
  <si>
    <t>44</t>
  </si>
  <si>
    <t>764521405</t>
  </si>
  <si>
    <t>Žlab podokapní půlkruhový z Al plechu rš 400 mm</t>
  </si>
  <si>
    <t>-1947797741</t>
  </si>
  <si>
    <t>"viz. 2/K"75,6</t>
  </si>
  <si>
    <t>45</t>
  </si>
  <si>
    <t>764528422</t>
  </si>
  <si>
    <t>Svody kruhové včetně objímek, kolen, odskoků z Al plechu průměru 100 mm</t>
  </si>
  <si>
    <t>-323013116</t>
  </si>
  <si>
    <t>"viz. 1/K"85</t>
  </si>
  <si>
    <t>46</t>
  </si>
  <si>
    <t>998764203</t>
  </si>
  <si>
    <t>Přesun hmot procentní pro konstrukce klempířské v objektech v přes 12 do 24 m</t>
  </si>
  <si>
    <t>1875251324</t>
  </si>
  <si>
    <t>47</t>
  </si>
  <si>
    <t>R-7640018</t>
  </si>
  <si>
    <t xml:space="preserve">Demontáž oplechování </t>
  </si>
  <si>
    <t>131087478</t>
  </si>
  <si>
    <t>"viz. výpis kl. prvků - bourací práce"</t>
  </si>
  <si>
    <t>"Přechod mezi střešní rovinou S1 a S2"50,6</t>
  </si>
  <si>
    <t>"Boční lemování (styk střecha / svislá stěna, fasáda"9</t>
  </si>
  <si>
    <t>"Boční lemování (závětrná lišta)."1,6</t>
  </si>
  <si>
    <t>"Oplechování atiky."9,9</t>
  </si>
  <si>
    <t>"Boční lemování (styk střecha / svislá stěna, fasáda)."5,6</t>
  </si>
  <si>
    <t>"Přechod mezi střešní rovinou S1 a S2."7,3</t>
  </si>
  <si>
    <t>48</t>
  </si>
  <si>
    <t>R-7640090</t>
  </si>
  <si>
    <t>Demontáž větracích komínků</t>
  </si>
  <si>
    <t>kus</t>
  </si>
  <si>
    <t>-713615528</t>
  </si>
  <si>
    <t>49</t>
  </si>
  <si>
    <t>R-7643090</t>
  </si>
  <si>
    <t>D+M Hydroizolační difůzní fólie</t>
  </si>
  <si>
    <t>-1652236244</t>
  </si>
  <si>
    <t>50</t>
  </si>
  <si>
    <t>R-7643092</t>
  </si>
  <si>
    <t>D+M Difúzně otevřená pojistná hydroizolace pod plechové krytiny (separační a mikroventilační rohož)</t>
  </si>
  <si>
    <t>-1792935001</t>
  </si>
  <si>
    <t>51</t>
  </si>
  <si>
    <t>R-7643098</t>
  </si>
  <si>
    <t>D+M Boční lemování (závětrná lišta) - viz. 4/K,8/K</t>
  </si>
  <si>
    <t>-431393036</t>
  </si>
  <si>
    <t>52</t>
  </si>
  <si>
    <t>R-7643099</t>
  </si>
  <si>
    <t>D+M Boční lemování (závětrná lišta) - viz. 5/K</t>
  </si>
  <si>
    <t>407221973</t>
  </si>
  <si>
    <t>53</t>
  </si>
  <si>
    <t>R-7643101</t>
  </si>
  <si>
    <t>D+M Boční lemování (styk S1 / svislá stěna - fas. obkl.) - viz. 6/K</t>
  </si>
  <si>
    <t>722157572</t>
  </si>
  <si>
    <t>54</t>
  </si>
  <si>
    <t>R-7643102</t>
  </si>
  <si>
    <t>D+M BBoční lemování (styk S2 / svislá stěna - fasáda) - viz. 9/K</t>
  </si>
  <si>
    <t>-603126213</t>
  </si>
  <si>
    <t>55</t>
  </si>
  <si>
    <t>R-7643103</t>
  </si>
  <si>
    <t>D+M Přechod mezi střešní rovinou S2 a S3 - viz. 10/K</t>
  </si>
  <si>
    <t>1189666755</t>
  </si>
  <si>
    <t>56</t>
  </si>
  <si>
    <t>R-7643104</t>
  </si>
  <si>
    <t>D+M Krycí profil rohu atiky k fasádě (S3)viz. 11/K</t>
  </si>
  <si>
    <t>-1020694362</t>
  </si>
  <si>
    <t>57</t>
  </si>
  <si>
    <t>R-7643120</t>
  </si>
  <si>
    <t xml:space="preserve">D+M hliníkové falcované šablony 29x29 cm vč. kotvení a dodávky kotevních a spojovacích prvků, vč. všech systémových příslušenství a doplńků </t>
  </si>
  <si>
    <t>974520767</t>
  </si>
  <si>
    <t>P</t>
  </si>
  <si>
    <t xml:space="preserve">Poznámka k položce:_x000D_
vč. dodávky a montáže sněhových zachytávačů </t>
  </si>
  <si>
    <t>58</t>
  </si>
  <si>
    <t>R-7645023</t>
  </si>
  <si>
    <t>D+M Ventilační turbína Lomanco BIB14 pozink vč. EPDM manžety vč. souvisejících stavebních úprav</t>
  </si>
  <si>
    <t>-852711521</t>
  </si>
  <si>
    <t>59</t>
  </si>
  <si>
    <t>R-7645024</t>
  </si>
  <si>
    <t>D+M větracích komínků vč. souvisejících stavebních úprav</t>
  </si>
  <si>
    <t>762162079</t>
  </si>
  <si>
    <t>765</t>
  </si>
  <si>
    <t>Krytina skládaná</t>
  </si>
  <si>
    <t>60</t>
  </si>
  <si>
    <t>765131801</t>
  </si>
  <si>
    <t>Demontáž vláknocementové skládané krytiny sklonu do 30° do suti</t>
  </si>
  <si>
    <t>-147265538</t>
  </si>
  <si>
    <t>767</t>
  </si>
  <si>
    <t>Konstrukce zámečnické</t>
  </si>
  <si>
    <t>61</t>
  </si>
  <si>
    <t>998767203</t>
  </si>
  <si>
    <t>Přesun hmot procentní pro zámečnické konstrukce v objektech v přes 12 do 24 m</t>
  </si>
  <si>
    <t>-992595478</t>
  </si>
  <si>
    <t>R-7672024</t>
  </si>
  <si>
    <t xml:space="preserve">D+M záchytného systému  </t>
  </si>
  <si>
    <t>1081100512</t>
  </si>
  <si>
    <t xml:space="preserve">Poznámka k položce:_x000D_
Položka obsahuje : _x000D_
_x000D_
Dodávku a montáž sloupků vč.základu (beton vč. kari síta, bednění, vč. kotvení a dodávky kotevních prvků _x000D_
Dodávku a montáž nerez lan _x000D_
_x000D_
Zpracování výrobní dokumentace před dodáním záchytného systému na střechu, tato mudí být schválena obejdnatelem a projektantem_x000D_
_x000D_
Dodávku a montáž veškerých systémových doplňků a příslušenství _x000D_
_x000D_
Revizi záchytného sstému vč. návodu k obsluze a užívání _x000D_
</t>
  </si>
  <si>
    <t>"záíchytný systém"100</t>
  </si>
  <si>
    <t>783</t>
  </si>
  <si>
    <t>Dokončovací práce - nátěry</t>
  </si>
  <si>
    <t>63</t>
  </si>
  <si>
    <t>R-7832082</t>
  </si>
  <si>
    <t>Očištění, obroušení, impregnace, nátěr stávajícího dřevěného podbití vč. dodávky materiálu</t>
  </si>
  <si>
    <t>1687711929</t>
  </si>
  <si>
    <t>"stávající podbití"110</t>
  </si>
  <si>
    <t>002 - Hromosvod</t>
  </si>
  <si>
    <t xml:space="preserve"> </t>
  </si>
  <si>
    <t>D1 - Elektromontáže</t>
  </si>
  <si>
    <t>D2 - Zemní práce</t>
  </si>
  <si>
    <t>D3 - Matreiály</t>
  </si>
  <si>
    <t>D4 - HZS</t>
  </si>
  <si>
    <t>D6 - HZS</t>
  </si>
  <si>
    <t>D1</t>
  </si>
  <si>
    <t>Elektromontáže</t>
  </si>
  <si>
    <t>Pol1</t>
  </si>
  <si>
    <t>uzem. v zemi FeZn do 120 mm2 vč.svorek;propoj.aj.</t>
  </si>
  <si>
    <t>Pol2</t>
  </si>
  <si>
    <t>uzem. v zemi FeZn R=8-10 mm vč.svorek;propoj.aj.</t>
  </si>
  <si>
    <t>Pol3</t>
  </si>
  <si>
    <t>svod. vodiče AlMgSi  (CUI) R=8mm + podpěry</t>
  </si>
  <si>
    <t>Pol4</t>
  </si>
  <si>
    <t>jímací tyč AlMgSi do 3m délky na beton.podstavci</t>
  </si>
  <si>
    <t>ks</t>
  </si>
  <si>
    <t>Pol5</t>
  </si>
  <si>
    <t>svorky hromosvodové do 2 šroubu  SS</t>
  </si>
  <si>
    <t>Pol6</t>
  </si>
  <si>
    <t>svorky hromosvodové do 2 šroubu  SP1</t>
  </si>
  <si>
    <t>Pol7</t>
  </si>
  <si>
    <t>svorky hromosvodové do 2 šroubu SR 03</t>
  </si>
  <si>
    <t>Pol8</t>
  </si>
  <si>
    <t>svorky hromosv.nad 2 šrouby ( SZ )</t>
  </si>
  <si>
    <t>Pol9</t>
  </si>
  <si>
    <t>svorky hromosv.nad 2 šrouby SK</t>
  </si>
  <si>
    <t>Pol10</t>
  </si>
  <si>
    <t>svorky hromosv.nad 2 šrouby SO</t>
  </si>
  <si>
    <t>Pol11</t>
  </si>
  <si>
    <t>svorky hromosv.nad 2 šrouby(SR01;02)</t>
  </si>
  <si>
    <t>Pol12</t>
  </si>
  <si>
    <t>tyčový zemnič vč.zaražení do země a připoj. do 2m</t>
  </si>
  <si>
    <t>Pol49</t>
  </si>
  <si>
    <t>ochranný úhelník nebo trubka s držáky do zdiva</t>
  </si>
  <si>
    <t>Pol50</t>
  </si>
  <si>
    <t>označení svodu štítky smalt.;umělá hmota</t>
  </si>
  <si>
    <t>Pol13</t>
  </si>
  <si>
    <t>osazení hmoždinky do cihlového zdiva HM 8</t>
  </si>
  <si>
    <t>Pol14</t>
  </si>
  <si>
    <t>osazení hmoždinky do cihlového zdiva HM 12</t>
  </si>
  <si>
    <t>Pol15</t>
  </si>
  <si>
    <t>osaz.hmožd.do zdi tvrd.kamene/žel.bet. HM 8</t>
  </si>
  <si>
    <t>D2</t>
  </si>
  <si>
    <t>Zemní práce</t>
  </si>
  <si>
    <t>Pol16</t>
  </si>
  <si>
    <t>kabel.rýha 20-35cm šíř. 70cm hloub. zem.tř.3</t>
  </si>
  <si>
    <t>Pol17</t>
  </si>
  <si>
    <t>fólie výstražná z PVC šířky 33cm</t>
  </si>
  <si>
    <t>Pol18</t>
  </si>
  <si>
    <t>ruč.zához.kab.rýhy 20-35cm šíř.70cm hl.zem.tř.3</t>
  </si>
  <si>
    <t>D3</t>
  </si>
  <si>
    <t>Matreiály</t>
  </si>
  <si>
    <t>Pol51</t>
  </si>
  <si>
    <t>označovací štítek</t>
  </si>
  <si>
    <t>Pol52</t>
  </si>
  <si>
    <t>ZEM.DUZ DRZAK OCHR.UHEL.DO ZDI</t>
  </si>
  <si>
    <t>Ks</t>
  </si>
  <si>
    <t>Pol19</t>
  </si>
  <si>
    <t>ZEM.DRAT FEZN 10 MM (0.62 kg/m)</t>
  </si>
  <si>
    <t>Kg</t>
  </si>
  <si>
    <t>Pol20</t>
  </si>
  <si>
    <t>ZEM.DRAT FEZN  8 MM (0.4 kg/m)</t>
  </si>
  <si>
    <t>Pol21</t>
  </si>
  <si>
    <t>ZEM.TYC JIMACI JP 3M AL</t>
  </si>
  <si>
    <t>KS</t>
  </si>
  <si>
    <t>Pol22</t>
  </si>
  <si>
    <t>ZEM.SVORKA SK</t>
  </si>
  <si>
    <t>Pol53</t>
  </si>
  <si>
    <t>ZEM.OCHR. UHELNIK OU 1,7M</t>
  </si>
  <si>
    <t>66</t>
  </si>
  <si>
    <t>Pol23</t>
  </si>
  <si>
    <t>ZEM.PODPERA PV 32</t>
  </si>
  <si>
    <t>68</t>
  </si>
  <si>
    <t>Pol24</t>
  </si>
  <si>
    <t>ZEM.SVORKA SZ</t>
  </si>
  <si>
    <t>70</t>
  </si>
  <si>
    <t>Pol25</t>
  </si>
  <si>
    <t>ZEM.SVORKA SS</t>
  </si>
  <si>
    <t>72</t>
  </si>
  <si>
    <t>Pol26</t>
  </si>
  <si>
    <t>ZEM.SVORKA SJ 01</t>
  </si>
  <si>
    <t>74</t>
  </si>
  <si>
    <t>Pol27</t>
  </si>
  <si>
    <t>ZEM.SVORKA SO VELKA</t>
  </si>
  <si>
    <t>76</t>
  </si>
  <si>
    <t>Pol28</t>
  </si>
  <si>
    <t>ZEM.SVORKA SP 01</t>
  </si>
  <si>
    <t>78</t>
  </si>
  <si>
    <t>Pol29</t>
  </si>
  <si>
    <t>ZEM.SVORKA SR 02 pas.+pas.</t>
  </si>
  <si>
    <t>80</t>
  </si>
  <si>
    <t>Pol30</t>
  </si>
  <si>
    <t>ZEM.SVORKA SR 03 pas.+kul.</t>
  </si>
  <si>
    <t>82</t>
  </si>
  <si>
    <t>Pol31</t>
  </si>
  <si>
    <t>ZEM.PASEK FEZN 30/4</t>
  </si>
  <si>
    <t>84</t>
  </si>
  <si>
    <t>Pol32</t>
  </si>
  <si>
    <t>FOLIE PLNA-BLESK 33cm</t>
  </si>
  <si>
    <t>86</t>
  </si>
  <si>
    <t>Pol33</t>
  </si>
  <si>
    <t>ZEM.TYC ZTP 2M</t>
  </si>
  <si>
    <t>88</t>
  </si>
  <si>
    <t>Pol54</t>
  </si>
  <si>
    <t>ZEM.PODPERA PV 21 BET.SROUB</t>
  </si>
  <si>
    <t>90</t>
  </si>
  <si>
    <t>Pol35</t>
  </si>
  <si>
    <t>ZEM.PODSTAVEC BETON.(KLOUB)  12KG   24709-FEZN</t>
  </si>
  <si>
    <t>92</t>
  </si>
  <si>
    <t>Pol36</t>
  </si>
  <si>
    <t>ZEM.PODPERA PV 22</t>
  </si>
  <si>
    <t>94</t>
  </si>
  <si>
    <t>Pol37</t>
  </si>
  <si>
    <t>ZEM.PODPERA PV  3 P 55 ZAMEK</t>
  </si>
  <si>
    <t>Pol38</t>
  </si>
  <si>
    <t>ZEM.V  DRAT AlMgSi 8mm</t>
  </si>
  <si>
    <t>KG</t>
  </si>
  <si>
    <t>98</t>
  </si>
  <si>
    <t>100</t>
  </si>
  <si>
    <t>102</t>
  </si>
  <si>
    <t>Pol55</t>
  </si>
  <si>
    <t>ZEM. 275220  DRŽÁK VEDENÍ CUI</t>
  </si>
  <si>
    <t>104</t>
  </si>
  <si>
    <t>Pol56</t>
  </si>
  <si>
    <t>ZEM.  830208  VODIČ CUI  3M</t>
  </si>
  <si>
    <t>106</t>
  </si>
  <si>
    <t>Pol41</t>
  </si>
  <si>
    <t>HMOZDINKA HM  8</t>
  </si>
  <si>
    <t>108</t>
  </si>
  <si>
    <t>110</t>
  </si>
  <si>
    <t>Pol42</t>
  </si>
  <si>
    <t>HMOZDINKA HM 12</t>
  </si>
  <si>
    <t>112</t>
  </si>
  <si>
    <t>Pol43</t>
  </si>
  <si>
    <t>SMRST.TRUBICE TLS 19/6</t>
  </si>
  <si>
    <t>114</t>
  </si>
  <si>
    <t>D4</t>
  </si>
  <si>
    <t>HZS</t>
  </si>
  <si>
    <t>Pol44</t>
  </si>
  <si>
    <t>Revize hromosvodu</t>
  </si>
  <si>
    <t>hod.</t>
  </si>
  <si>
    <t>116</t>
  </si>
  <si>
    <t>Pol45</t>
  </si>
  <si>
    <t>Koordinace s jinými profesemi</t>
  </si>
  <si>
    <t>118</t>
  </si>
  <si>
    <t>Pol46</t>
  </si>
  <si>
    <t>Demontáž hromosvodu</t>
  </si>
  <si>
    <t>120</t>
  </si>
  <si>
    <t>Pol47</t>
  </si>
  <si>
    <t>Dokončovací práce</t>
  </si>
  <si>
    <t>122</t>
  </si>
  <si>
    <t>Pol48</t>
  </si>
  <si>
    <t>Auto s plošinou do 12m</t>
  </si>
  <si>
    <t>124</t>
  </si>
  <si>
    <t>D6</t>
  </si>
  <si>
    <t>115</t>
  </si>
  <si>
    <t>Prořez materiálu 5% z ceny materiálu</t>
  </si>
  <si>
    <t>-350517974</t>
  </si>
  <si>
    <t xml:space="preserve">Podružný materiál </t>
  </si>
  <si>
    <t>-1848902359</t>
  </si>
  <si>
    <t>65</t>
  </si>
  <si>
    <t>99</t>
  </si>
  <si>
    <t>Podíl přidružených výkonů</t>
  </si>
  <si>
    <t>420512067</t>
  </si>
  <si>
    <t xml:space="preserve">003 - Ostatní a vedlejší náklady </t>
  </si>
  <si>
    <t>Ostrava</t>
  </si>
  <si>
    <t>VRN - Vedlejší rozpočtové náklady</t>
  </si>
  <si>
    <t xml:space="preserve">    VRN9 - Ostatní náklady</t>
  </si>
  <si>
    <t>VRN1 - Průzkumné, geodetické a projektové práce</t>
  </si>
  <si>
    <t>VRN3 - Zařízení staveniště</t>
  </si>
  <si>
    <t>VRN4 - Inženýrská činnost</t>
  </si>
  <si>
    <t>VRN</t>
  </si>
  <si>
    <t>Vedlejší rozpočtové náklady</t>
  </si>
  <si>
    <t>VRN9</t>
  </si>
  <si>
    <t>Ostatní náklady</t>
  </si>
  <si>
    <t>091003000</t>
  </si>
  <si>
    <t xml:space="preserve">Náklady na zajištštění střechy proti zatečení (zaplachtování , zakrytí konstrukcí, apod. )vč. dodávky plachet </t>
  </si>
  <si>
    <t>CS ÚRS 2021 01</t>
  </si>
  <si>
    <t>1024</t>
  </si>
  <si>
    <t>-730297991</t>
  </si>
  <si>
    <t>VRN1</t>
  </si>
  <si>
    <t>Průzkumné, geodetické a projektové práce</t>
  </si>
  <si>
    <t>013254000</t>
  </si>
  <si>
    <t>Dokumentace skutečného provedení stavby</t>
  </si>
  <si>
    <t>CS ÚRS 2016 01</t>
  </si>
  <si>
    <t>-1566311043</t>
  </si>
  <si>
    <t xml:space="preserve">Poznámka k položce:_x000D_
Dokumentace skutečného provedení v rozsahu dle platné vyhlášky na dokumentaci staveb v počtu dle SOD </t>
  </si>
  <si>
    <t>013254001</t>
  </si>
  <si>
    <t xml:space="preserve">Výrobní a dílenská dokumentace </t>
  </si>
  <si>
    <t>1429517021</t>
  </si>
  <si>
    <t xml:space="preserve">Poznámka k položce:_x000D_
_x000D_
_x000D_
_x000D_
_x000D_
_x000D_
_x000D_
_x000D_
</t>
  </si>
  <si>
    <t>013254101</t>
  </si>
  <si>
    <t xml:space="preserve">Monitoring v průběhu výstavby </t>
  </si>
  <si>
    <t>263080523</t>
  </si>
  <si>
    <t xml:space="preserve">Poznámka k položce:_x000D_
Fotografie nebo videozáznamy zakrývaných konstrukcí a jiných skutečností rozhodných např. pro vícepráce a méněpráce_x000D_
</t>
  </si>
  <si>
    <t>R-99001</t>
  </si>
  <si>
    <t xml:space="preserve">Zpracování technologických postupů proádění prací na jednotlivé činnosti </t>
  </si>
  <si>
    <t>527031241</t>
  </si>
  <si>
    <t>VRN3</t>
  </si>
  <si>
    <t>Zařízení staveniště</t>
  </si>
  <si>
    <t>032103000</t>
  </si>
  <si>
    <t xml:space="preserve">Zařízení staveniště - zřízení, provoz, odstranění </t>
  </si>
  <si>
    <t>-272014244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</si>
  <si>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_x000D_
_x000D_
Položka obsahuje i zřízení příjezdu ke stavbě, zřízení zpevněné a manipulační plochy např. pro jeřáb nebo jinou techniku. _x000D_
</t>
  </si>
  <si>
    <t>VRN4</t>
  </si>
  <si>
    <t>Inženýrská činnost</t>
  </si>
  <si>
    <t>043103000</t>
  </si>
  <si>
    <t xml:space="preserve">Náklady na provedení zkoušek, revizí a měření </t>
  </si>
  <si>
    <t>-1177961977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</si>
  <si>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zhotovitelem._x000D_
Pokud nejsou uvedeny v jednotlivých profesích_x000D_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</si>
</sst>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52" workbookViewId="0">
      <selection activeCell="AI22" sqref="AI2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2"/>
      <c r="AL5" s="22"/>
      <c r="AM5" s="22"/>
      <c r="AN5" s="22"/>
      <c r="AO5" s="22"/>
      <c r="AP5" s="22"/>
      <c r="AQ5" s="22"/>
      <c r="AR5" s="20"/>
      <c r="BE5" s="25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2"/>
      <c r="AL6" s="22"/>
      <c r="AM6" s="22"/>
      <c r="AN6" s="22"/>
      <c r="AO6" s="22"/>
      <c r="AP6" s="22"/>
      <c r="AQ6" s="22"/>
      <c r="AR6" s="20"/>
      <c r="BE6" s="25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5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9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59"/>
      <c r="BS13" s="17" t="s">
        <v>6</v>
      </c>
    </row>
    <row r="14" spans="1:74" ht="12.75">
      <c r="B14" s="21"/>
      <c r="C14" s="22"/>
      <c r="D14" s="22"/>
      <c r="E14" s="264" t="s">
        <v>29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5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9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59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9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59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9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9"/>
    </row>
    <row r="23" spans="1:71" s="1" customFormat="1" ht="16.5" customHeight="1">
      <c r="B23" s="21"/>
      <c r="C23" s="22"/>
      <c r="D23" s="22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2"/>
      <c r="AP23" s="22"/>
      <c r="AQ23" s="22"/>
      <c r="AR23" s="20"/>
      <c r="BE23" s="25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9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7">
        <f>ROUND(AG94,2)</f>
        <v>0</v>
      </c>
      <c r="AL26" s="268"/>
      <c r="AM26" s="268"/>
      <c r="AN26" s="268"/>
      <c r="AO26" s="268"/>
      <c r="AP26" s="36"/>
      <c r="AQ26" s="36"/>
      <c r="AR26" s="39"/>
      <c r="BE26" s="25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9" t="s">
        <v>37</v>
      </c>
      <c r="M28" s="269"/>
      <c r="N28" s="269"/>
      <c r="O28" s="269"/>
      <c r="P28" s="269"/>
      <c r="Q28" s="36"/>
      <c r="R28" s="36"/>
      <c r="S28" s="36"/>
      <c r="T28" s="36"/>
      <c r="U28" s="36"/>
      <c r="V28" s="36"/>
      <c r="W28" s="269" t="s">
        <v>38</v>
      </c>
      <c r="X28" s="269"/>
      <c r="Y28" s="269"/>
      <c r="Z28" s="269"/>
      <c r="AA28" s="269"/>
      <c r="AB28" s="269"/>
      <c r="AC28" s="269"/>
      <c r="AD28" s="269"/>
      <c r="AE28" s="269"/>
      <c r="AF28" s="36"/>
      <c r="AG28" s="36"/>
      <c r="AH28" s="36"/>
      <c r="AI28" s="36"/>
      <c r="AJ28" s="36"/>
      <c r="AK28" s="269" t="s">
        <v>39</v>
      </c>
      <c r="AL28" s="269"/>
      <c r="AM28" s="269"/>
      <c r="AN28" s="269"/>
      <c r="AO28" s="269"/>
      <c r="AP28" s="36"/>
      <c r="AQ28" s="36"/>
      <c r="AR28" s="39"/>
      <c r="BE28" s="259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72">
        <v>0.21</v>
      </c>
      <c r="M29" s="271"/>
      <c r="N29" s="271"/>
      <c r="O29" s="271"/>
      <c r="P29" s="271"/>
      <c r="Q29" s="41"/>
      <c r="R29" s="41"/>
      <c r="S29" s="41"/>
      <c r="T29" s="41"/>
      <c r="U29" s="41"/>
      <c r="V29" s="41"/>
      <c r="W29" s="270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F29" s="41"/>
      <c r="AG29" s="41"/>
      <c r="AH29" s="41"/>
      <c r="AI29" s="41"/>
      <c r="AJ29" s="41"/>
      <c r="AK29" s="270">
        <f>ROUND(AV94, 2)</f>
        <v>0</v>
      </c>
      <c r="AL29" s="271"/>
      <c r="AM29" s="271"/>
      <c r="AN29" s="271"/>
      <c r="AO29" s="271"/>
      <c r="AP29" s="41"/>
      <c r="AQ29" s="41"/>
      <c r="AR29" s="42"/>
      <c r="BE29" s="260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72">
        <v>0.12</v>
      </c>
      <c r="M30" s="271"/>
      <c r="N30" s="271"/>
      <c r="O30" s="271"/>
      <c r="P30" s="271"/>
      <c r="Q30" s="41"/>
      <c r="R30" s="41"/>
      <c r="S30" s="41"/>
      <c r="T30" s="41"/>
      <c r="U30" s="41"/>
      <c r="V30" s="41"/>
      <c r="W30" s="270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F30" s="41"/>
      <c r="AG30" s="41"/>
      <c r="AH30" s="41"/>
      <c r="AI30" s="41"/>
      <c r="AJ30" s="41"/>
      <c r="AK30" s="270">
        <f>ROUND(AW94, 2)</f>
        <v>0</v>
      </c>
      <c r="AL30" s="271"/>
      <c r="AM30" s="271"/>
      <c r="AN30" s="271"/>
      <c r="AO30" s="271"/>
      <c r="AP30" s="41"/>
      <c r="AQ30" s="41"/>
      <c r="AR30" s="42"/>
      <c r="BE30" s="260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72">
        <v>0.21</v>
      </c>
      <c r="M31" s="271"/>
      <c r="N31" s="271"/>
      <c r="O31" s="271"/>
      <c r="P31" s="271"/>
      <c r="Q31" s="41"/>
      <c r="R31" s="41"/>
      <c r="S31" s="41"/>
      <c r="T31" s="41"/>
      <c r="U31" s="41"/>
      <c r="V31" s="41"/>
      <c r="W31" s="270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F31" s="41"/>
      <c r="AG31" s="41"/>
      <c r="AH31" s="41"/>
      <c r="AI31" s="41"/>
      <c r="AJ31" s="41"/>
      <c r="AK31" s="270">
        <v>0</v>
      </c>
      <c r="AL31" s="271"/>
      <c r="AM31" s="271"/>
      <c r="AN31" s="271"/>
      <c r="AO31" s="271"/>
      <c r="AP31" s="41"/>
      <c r="AQ31" s="41"/>
      <c r="AR31" s="42"/>
      <c r="BE31" s="260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72">
        <v>0.12</v>
      </c>
      <c r="M32" s="271"/>
      <c r="N32" s="271"/>
      <c r="O32" s="271"/>
      <c r="P32" s="271"/>
      <c r="Q32" s="41"/>
      <c r="R32" s="41"/>
      <c r="S32" s="41"/>
      <c r="T32" s="41"/>
      <c r="U32" s="41"/>
      <c r="V32" s="41"/>
      <c r="W32" s="270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F32" s="41"/>
      <c r="AG32" s="41"/>
      <c r="AH32" s="41"/>
      <c r="AI32" s="41"/>
      <c r="AJ32" s="41"/>
      <c r="AK32" s="270">
        <v>0</v>
      </c>
      <c r="AL32" s="271"/>
      <c r="AM32" s="271"/>
      <c r="AN32" s="271"/>
      <c r="AO32" s="271"/>
      <c r="AP32" s="41"/>
      <c r="AQ32" s="41"/>
      <c r="AR32" s="42"/>
      <c r="BE32" s="260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72">
        <v>0</v>
      </c>
      <c r="M33" s="271"/>
      <c r="N33" s="271"/>
      <c r="O33" s="271"/>
      <c r="P33" s="271"/>
      <c r="Q33" s="41"/>
      <c r="R33" s="41"/>
      <c r="S33" s="41"/>
      <c r="T33" s="41"/>
      <c r="U33" s="41"/>
      <c r="V33" s="41"/>
      <c r="W33" s="270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F33" s="41"/>
      <c r="AG33" s="41"/>
      <c r="AH33" s="41"/>
      <c r="AI33" s="41"/>
      <c r="AJ33" s="41"/>
      <c r="AK33" s="270">
        <v>0</v>
      </c>
      <c r="AL33" s="271"/>
      <c r="AM33" s="271"/>
      <c r="AN33" s="271"/>
      <c r="AO33" s="271"/>
      <c r="AP33" s="41"/>
      <c r="AQ33" s="41"/>
      <c r="AR33" s="42"/>
      <c r="BE33" s="26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9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73" t="s">
        <v>48</v>
      </c>
      <c r="Y35" s="274"/>
      <c r="Z35" s="274"/>
      <c r="AA35" s="274"/>
      <c r="AB35" s="274"/>
      <c r="AC35" s="45"/>
      <c r="AD35" s="45"/>
      <c r="AE35" s="45"/>
      <c r="AF35" s="45"/>
      <c r="AG35" s="45"/>
      <c r="AH35" s="45"/>
      <c r="AI35" s="45"/>
      <c r="AJ35" s="45"/>
      <c r="AK35" s="275">
        <f>SUM(AK26:AK33)</f>
        <v>0</v>
      </c>
      <c r="AL35" s="274"/>
      <c r="AM35" s="274"/>
      <c r="AN35" s="274"/>
      <c r="AO35" s="27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20252501001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7" t="str">
        <f>K6</f>
        <v>Pavilon A - výměna střešní krytiny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Krnov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9" t="str">
        <f>IF(AN8= "","",AN8)</f>
        <v>23. 1. 2025</v>
      </c>
      <c r="AN87" s="27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SSZK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0" t="str">
        <f>IF(E17="","",E17)</f>
        <v>ATRIS s.r.o.</v>
      </c>
      <c r="AN89" s="281"/>
      <c r="AO89" s="281"/>
      <c r="AP89" s="281"/>
      <c r="AQ89" s="36"/>
      <c r="AR89" s="39"/>
      <c r="AS89" s="282" t="s">
        <v>56</v>
      </c>
      <c r="AT89" s="28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80" t="str">
        <f>IF(E20="","",E20)</f>
        <v>Barbora Kyšková</v>
      </c>
      <c r="AN90" s="281"/>
      <c r="AO90" s="281"/>
      <c r="AP90" s="281"/>
      <c r="AQ90" s="36"/>
      <c r="AR90" s="39"/>
      <c r="AS90" s="284"/>
      <c r="AT90" s="28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6"/>
      <c r="AT91" s="28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8" t="s">
        <v>57</v>
      </c>
      <c r="D92" s="289"/>
      <c r="E92" s="289"/>
      <c r="F92" s="289"/>
      <c r="G92" s="289"/>
      <c r="H92" s="73"/>
      <c r="I92" s="290" t="s">
        <v>58</v>
      </c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91" t="s">
        <v>59</v>
      </c>
      <c r="AH92" s="289"/>
      <c r="AI92" s="289"/>
      <c r="AJ92" s="289"/>
      <c r="AK92" s="289"/>
      <c r="AL92" s="289"/>
      <c r="AM92" s="289"/>
      <c r="AN92" s="290" t="s">
        <v>60</v>
      </c>
      <c r="AO92" s="289"/>
      <c r="AP92" s="292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6">
        <f>ROUND(SUM(AG95:AG97),2)</f>
        <v>0</v>
      </c>
      <c r="AH94" s="296"/>
      <c r="AI94" s="296"/>
      <c r="AJ94" s="296"/>
      <c r="AK94" s="296"/>
      <c r="AL94" s="296"/>
      <c r="AM94" s="296"/>
      <c r="AN94" s="297">
        <f>SUM(AG94,AT94)</f>
        <v>0</v>
      </c>
      <c r="AO94" s="297"/>
      <c r="AP94" s="297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95" t="s">
        <v>81</v>
      </c>
      <c r="E95" s="295"/>
      <c r="F95" s="295"/>
      <c r="G95" s="295"/>
      <c r="H95" s="295"/>
      <c r="I95" s="96"/>
      <c r="J95" s="295" t="s">
        <v>17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3">
        <f>'001 - Pavilon A - výměna ...'!J30</f>
        <v>0</v>
      </c>
      <c r="AH95" s="294"/>
      <c r="AI95" s="294"/>
      <c r="AJ95" s="294"/>
      <c r="AK95" s="294"/>
      <c r="AL95" s="294"/>
      <c r="AM95" s="294"/>
      <c r="AN95" s="293">
        <f>SUM(AG95,AT95)</f>
        <v>0</v>
      </c>
      <c r="AO95" s="294"/>
      <c r="AP95" s="294"/>
      <c r="AQ95" s="97" t="s">
        <v>82</v>
      </c>
      <c r="AR95" s="98"/>
      <c r="AS95" s="99">
        <v>0</v>
      </c>
      <c r="AT95" s="100">
        <f>ROUND(SUM(AV95:AW95),2)</f>
        <v>0</v>
      </c>
      <c r="AU95" s="101">
        <f>'001 - Pavilon A - výměna ...'!P131</f>
        <v>0</v>
      </c>
      <c r="AV95" s="100">
        <f>'001 - Pavilon A - výměna ...'!J33</f>
        <v>0</v>
      </c>
      <c r="AW95" s="100">
        <f>'001 - Pavilon A - výměna ...'!J34</f>
        <v>0</v>
      </c>
      <c r="AX95" s="100">
        <f>'001 - Pavilon A - výměna ...'!J35</f>
        <v>0</v>
      </c>
      <c r="AY95" s="100">
        <f>'001 - Pavilon A - výměna ...'!J36</f>
        <v>0</v>
      </c>
      <c r="AZ95" s="100">
        <f>'001 - Pavilon A - výměna ...'!F33</f>
        <v>0</v>
      </c>
      <c r="BA95" s="100">
        <f>'001 - Pavilon A - výměna ...'!F34</f>
        <v>0</v>
      </c>
      <c r="BB95" s="100">
        <f>'001 - Pavilon A - výměna ...'!F35</f>
        <v>0</v>
      </c>
      <c r="BC95" s="100">
        <f>'001 - Pavilon A - výměna ...'!F36</f>
        <v>0</v>
      </c>
      <c r="BD95" s="102">
        <f>'001 - Pavilon A - výměna ...'!F37</f>
        <v>0</v>
      </c>
      <c r="BT95" s="103" t="s">
        <v>83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7" customFormat="1" ht="16.5" customHeight="1">
      <c r="A96" s="93" t="s">
        <v>80</v>
      </c>
      <c r="B96" s="94"/>
      <c r="C96" s="95"/>
      <c r="D96" s="295" t="s">
        <v>86</v>
      </c>
      <c r="E96" s="295"/>
      <c r="F96" s="295"/>
      <c r="G96" s="295"/>
      <c r="H96" s="295"/>
      <c r="I96" s="96"/>
      <c r="J96" s="295" t="s">
        <v>87</v>
      </c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3">
        <f>'002 - Hromosvod'!J30</f>
        <v>0</v>
      </c>
      <c r="AH96" s="294"/>
      <c r="AI96" s="294"/>
      <c r="AJ96" s="294"/>
      <c r="AK96" s="294"/>
      <c r="AL96" s="294"/>
      <c r="AM96" s="294"/>
      <c r="AN96" s="293">
        <f>SUM(AG96,AT96)</f>
        <v>0</v>
      </c>
      <c r="AO96" s="294"/>
      <c r="AP96" s="294"/>
      <c r="AQ96" s="97" t="s">
        <v>82</v>
      </c>
      <c r="AR96" s="98"/>
      <c r="AS96" s="99">
        <v>0</v>
      </c>
      <c r="AT96" s="100">
        <f>ROUND(SUM(AV96:AW96),2)</f>
        <v>0</v>
      </c>
      <c r="AU96" s="101">
        <f>'002 - Hromosvod'!P121</f>
        <v>0</v>
      </c>
      <c r="AV96" s="100">
        <f>'002 - Hromosvod'!J33</f>
        <v>0</v>
      </c>
      <c r="AW96" s="100">
        <f>'002 - Hromosvod'!J34</f>
        <v>0</v>
      </c>
      <c r="AX96" s="100">
        <f>'002 - Hromosvod'!J35</f>
        <v>0</v>
      </c>
      <c r="AY96" s="100">
        <f>'002 - Hromosvod'!J36</f>
        <v>0</v>
      </c>
      <c r="AZ96" s="100">
        <f>'002 - Hromosvod'!F33</f>
        <v>0</v>
      </c>
      <c r="BA96" s="100">
        <f>'002 - Hromosvod'!F34</f>
        <v>0</v>
      </c>
      <c r="BB96" s="100">
        <f>'002 - Hromosvod'!F35</f>
        <v>0</v>
      </c>
      <c r="BC96" s="100">
        <f>'002 - Hromosvod'!F36</f>
        <v>0</v>
      </c>
      <c r="BD96" s="102">
        <f>'002 - Hromosvod'!F37</f>
        <v>0</v>
      </c>
      <c r="BT96" s="103" t="s">
        <v>83</v>
      </c>
      <c r="BV96" s="103" t="s">
        <v>78</v>
      </c>
      <c r="BW96" s="103" t="s">
        <v>88</v>
      </c>
      <c r="BX96" s="103" t="s">
        <v>5</v>
      </c>
      <c r="CL96" s="103" t="s">
        <v>1</v>
      </c>
      <c r="CM96" s="103" t="s">
        <v>85</v>
      </c>
    </row>
    <row r="97" spans="1:91" s="7" customFormat="1" ht="16.5" customHeight="1">
      <c r="A97" s="93" t="s">
        <v>80</v>
      </c>
      <c r="B97" s="94"/>
      <c r="C97" s="95"/>
      <c r="D97" s="295" t="s">
        <v>89</v>
      </c>
      <c r="E97" s="295"/>
      <c r="F97" s="295"/>
      <c r="G97" s="295"/>
      <c r="H97" s="295"/>
      <c r="I97" s="96"/>
      <c r="J97" s="295" t="s">
        <v>90</v>
      </c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3">
        <f>'003 - Ostatní a vedlejší ...'!J30</f>
        <v>0</v>
      </c>
      <c r="AH97" s="294"/>
      <c r="AI97" s="294"/>
      <c r="AJ97" s="294"/>
      <c r="AK97" s="294"/>
      <c r="AL97" s="294"/>
      <c r="AM97" s="294"/>
      <c r="AN97" s="293">
        <f>SUM(AG97,AT97)</f>
        <v>0</v>
      </c>
      <c r="AO97" s="294"/>
      <c r="AP97" s="294"/>
      <c r="AQ97" s="97" t="s">
        <v>82</v>
      </c>
      <c r="AR97" s="98"/>
      <c r="AS97" s="104">
        <v>0</v>
      </c>
      <c r="AT97" s="105">
        <f>ROUND(SUM(AV97:AW97),2)</f>
        <v>0</v>
      </c>
      <c r="AU97" s="106">
        <f>'003 - Ostatní a vedlejší ...'!P121</f>
        <v>0</v>
      </c>
      <c r="AV97" s="105">
        <f>'003 - Ostatní a vedlejší ...'!J33</f>
        <v>0</v>
      </c>
      <c r="AW97" s="105">
        <f>'003 - Ostatní a vedlejší ...'!J34</f>
        <v>0</v>
      </c>
      <c r="AX97" s="105">
        <f>'003 - Ostatní a vedlejší ...'!J35</f>
        <v>0</v>
      </c>
      <c r="AY97" s="105">
        <f>'003 - Ostatní a vedlejší ...'!J36</f>
        <v>0</v>
      </c>
      <c r="AZ97" s="105">
        <f>'003 - Ostatní a vedlejší ...'!F33</f>
        <v>0</v>
      </c>
      <c r="BA97" s="105">
        <f>'003 - Ostatní a vedlejší ...'!F34</f>
        <v>0</v>
      </c>
      <c r="BB97" s="105">
        <f>'003 - Ostatní a vedlejší ...'!F35</f>
        <v>0</v>
      </c>
      <c r="BC97" s="105">
        <f>'003 - Ostatní a vedlejší ...'!F36</f>
        <v>0</v>
      </c>
      <c r="BD97" s="107">
        <f>'003 - Ostatní a vedlejší ...'!F37</f>
        <v>0</v>
      </c>
      <c r="BT97" s="103" t="s">
        <v>83</v>
      </c>
      <c r="BV97" s="103" t="s">
        <v>78</v>
      </c>
      <c r="BW97" s="103" t="s">
        <v>91</v>
      </c>
      <c r="BX97" s="103" t="s">
        <v>5</v>
      </c>
      <c r="CL97" s="103" t="s">
        <v>1</v>
      </c>
      <c r="CM97" s="103" t="s">
        <v>85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TkvkuBbSNtBJ7o2FdZUevVQn3sJHbHOFNvsU6oDQv4w854ic/C7Jb0VaIT1dh1NNvwykBaGBoQ5oAPoJe62/+g==" saltValue="PjF7L5pynTwOO1pW82XF3bUZkGOU2VWo7o9bTSCzTiiIj3LOn9VrpQrxelXS8j3tgueRa7gEUDfWsITsWk8m7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Pavilon A - výměna ...'!C2" display="/"/>
    <hyperlink ref="A96" location="'002 - Hromosvod'!C2" display="/"/>
    <hyperlink ref="A97" location="'003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7" t="s">
        <v>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92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9" t="str">
        <f>'Rekapitulace stavby'!K6</f>
        <v>Pavilon A - výměna střešní krytiny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93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94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23. 1. 2025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ROUND((SUM(BE131:BE274)),  2)</f>
        <v>0</v>
      </c>
      <c r="G33" s="34"/>
      <c r="H33" s="34"/>
      <c r="I33" s="124">
        <v>0.21</v>
      </c>
      <c r="J33" s="123">
        <f>ROUND(((SUM(BE131:BE274))*I33),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ROUND((SUM(BF131:BF274)),  2)</f>
        <v>0</v>
      </c>
      <c r="G34" s="34"/>
      <c r="H34" s="34"/>
      <c r="I34" s="124">
        <v>0.12</v>
      </c>
      <c r="J34" s="123">
        <f>ROUND(((SUM(BF131:BF274))*I34),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ROUND((SUM(BG131:BG274)),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ROUND((SUM(BH131:BH274)),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ROUND((SUM(BI131:BI274)),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Pavilon A - výměna střešní krytiny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>001 - Pavilon A - výměna střešní krytiny</v>
      </c>
      <c r="F87" s="308"/>
      <c r="G87" s="308"/>
      <c r="H87" s="30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Krnov</v>
      </c>
      <c r="G89" s="36"/>
      <c r="H89" s="36"/>
      <c r="I89" s="29" t="s">
        <v>22</v>
      </c>
      <c r="J89" s="66" t="str">
        <f>IF(J12="","",J12)</f>
        <v>23. 1. 2025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SSZK</v>
      </c>
      <c r="G91" s="36"/>
      <c r="H91" s="36"/>
      <c r="I91" s="29" t="s">
        <v>30</v>
      </c>
      <c r="J91" s="32" t="str">
        <f>E21</f>
        <v>ATRIS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Barbora Kyšková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96</v>
      </c>
      <c r="D94" s="144"/>
      <c r="E94" s="144"/>
      <c r="F94" s="144"/>
      <c r="G94" s="144"/>
      <c r="H94" s="144"/>
      <c r="I94" s="144"/>
      <c r="J94" s="145" t="s">
        <v>97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98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99</v>
      </c>
    </row>
    <row r="97" spans="1:31" s="9" customFormat="1" ht="24.95" customHeight="1">
      <c r="B97" s="147"/>
      <c r="C97" s="148"/>
      <c r="D97" s="149" t="s">
        <v>100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101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10" customFormat="1" ht="14.85" customHeight="1">
      <c r="B99" s="153"/>
      <c r="C99" s="154"/>
      <c r="D99" s="155" t="s">
        <v>102</v>
      </c>
      <c r="E99" s="156"/>
      <c r="F99" s="156"/>
      <c r="G99" s="156"/>
      <c r="H99" s="156"/>
      <c r="I99" s="156"/>
      <c r="J99" s="157">
        <f>J134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103</v>
      </c>
      <c r="E100" s="156"/>
      <c r="F100" s="156"/>
      <c r="G100" s="156"/>
      <c r="H100" s="156"/>
      <c r="I100" s="156"/>
      <c r="J100" s="157">
        <f>J137</f>
        <v>0</v>
      </c>
      <c r="K100" s="154"/>
      <c r="L100" s="158"/>
    </row>
    <row r="101" spans="1:31" s="10" customFormat="1" ht="14.85" customHeight="1">
      <c r="B101" s="153"/>
      <c r="C101" s="154"/>
      <c r="D101" s="155" t="s">
        <v>104</v>
      </c>
      <c r="E101" s="156"/>
      <c r="F101" s="156"/>
      <c r="G101" s="156"/>
      <c r="H101" s="156"/>
      <c r="I101" s="156"/>
      <c r="J101" s="157">
        <f>J145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105</v>
      </c>
      <c r="E102" s="156"/>
      <c r="F102" s="156"/>
      <c r="G102" s="156"/>
      <c r="H102" s="156"/>
      <c r="I102" s="156"/>
      <c r="J102" s="157">
        <f>J146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106</v>
      </c>
      <c r="E103" s="156"/>
      <c r="F103" s="156"/>
      <c r="G103" s="156"/>
      <c r="H103" s="156"/>
      <c r="I103" s="156"/>
      <c r="J103" s="157">
        <f>J158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107</v>
      </c>
      <c r="E104" s="150"/>
      <c r="F104" s="150"/>
      <c r="G104" s="150"/>
      <c r="H104" s="150"/>
      <c r="I104" s="150"/>
      <c r="J104" s="151">
        <f>J160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108</v>
      </c>
      <c r="E105" s="156"/>
      <c r="F105" s="156"/>
      <c r="G105" s="156"/>
      <c r="H105" s="156"/>
      <c r="I105" s="156"/>
      <c r="J105" s="157">
        <f>J161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109</v>
      </c>
      <c r="E106" s="156"/>
      <c r="F106" s="156"/>
      <c r="G106" s="156"/>
      <c r="H106" s="156"/>
      <c r="I106" s="156"/>
      <c r="J106" s="157">
        <f>J182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110</v>
      </c>
      <c r="E107" s="156"/>
      <c r="F107" s="156"/>
      <c r="G107" s="156"/>
      <c r="H107" s="156"/>
      <c r="I107" s="156"/>
      <c r="J107" s="157">
        <f>J185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111</v>
      </c>
      <c r="E108" s="156"/>
      <c r="F108" s="156"/>
      <c r="G108" s="156"/>
      <c r="H108" s="156"/>
      <c r="I108" s="156"/>
      <c r="J108" s="157">
        <f>J216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112</v>
      </c>
      <c r="E109" s="156"/>
      <c r="F109" s="156"/>
      <c r="G109" s="156"/>
      <c r="H109" s="156"/>
      <c r="I109" s="156"/>
      <c r="J109" s="157">
        <f>J264</f>
        <v>0</v>
      </c>
      <c r="K109" s="154"/>
      <c r="L109" s="158"/>
    </row>
    <row r="110" spans="1:31" s="10" customFormat="1" ht="19.899999999999999" customHeight="1">
      <c r="B110" s="153"/>
      <c r="C110" s="154"/>
      <c r="D110" s="155" t="s">
        <v>113</v>
      </c>
      <c r="E110" s="156"/>
      <c r="F110" s="156"/>
      <c r="G110" s="156"/>
      <c r="H110" s="156"/>
      <c r="I110" s="156"/>
      <c r="J110" s="157">
        <f>J267</f>
        <v>0</v>
      </c>
      <c r="K110" s="154"/>
      <c r="L110" s="158"/>
    </row>
    <row r="111" spans="1:31" s="10" customFormat="1" ht="19.899999999999999" customHeight="1">
      <c r="B111" s="153"/>
      <c r="C111" s="154"/>
      <c r="D111" s="155" t="s">
        <v>114</v>
      </c>
      <c r="E111" s="156"/>
      <c r="F111" s="156"/>
      <c r="G111" s="156"/>
      <c r="H111" s="156"/>
      <c r="I111" s="156"/>
      <c r="J111" s="157">
        <f>J272</f>
        <v>0</v>
      </c>
      <c r="K111" s="154"/>
      <c r="L111" s="158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115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06" t="str">
        <f>E7</f>
        <v>Pavilon A - výměna střešní krytiny</v>
      </c>
      <c r="F121" s="307"/>
      <c r="G121" s="307"/>
      <c r="H121" s="307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93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77" t="str">
        <f>E9</f>
        <v>001 - Pavilon A - výměna střešní krytiny</v>
      </c>
      <c r="F123" s="308"/>
      <c r="G123" s="308"/>
      <c r="H123" s="308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>Krnov</v>
      </c>
      <c r="G125" s="36"/>
      <c r="H125" s="36"/>
      <c r="I125" s="29" t="s">
        <v>22</v>
      </c>
      <c r="J125" s="66" t="str">
        <f>IF(J12="","",J12)</f>
        <v>23. 1. 2025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>SSZK</v>
      </c>
      <c r="G127" s="36"/>
      <c r="H127" s="36"/>
      <c r="I127" s="29" t="s">
        <v>30</v>
      </c>
      <c r="J127" s="32" t="str">
        <f>E21</f>
        <v>ATRIS s.r.o.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29" t="s">
        <v>33</v>
      </c>
      <c r="J128" s="32" t="str">
        <f>E24</f>
        <v>Barbora Kyšková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9"/>
      <c r="B130" s="160"/>
      <c r="C130" s="161" t="s">
        <v>116</v>
      </c>
      <c r="D130" s="162" t="s">
        <v>61</v>
      </c>
      <c r="E130" s="162" t="s">
        <v>57</v>
      </c>
      <c r="F130" s="162" t="s">
        <v>58</v>
      </c>
      <c r="G130" s="162" t="s">
        <v>117</v>
      </c>
      <c r="H130" s="162" t="s">
        <v>118</v>
      </c>
      <c r="I130" s="162" t="s">
        <v>119</v>
      </c>
      <c r="J130" s="162" t="s">
        <v>97</v>
      </c>
      <c r="K130" s="163" t="s">
        <v>120</v>
      </c>
      <c r="L130" s="164"/>
      <c r="M130" s="75" t="s">
        <v>1</v>
      </c>
      <c r="N130" s="76" t="s">
        <v>40</v>
      </c>
      <c r="O130" s="76" t="s">
        <v>121</v>
      </c>
      <c r="P130" s="76" t="s">
        <v>122</v>
      </c>
      <c r="Q130" s="76" t="s">
        <v>123</v>
      </c>
      <c r="R130" s="76" t="s">
        <v>124</v>
      </c>
      <c r="S130" s="76" t="s">
        <v>125</v>
      </c>
      <c r="T130" s="77" t="s">
        <v>126</v>
      </c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</row>
    <row r="131" spans="1:65" s="2" customFormat="1" ht="22.9" customHeight="1">
      <c r="A131" s="34"/>
      <c r="B131" s="35"/>
      <c r="C131" s="82" t="s">
        <v>127</v>
      </c>
      <c r="D131" s="36"/>
      <c r="E131" s="36"/>
      <c r="F131" s="36"/>
      <c r="G131" s="36"/>
      <c r="H131" s="36"/>
      <c r="I131" s="36"/>
      <c r="J131" s="165">
        <f>BK131</f>
        <v>0</v>
      </c>
      <c r="K131" s="36"/>
      <c r="L131" s="39"/>
      <c r="M131" s="78"/>
      <c r="N131" s="166"/>
      <c r="O131" s="79"/>
      <c r="P131" s="167">
        <f>P132+P160</f>
        <v>0</v>
      </c>
      <c r="Q131" s="79"/>
      <c r="R131" s="167">
        <f>R132+R160</f>
        <v>9.2814447399999995</v>
      </c>
      <c r="S131" s="79"/>
      <c r="T131" s="168">
        <f>T132+T160</f>
        <v>22.395849999999999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99</v>
      </c>
      <c r="BK131" s="169">
        <f>BK132+BK160</f>
        <v>0</v>
      </c>
    </row>
    <row r="132" spans="1:65" s="12" customFormat="1" ht="25.9" customHeight="1">
      <c r="B132" s="170"/>
      <c r="C132" s="171"/>
      <c r="D132" s="172" t="s">
        <v>75</v>
      </c>
      <c r="E132" s="173" t="s">
        <v>128</v>
      </c>
      <c r="F132" s="173" t="s">
        <v>129</v>
      </c>
      <c r="G132" s="171"/>
      <c r="H132" s="171"/>
      <c r="I132" s="174"/>
      <c r="J132" s="175">
        <f>BK132</f>
        <v>0</v>
      </c>
      <c r="K132" s="171"/>
      <c r="L132" s="176"/>
      <c r="M132" s="177"/>
      <c r="N132" s="178"/>
      <c r="O132" s="178"/>
      <c r="P132" s="179">
        <f>P133+P137+P146+P158</f>
        <v>0</v>
      </c>
      <c r="Q132" s="178"/>
      <c r="R132" s="179">
        <f>R133+R137+R146+R158</f>
        <v>2.9700000000000001E-2</v>
      </c>
      <c r="S132" s="178"/>
      <c r="T132" s="180">
        <f>T133+T137+T146+T158</f>
        <v>0</v>
      </c>
      <c r="AR132" s="181" t="s">
        <v>83</v>
      </c>
      <c r="AT132" s="182" t="s">
        <v>75</v>
      </c>
      <c r="AU132" s="182" t="s">
        <v>76</v>
      </c>
      <c r="AY132" s="181" t="s">
        <v>130</v>
      </c>
      <c r="BK132" s="183">
        <f>BK133+BK137+BK146+BK158</f>
        <v>0</v>
      </c>
    </row>
    <row r="133" spans="1:65" s="12" customFormat="1" ht="22.9" customHeight="1">
      <c r="B133" s="170"/>
      <c r="C133" s="171"/>
      <c r="D133" s="172" t="s">
        <v>75</v>
      </c>
      <c r="E133" s="184" t="s">
        <v>131</v>
      </c>
      <c r="F133" s="184" t="s">
        <v>132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P134</f>
        <v>0</v>
      </c>
      <c r="Q133" s="178"/>
      <c r="R133" s="179">
        <f>R134</f>
        <v>2.9700000000000001E-2</v>
      </c>
      <c r="S133" s="178"/>
      <c r="T133" s="180">
        <f>T134</f>
        <v>0</v>
      </c>
      <c r="AR133" s="181" t="s">
        <v>83</v>
      </c>
      <c r="AT133" s="182" t="s">
        <v>75</v>
      </c>
      <c r="AU133" s="182" t="s">
        <v>83</v>
      </c>
      <c r="AY133" s="181" t="s">
        <v>130</v>
      </c>
      <c r="BK133" s="183">
        <f>BK134</f>
        <v>0</v>
      </c>
    </row>
    <row r="134" spans="1:65" s="12" customFormat="1" ht="20.85" customHeight="1">
      <c r="B134" s="170"/>
      <c r="C134" s="171"/>
      <c r="D134" s="172" t="s">
        <v>75</v>
      </c>
      <c r="E134" s="184" t="s">
        <v>133</v>
      </c>
      <c r="F134" s="184" t="s">
        <v>134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SUM(P135:P136)</f>
        <v>0</v>
      </c>
      <c r="Q134" s="178"/>
      <c r="R134" s="179">
        <f>SUM(R135:R136)</f>
        <v>2.9700000000000001E-2</v>
      </c>
      <c r="S134" s="178"/>
      <c r="T134" s="180">
        <f>SUM(T135:T136)</f>
        <v>0</v>
      </c>
      <c r="AR134" s="181" t="s">
        <v>83</v>
      </c>
      <c r="AT134" s="182" t="s">
        <v>75</v>
      </c>
      <c r="AU134" s="182" t="s">
        <v>85</v>
      </c>
      <c r="AY134" s="181" t="s">
        <v>130</v>
      </c>
      <c r="BK134" s="183">
        <f>SUM(BK135:BK136)</f>
        <v>0</v>
      </c>
    </row>
    <row r="135" spans="1:65" s="2" customFormat="1" ht="24.2" customHeight="1">
      <c r="A135" s="34"/>
      <c r="B135" s="35"/>
      <c r="C135" s="186" t="s">
        <v>83</v>
      </c>
      <c r="D135" s="186" t="s">
        <v>135</v>
      </c>
      <c r="E135" s="187" t="s">
        <v>136</v>
      </c>
      <c r="F135" s="188" t="s">
        <v>137</v>
      </c>
      <c r="G135" s="189" t="s">
        <v>138</v>
      </c>
      <c r="H135" s="190">
        <v>9.9</v>
      </c>
      <c r="I135" s="191"/>
      <c r="J135" s="192">
        <f>ROUND(I135*H135,2)</f>
        <v>0</v>
      </c>
      <c r="K135" s="188" t="s">
        <v>1</v>
      </c>
      <c r="L135" s="39"/>
      <c r="M135" s="193" t="s">
        <v>1</v>
      </c>
      <c r="N135" s="194" t="s">
        <v>41</v>
      </c>
      <c r="O135" s="71"/>
      <c r="P135" s="195">
        <f>O135*H135</f>
        <v>0</v>
      </c>
      <c r="Q135" s="195">
        <v>3.0000000000000001E-3</v>
      </c>
      <c r="R135" s="195">
        <f>Q135*H135</f>
        <v>2.9700000000000001E-2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139</v>
      </c>
      <c r="AT135" s="197" t="s">
        <v>135</v>
      </c>
      <c r="AU135" s="197" t="s">
        <v>140</v>
      </c>
      <c r="AY135" s="17" t="s">
        <v>130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83</v>
      </c>
      <c r="BK135" s="198">
        <f>ROUND(I135*H135,2)</f>
        <v>0</v>
      </c>
      <c r="BL135" s="17" t="s">
        <v>139</v>
      </c>
      <c r="BM135" s="197" t="s">
        <v>141</v>
      </c>
    </row>
    <row r="136" spans="1:65" s="13" customFormat="1" ht="11.25">
      <c r="B136" s="199"/>
      <c r="C136" s="200"/>
      <c r="D136" s="201" t="s">
        <v>142</v>
      </c>
      <c r="E136" s="202" t="s">
        <v>1</v>
      </c>
      <c r="F136" s="203" t="s">
        <v>143</v>
      </c>
      <c r="G136" s="200"/>
      <c r="H136" s="204">
        <v>9.9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142</v>
      </c>
      <c r="AU136" s="210" t="s">
        <v>140</v>
      </c>
      <c r="AV136" s="13" t="s">
        <v>85</v>
      </c>
      <c r="AW136" s="13" t="s">
        <v>32</v>
      </c>
      <c r="AX136" s="13" t="s">
        <v>83</v>
      </c>
      <c r="AY136" s="210" t="s">
        <v>130</v>
      </c>
    </row>
    <row r="137" spans="1:65" s="12" customFormat="1" ht="22.9" customHeight="1">
      <c r="B137" s="170"/>
      <c r="C137" s="171"/>
      <c r="D137" s="172" t="s">
        <v>75</v>
      </c>
      <c r="E137" s="184" t="s">
        <v>144</v>
      </c>
      <c r="F137" s="184" t="s">
        <v>145</v>
      </c>
      <c r="G137" s="171"/>
      <c r="H137" s="171"/>
      <c r="I137" s="174"/>
      <c r="J137" s="185">
        <f>BK137</f>
        <v>0</v>
      </c>
      <c r="K137" s="171"/>
      <c r="L137" s="176"/>
      <c r="M137" s="177"/>
      <c r="N137" s="178"/>
      <c r="O137" s="178"/>
      <c r="P137" s="179">
        <f>SUM(P138:P145)</f>
        <v>0</v>
      </c>
      <c r="Q137" s="178"/>
      <c r="R137" s="179">
        <f>SUM(R138:R145)</f>
        <v>0</v>
      </c>
      <c r="S137" s="178"/>
      <c r="T137" s="180">
        <f>SUM(T138:T145)</f>
        <v>0</v>
      </c>
      <c r="AR137" s="181" t="s">
        <v>83</v>
      </c>
      <c r="AT137" s="182" t="s">
        <v>75</v>
      </c>
      <c r="AU137" s="182" t="s">
        <v>83</v>
      </c>
      <c r="AY137" s="181" t="s">
        <v>130</v>
      </c>
      <c r="BK137" s="183">
        <f>SUM(BK138:BK145)</f>
        <v>0</v>
      </c>
    </row>
    <row r="138" spans="1:65" s="2" customFormat="1" ht="33" customHeight="1">
      <c r="A138" s="34"/>
      <c r="B138" s="35"/>
      <c r="C138" s="186" t="s">
        <v>85</v>
      </c>
      <c r="D138" s="186" t="s">
        <v>135</v>
      </c>
      <c r="E138" s="187" t="s">
        <v>146</v>
      </c>
      <c r="F138" s="188" t="s">
        <v>147</v>
      </c>
      <c r="G138" s="189" t="s">
        <v>138</v>
      </c>
      <c r="H138" s="190">
        <v>1790</v>
      </c>
      <c r="I138" s="191"/>
      <c r="J138" s="192">
        <f>ROUND(I138*H138,2)</f>
        <v>0</v>
      </c>
      <c r="K138" s="188" t="s">
        <v>148</v>
      </c>
      <c r="L138" s="39"/>
      <c r="M138" s="193" t="s">
        <v>1</v>
      </c>
      <c r="N138" s="194" t="s">
        <v>41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139</v>
      </c>
      <c r="AT138" s="197" t="s">
        <v>135</v>
      </c>
      <c r="AU138" s="197" t="s">
        <v>85</v>
      </c>
      <c r="AY138" s="17" t="s">
        <v>130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83</v>
      </c>
      <c r="BK138" s="198">
        <f>ROUND(I138*H138,2)</f>
        <v>0</v>
      </c>
      <c r="BL138" s="17" t="s">
        <v>139</v>
      </c>
      <c r="BM138" s="197" t="s">
        <v>149</v>
      </c>
    </row>
    <row r="139" spans="1:65" s="13" customFormat="1" ht="11.25">
      <c r="B139" s="199"/>
      <c r="C139" s="200"/>
      <c r="D139" s="201" t="s">
        <v>142</v>
      </c>
      <c r="E139" s="202" t="s">
        <v>1</v>
      </c>
      <c r="F139" s="203" t="s">
        <v>150</v>
      </c>
      <c r="G139" s="200"/>
      <c r="H139" s="204">
        <v>1790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142</v>
      </c>
      <c r="AU139" s="210" t="s">
        <v>85</v>
      </c>
      <c r="AV139" s="13" t="s">
        <v>85</v>
      </c>
      <c r="AW139" s="13" t="s">
        <v>32</v>
      </c>
      <c r="AX139" s="13" t="s">
        <v>83</v>
      </c>
      <c r="AY139" s="210" t="s">
        <v>130</v>
      </c>
    </row>
    <row r="140" spans="1:65" s="2" customFormat="1" ht="37.9" customHeight="1">
      <c r="A140" s="34"/>
      <c r="B140" s="35"/>
      <c r="C140" s="186" t="s">
        <v>140</v>
      </c>
      <c r="D140" s="186" t="s">
        <v>135</v>
      </c>
      <c r="E140" s="187" t="s">
        <v>151</v>
      </c>
      <c r="F140" s="188" t="s">
        <v>152</v>
      </c>
      <c r="G140" s="189" t="s">
        <v>138</v>
      </c>
      <c r="H140" s="190">
        <v>161100</v>
      </c>
      <c r="I140" s="191"/>
      <c r="J140" s="192">
        <f>ROUND(I140*H140,2)</f>
        <v>0</v>
      </c>
      <c r="K140" s="188" t="s">
        <v>148</v>
      </c>
      <c r="L140" s="39"/>
      <c r="M140" s="193" t="s">
        <v>1</v>
      </c>
      <c r="N140" s="194" t="s">
        <v>41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139</v>
      </c>
      <c r="AT140" s="197" t="s">
        <v>135</v>
      </c>
      <c r="AU140" s="197" t="s">
        <v>85</v>
      </c>
      <c r="AY140" s="17" t="s">
        <v>130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83</v>
      </c>
      <c r="BK140" s="198">
        <f>ROUND(I140*H140,2)</f>
        <v>0</v>
      </c>
      <c r="BL140" s="17" t="s">
        <v>139</v>
      </c>
      <c r="BM140" s="197" t="s">
        <v>153</v>
      </c>
    </row>
    <row r="141" spans="1:65" s="13" customFormat="1" ht="11.25">
      <c r="B141" s="199"/>
      <c r="C141" s="200"/>
      <c r="D141" s="201" t="s">
        <v>142</v>
      </c>
      <c r="E141" s="202" t="s">
        <v>1</v>
      </c>
      <c r="F141" s="203" t="s">
        <v>154</v>
      </c>
      <c r="G141" s="200"/>
      <c r="H141" s="204">
        <v>161100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142</v>
      </c>
      <c r="AU141" s="210" t="s">
        <v>85</v>
      </c>
      <c r="AV141" s="13" t="s">
        <v>85</v>
      </c>
      <c r="AW141" s="13" t="s">
        <v>32</v>
      </c>
      <c r="AX141" s="13" t="s">
        <v>83</v>
      </c>
      <c r="AY141" s="210" t="s">
        <v>130</v>
      </c>
    </row>
    <row r="142" spans="1:65" s="2" customFormat="1" ht="37.9" customHeight="1">
      <c r="A142" s="34"/>
      <c r="B142" s="35"/>
      <c r="C142" s="186" t="s">
        <v>139</v>
      </c>
      <c r="D142" s="186" t="s">
        <v>135</v>
      </c>
      <c r="E142" s="187" t="s">
        <v>155</v>
      </c>
      <c r="F142" s="188" t="s">
        <v>156</v>
      </c>
      <c r="G142" s="189" t="s">
        <v>138</v>
      </c>
      <c r="H142" s="190">
        <v>1790</v>
      </c>
      <c r="I142" s="191"/>
      <c r="J142" s="192">
        <f>ROUND(I142*H142,2)</f>
        <v>0</v>
      </c>
      <c r="K142" s="188" t="s">
        <v>148</v>
      </c>
      <c r="L142" s="39"/>
      <c r="M142" s="193" t="s">
        <v>1</v>
      </c>
      <c r="N142" s="194" t="s">
        <v>41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139</v>
      </c>
      <c r="AT142" s="197" t="s">
        <v>135</v>
      </c>
      <c r="AU142" s="197" t="s">
        <v>85</v>
      </c>
      <c r="AY142" s="17" t="s">
        <v>130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83</v>
      </c>
      <c r="BK142" s="198">
        <f>ROUND(I142*H142,2)</f>
        <v>0</v>
      </c>
      <c r="BL142" s="17" t="s">
        <v>139</v>
      </c>
      <c r="BM142" s="197" t="s">
        <v>157</v>
      </c>
    </row>
    <row r="143" spans="1:65" s="2" customFormat="1" ht="24.2" customHeight="1">
      <c r="A143" s="34"/>
      <c r="B143" s="35"/>
      <c r="C143" s="186" t="s">
        <v>158</v>
      </c>
      <c r="D143" s="186" t="s">
        <v>135</v>
      </c>
      <c r="E143" s="187" t="s">
        <v>159</v>
      </c>
      <c r="F143" s="188" t="s">
        <v>160</v>
      </c>
      <c r="G143" s="189" t="s">
        <v>161</v>
      </c>
      <c r="H143" s="190">
        <v>5</v>
      </c>
      <c r="I143" s="191"/>
      <c r="J143" s="192">
        <f>ROUND(I143*H143,2)</f>
        <v>0</v>
      </c>
      <c r="K143" s="188" t="s">
        <v>148</v>
      </c>
      <c r="L143" s="39"/>
      <c r="M143" s="193" t="s">
        <v>1</v>
      </c>
      <c r="N143" s="194" t="s">
        <v>41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139</v>
      </c>
      <c r="AT143" s="197" t="s">
        <v>135</v>
      </c>
      <c r="AU143" s="197" t="s">
        <v>85</v>
      </c>
      <c r="AY143" s="17" t="s">
        <v>130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83</v>
      </c>
      <c r="BK143" s="198">
        <f>ROUND(I143*H143,2)</f>
        <v>0</v>
      </c>
      <c r="BL143" s="17" t="s">
        <v>139</v>
      </c>
      <c r="BM143" s="197" t="s">
        <v>162</v>
      </c>
    </row>
    <row r="144" spans="1:65" s="2" customFormat="1" ht="21.75" customHeight="1">
      <c r="A144" s="34"/>
      <c r="B144" s="35"/>
      <c r="C144" s="186" t="s">
        <v>131</v>
      </c>
      <c r="D144" s="186" t="s">
        <v>135</v>
      </c>
      <c r="E144" s="187" t="s">
        <v>163</v>
      </c>
      <c r="F144" s="188" t="s">
        <v>164</v>
      </c>
      <c r="G144" s="189" t="s">
        <v>165</v>
      </c>
      <c r="H144" s="190">
        <v>1</v>
      </c>
      <c r="I144" s="191"/>
      <c r="J144" s="192">
        <f>ROUND(I144*H144,2)</f>
        <v>0</v>
      </c>
      <c r="K144" s="188" t="s">
        <v>1</v>
      </c>
      <c r="L144" s="39"/>
      <c r="M144" s="193" t="s">
        <v>1</v>
      </c>
      <c r="N144" s="194" t="s">
        <v>41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139</v>
      </c>
      <c r="AT144" s="197" t="s">
        <v>135</v>
      </c>
      <c r="AU144" s="197" t="s">
        <v>85</v>
      </c>
      <c r="AY144" s="17" t="s">
        <v>130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83</v>
      </c>
      <c r="BK144" s="198">
        <f>ROUND(I144*H144,2)</f>
        <v>0</v>
      </c>
      <c r="BL144" s="17" t="s">
        <v>139</v>
      </c>
      <c r="BM144" s="197" t="s">
        <v>166</v>
      </c>
    </row>
    <row r="145" spans="1:65" s="12" customFormat="1" ht="20.85" customHeight="1">
      <c r="B145" s="170"/>
      <c r="C145" s="171"/>
      <c r="D145" s="172" t="s">
        <v>75</v>
      </c>
      <c r="E145" s="184" t="s">
        <v>167</v>
      </c>
      <c r="F145" s="184" t="s">
        <v>168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v>0</v>
      </c>
      <c r="Q145" s="178"/>
      <c r="R145" s="179">
        <v>0</v>
      </c>
      <c r="S145" s="178"/>
      <c r="T145" s="180">
        <v>0</v>
      </c>
      <c r="AR145" s="181" t="s">
        <v>83</v>
      </c>
      <c r="AT145" s="182" t="s">
        <v>75</v>
      </c>
      <c r="AU145" s="182" t="s">
        <v>85</v>
      </c>
      <c r="AY145" s="181" t="s">
        <v>130</v>
      </c>
      <c r="BK145" s="183">
        <v>0</v>
      </c>
    </row>
    <row r="146" spans="1:65" s="12" customFormat="1" ht="22.9" customHeight="1">
      <c r="B146" s="170"/>
      <c r="C146" s="171"/>
      <c r="D146" s="172" t="s">
        <v>75</v>
      </c>
      <c r="E146" s="184" t="s">
        <v>169</v>
      </c>
      <c r="F146" s="184" t="s">
        <v>170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SUM(P147:P157)</f>
        <v>0</v>
      </c>
      <c r="Q146" s="178"/>
      <c r="R146" s="179">
        <f>SUM(R147:R157)</f>
        <v>0</v>
      </c>
      <c r="S146" s="178"/>
      <c r="T146" s="180">
        <f>SUM(T147:T157)</f>
        <v>0</v>
      </c>
      <c r="AR146" s="181" t="s">
        <v>83</v>
      </c>
      <c r="AT146" s="182" t="s">
        <v>75</v>
      </c>
      <c r="AU146" s="182" t="s">
        <v>83</v>
      </c>
      <c r="AY146" s="181" t="s">
        <v>130</v>
      </c>
      <c r="BK146" s="183">
        <f>SUM(BK147:BK157)</f>
        <v>0</v>
      </c>
    </row>
    <row r="147" spans="1:65" s="2" customFormat="1" ht="24.2" customHeight="1">
      <c r="A147" s="34"/>
      <c r="B147" s="35"/>
      <c r="C147" s="186" t="s">
        <v>171</v>
      </c>
      <c r="D147" s="186" t="s">
        <v>135</v>
      </c>
      <c r="E147" s="187" t="s">
        <v>172</v>
      </c>
      <c r="F147" s="188" t="s">
        <v>173</v>
      </c>
      <c r="G147" s="189" t="s">
        <v>174</v>
      </c>
      <c r="H147" s="190">
        <v>22.396000000000001</v>
      </c>
      <c r="I147" s="191"/>
      <c r="J147" s="192">
        <f>ROUND(I147*H147,2)</f>
        <v>0</v>
      </c>
      <c r="K147" s="188" t="s">
        <v>148</v>
      </c>
      <c r="L147" s="39"/>
      <c r="M147" s="193" t="s">
        <v>1</v>
      </c>
      <c r="N147" s="194" t="s">
        <v>41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139</v>
      </c>
      <c r="AT147" s="197" t="s">
        <v>135</v>
      </c>
      <c r="AU147" s="197" t="s">
        <v>85</v>
      </c>
      <c r="AY147" s="17" t="s">
        <v>130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83</v>
      </c>
      <c r="BK147" s="198">
        <f>ROUND(I147*H147,2)</f>
        <v>0</v>
      </c>
      <c r="BL147" s="17" t="s">
        <v>139</v>
      </c>
      <c r="BM147" s="197" t="s">
        <v>175</v>
      </c>
    </row>
    <row r="148" spans="1:65" s="2" customFormat="1" ht="21.75" customHeight="1">
      <c r="A148" s="34"/>
      <c r="B148" s="35"/>
      <c r="C148" s="186" t="s">
        <v>176</v>
      </c>
      <c r="D148" s="186" t="s">
        <v>135</v>
      </c>
      <c r="E148" s="187" t="s">
        <v>177</v>
      </c>
      <c r="F148" s="188" t="s">
        <v>178</v>
      </c>
      <c r="G148" s="189" t="s">
        <v>179</v>
      </c>
      <c r="H148" s="190">
        <v>18</v>
      </c>
      <c r="I148" s="191"/>
      <c r="J148" s="192">
        <f>ROUND(I148*H148,2)</f>
        <v>0</v>
      </c>
      <c r="K148" s="188" t="s">
        <v>148</v>
      </c>
      <c r="L148" s="39"/>
      <c r="M148" s="193" t="s">
        <v>1</v>
      </c>
      <c r="N148" s="194" t="s">
        <v>41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139</v>
      </c>
      <c r="AT148" s="197" t="s">
        <v>135</v>
      </c>
      <c r="AU148" s="197" t="s">
        <v>85</v>
      </c>
      <c r="AY148" s="17" t="s">
        <v>130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83</v>
      </c>
      <c r="BK148" s="198">
        <f>ROUND(I148*H148,2)</f>
        <v>0</v>
      </c>
      <c r="BL148" s="17" t="s">
        <v>139</v>
      </c>
      <c r="BM148" s="197" t="s">
        <v>180</v>
      </c>
    </row>
    <row r="149" spans="1:65" s="13" customFormat="1" ht="11.25">
      <c r="B149" s="199"/>
      <c r="C149" s="200"/>
      <c r="D149" s="201" t="s">
        <v>142</v>
      </c>
      <c r="E149" s="202" t="s">
        <v>1</v>
      </c>
      <c r="F149" s="203" t="s">
        <v>181</v>
      </c>
      <c r="G149" s="200"/>
      <c r="H149" s="204">
        <v>18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142</v>
      </c>
      <c r="AU149" s="210" t="s">
        <v>85</v>
      </c>
      <c r="AV149" s="13" t="s">
        <v>85</v>
      </c>
      <c r="AW149" s="13" t="s">
        <v>32</v>
      </c>
      <c r="AX149" s="13" t="s">
        <v>83</v>
      </c>
      <c r="AY149" s="210" t="s">
        <v>130</v>
      </c>
    </row>
    <row r="150" spans="1:65" s="2" customFormat="1" ht="24.2" customHeight="1">
      <c r="A150" s="34"/>
      <c r="B150" s="35"/>
      <c r="C150" s="186" t="s">
        <v>144</v>
      </c>
      <c r="D150" s="186" t="s">
        <v>135</v>
      </c>
      <c r="E150" s="187" t="s">
        <v>182</v>
      </c>
      <c r="F150" s="188" t="s">
        <v>183</v>
      </c>
      <c r="G150" s="189" t="s">
        <v>179</v>
      </c>
      <c r="H150" s="190">
        <v>1080</v>
      </c>
      <c r="I150" s="191"/>
      <c r="J150" s="192">
        <f>ROUND(I150*H150,2)</f>
        <v>0</v>
      </c>
      <c r="K150" s="188" t="s">
        <v>148</v>
      </c>
      <c r="L150" s="39"/>
      <c r="M150" s="193" t="s">
        <v>1</v>
      </c>
      <c r="N150" s="194" t="s">
        <v>41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139</v>
      </c>
      <c r="AT150" s="197" t="s">
        <v>135</v>
      </c>
      <c r="AU150" s="197" t="s">
        <v>85</v>
      </c>
      <c r="AY150" s="17" t="s">
        <v>130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83</v>
      </c>
      <c r="BK150" s="198">
        <f>ROUND(I150*H150,2)</f>
        <v>0</v>
      </c>
      <c r="BL150" s="17" t="s">
        <v>139</v>
      </c>
      <c r="BM150" s="197" t="s">
        <v>184</v>
      </c>
    </row>
    <row r="151" spans="1:65" s="13" customFormat="1" ht="11.25">
      <c r="B151" s="199"/>
      <c r="C151" s="200"/>
      <c r="D151" s="201" t="s">
        <v>142</v>
      </c>
      <c r="E151" s="202" t="s">
        <v>1</v>
      </c>
      <c r="F151" s="203" t="s">
        <v>185</v>
      </c>
      <c r="G151" s="200"/>
      <c r="H151" s="204">
        <v>1080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142</v>
      </c>
      <c r="AU151" s="210" t="s">
        <v>85</v>
      </c>
      <c r="AV151" s="13" t="s">
        <v>85</v>
      </c>
      <c r="AW151" s="13" t="s">
        <v>32</v>
      </c>
      <c r="AX151" s="13" t="s">
        <v>83</v>
      </c>
      <c r="AY151" s="210" t="s">
        <v>130</v>
      </c>
    </row>
    <row r="152" spans="1:65" s="2" customFormat="1" ht="24.2" customHeight="1">
      <c r="A152" s="34"/>
      <c r="B152" s="35"/>
      <c r="C152" s="186" t="s">
        <v>186</v>
      </c>
      <c r="D152" s="186" t="s">
        <v>135</v>
      </c>
      <c r="E152" s="187" t="s">
        <v>187</v>
      </c>
      <c r="F152" s="188" t="s">
        <v>188</v>
      </c>
      <c r="G152" s="189" t="s">
        <v>174</v>
      </c>
      <c r="H152" s="190">
        <v>22.396000000000001</v>
      </c>
      <c r="I152" s="191"/>
      <c r="J152" s="192">
        <f>ROUND(I152*H152,2)</f>
        <v>0</v>
      </c>
      <c r="K152" s="188" t="s">
        <v>148</v>
      </c>
      <c r="L152" s="39"/>
      <c r="M152" s="193" t="s">
        <v>1</v>
      </c>
      <c r="N152" s="194" t="s">
        <v>41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139</v>
      </c>
      <c r="AT152" s="197" t="s">
        <v>135</v>
      </c>
      <c r="AU152" s="197" t="s">
        <v>85</v>
      </c>
      <c r="AY152" s="17" t="s">
        <v>130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83</v>
      </c>
      <c r="BK152" s="198">
        <f>ROUND(I152*H152,2)</f>
        <v>0</v>
      </c>
      <c r="BL152" s="17" t="s">
        <v>139</v>
      </c>
      <c r="BM152" s="197" t="s">
        <v>189</v>
      </c>
    </row>
    <row r="153" spans="1:65" s="2" customFormat="1" ht="24.2" customHeight="1">
      <c r="A153" s="34"/>
      <c r="B153" s="35"/>
      <c r="C153" s="186" t="s">
        <v>190</v>
      </c>
      <c r="D153" s="186" t="s">
        <v>135</v>
      </c>
      <c r="E153" s="187" t="s">
        <v>191</v>
      </c>
      <c r="F153" s="188" t="s">
        <v>192</v>
      </c>
      <c r="G153" s="189" t="s">
        <v>174</v>
      </c>
      <c r="H153" s="190">
        <v>425.524</v>
      </c>
      <c r="I153" s="191"/>
      <c r="J153" s="192">
        <f>ROUND(I153*H153,2)</f>
        <v>0</v>
      </c>
      <c r="K153" s="188" t="s">
        <v>148</v>
      </c>
      <c r="L153" s="39"/>
      <c r="M153" s="193" t="s">
        <v>1</v>
      </c>
      <c r="N153" s="194" t="s">
        <v>41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139</v>
      </c>
      <c r="AT153" s="197" t="s">
        <v>135</v>
      </c>
      <c r="AU153" s="197" t="s">
        <v>85</v>
      </c>
      <c r="AY153" s="17" t="s">
        <v>130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83</v>
      </c>
      <c r="BK153" s="198">
        <f>ROUND(I153*H153,2)</f>
        <v>0</v>
      </c>
      <c r="BL153" s="17" t="s">
        <v>139</v>
      </c>
      <c r="BM153" s="197" t="s">
        <v>193</v>
      </c>
    </row>
    <row r="154" spans="1:65" s="13" customFormat="1" ht="11.25">
      <c r="B154" s="199"/>
      <c r="C154" s="200"/>
      <c r="D154" s="201" t="s">
        <v>142</v>
      </c>
      <c r="E154" s="200"/>
      <c r="F154" s="203" t="s">
        <v>194</v>
      </c>
      <c r="G154" s="200"/>
      <c r="H154" s="204">
        <v>425.524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142</v>
      </c>
      <c r="AU154" s="210" t="s">
        <v>85</v>
      </c>
      <c r="AV154" s="13" t="s">
        <v>85</v>
      </c>
      <c r="AW154" s="13" t="s">
        <v>4</v>
      </c>
      <c r="AX154" s="13" t="s">
        <v>83</v>
      </c>
      <c r="AY154" s="210" t="s">
        <v>130</v>
      </c>
    </row>
    <row r="155" spans="1:65" s="2" customFormat="1" ht="33" customHeight="1">
      <c r="A155" s="34"/>
      <c r="B155" s="35"/>
      <c r="C155" s="186" t="s">
        <v>8</v>
      </c>
      <c r="D155" s="186" t="s">
        <v>135</v>
      </c>
      <c r="E155" s="187" t="s">
        <v>195</v>
      </c>
      <c r="F155" s="188" t="s">
        <v>196</v>
      </c>
      <c r="G155" s="189" t="s">
        <v>174</v>
      </c>
      <c r="H155" s="190">
        <v>0.90900000000000003</v>
      </c>
      <c r="I155" s="191"/>
      <c r="J155" s="192">
        <f>ROUND(I155*H155,2)</f>
        <v>0</v>
      </c>
      <c r="K155" s="188" t="s">
        <v>148</v>
      </c>
      <c r="L155" s="39"/>
      <c r="M155" s="193" t="s">
        <v>1</v>
      </c>
      <c r="N155" s="194" t="s">
        <v>41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139</v>
      </c>
      <c r="AT155" s="197" t="s">
        <v>135</v>
      </c>
      <c r="AU155" s="197" t="s">
        <v>85</v>
      </c>
      <c r="AY155" s="17" t="s">
        <v>130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83</v>
      </c>
      <c r="BK155" s="198">
        <f>ROUND(I155*H155,2)</f>
        <v>0</v>
      </c>
      <c r="BL155" s="17" t="s">
        <v>139</v>
      </c>
      <c r="BM155" s="197" t="s">
        <v>197</v>
      </c>
    </row>
    <row r="156" spans="1:65" s="2" customFormat="1" ht="33" customHeight="1">
      <c r="A156" s="34"/>
      <c r="B156" s="35"/>
      <c r="C156" s="186" t="s">
        <v>198</v>
      </c>
      <c r="D156" s="186" t="s">
        <v>135</v>
      </c>
      <c r="E156" s="187" t="s">
        <v>199</v>
      </c>
      <c r="F156" s="188" t="s">
        <v>200</v>
      </c>
      <c r="G156" s="189" t="s">
        <v>174</v>
      </c>
      <c r="H156" s="190">
        <v>9.8879999999999999</v>
      </c>
      <c r="I156" s="191"/>
      <c r="J156" s="192">
        <f>ROUND(I156*H156,2)</f>
        <v>0</v>
      </c>
      <c r="K156" s="188" t="s">
        <v>148</v>
      </c>
      <c r="L156" s="39"/>
      <c r="M156" s="193" t="s">
        <v>1</v>
      </c>
      <c r="N156" s="194" t="s">
        <v>41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139</v>
      </c>
      <c r="AT156" s="197" t="s">
        <v>135</v>
      </c>
      <c r="AU156" s="197" t="s">
        <v>85</v>
      </c>
      <c r="AY156" s="17" t="s">
        <v>130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83</v>
      </c>
      <c r="BK156" s="198">
        <f>ROUND(I156*H156,2)</f>
        <v>0</v>
      </c>
      <c r="BL156" s="17" t="s">
        <v>139</v>
      </c>
      <c r="BM156" s="197" t="s">
        <v>201</v>
      </c>
    </row>
    <row r="157" spans="1:65" s="2" customFormat="1" ht="33" customHeight="1">
      <c r="A157" s="34"/>
      <c r="B157" s="35"/>
      <c r="C157" s="186" t="s">
        <v>202</v>
      </c>
      <c r="D157" s="186" t="s">
        <v>135</v>
      </c>
      <c r="E157" s="187" t="s">
        <v>203</v>
      </c>
      <c r="F157" s="188" t="s">
        <v>204</v>
      </c>
      <c r="G157" s="189" t="s">
        <v>174</v>
      </c>
      <c r="H157" s="190">
        <v>11.599</v>
      </c>
      <c r="I157" s="191"/>
      <c r="J157" s="192">
        <f>ROUND(I157*H157,2)</f>
        <v>0</v>
      </c>
      <c r="K157" s="188" t="s">
        <v>148</v>
      </c>
      <c r="L157" s="39"/>
      <c r="M157" s="193" t="s">
        <v>1</v>
      </c>
      <c r="N157" s="194" t="s">
        <v>41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139</v>
      </c>
      <c r="AT157" s="197" t="s">
        <v>135</v>
      </c>
      <c r="AU157" s="197" t="s">
        <v>85</v>
      </c>
      <c r="AY157" s="17" t="s">
        <v>130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83</v>
      </c>
      <c r="BK157" s="198">
        <f>ROUND(I157*H157,2)</f>
        <v>0</v>
      </c>
      <c r="BL157" s="17" t="s">
        <v>139</v>
      </c>
      <c r="BM157" s="197" t="s">
        <v>205</v>
      </c>
    </row>
    <row r="158" spans="1:65" s="12" customFormat="1" ht="22.9" customHeight="1">
      <c r="B158" s="170"/>
      <c r="C158" s="171"/>
      <c r="D158" s="172" t="s">
        <v>75</v>
      </c>
      <c r="E158" s="184" t="s">
        <v>206</v>
      </c>
      <c r="F158" s="184" t="s">
        <v>207</v>
      </c>
      <c r="G158" s="171"/>
      <c r="H158" s="171"/>
      <c r="I158" s="174"/>
      <c r="J158" s="185">
        <f>BK158</f>
        <v>0</v>
      </c>
      <c r="K158" s="171"/>
      <c r="L158" s="176"/>
      <c r="M158" s="177"/>
      <c r="N158" s="178"/>
      <c r="O158" s="178"/>
      <c r="P158" s="179">
        <f>P159</f>
        <v>0</v>
      </c>
      <c r="Q158" s="178"/>
      <c r="R158" s="179">
        <f>R159</f>
        <v>0</v>
      </c>
      <c r="S158" s="178"/>
      <c r="T158" s="180">
        <f>T159</f>
        <v>0</v>
      </c>
      <c r="AR158" s="181" t="s">
        <v>83</v>
      </c>
      <c r="AT158" s="182" t="s">
        <v>75</v>
      </c>
      <c r="AU158" s="182" t="s">
        <v>83</v>
      </c>
      <c r="AY158" s="181" t="s">
        <v>130</v>
      </c>
      <c r="BK158" s="183">
        <f>BK159</f>
        <v>0</v>
      </c>
    </row>
    <row r="159" spans="1:65" s="2" customFormat="1" ht="21.75" customHeight="1">
      <c r="A159" s="34"/>
      <c r="B159" s="35"/>
      <c r="C159" s="186" t="s">
        <v>208</v>
      </c>
      <c r="D159" s="186" t="s">
        <v>135</v>
      </c>
      <c r="E159" s="187" t="s">
        <v>209</v>
      </c>
      <c r="F159" s="188" t="s">
        <v>210</v>
      </c>
      <c r="G159" s="189" t="s">
        <v>174</v>
      </c>
      <c r="H159" s="190">
        <v>0.03</v>
      </c>
      <c r="I159" s="191"/>
      <c r="J159" s="192">
        <f>ROUND(I159*H159,2)</f>
        <v>0</v>
      </c>
      <c r="K159" s="188" t="s">
        <v>148</v>
      </c>
      <c r="L159" s="39"/>
      <c r="M159" s="193" t="s">
        <v>1</v>
      </c>
      <c r="N159" s="194" t="s">
        <v>41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139</v>
      </c>
      <c r="AT159" s="197" t="s">
        <v>135</v>
      </c>
      <c r="AU159" s="197" t="s">
        <v>85</v>
      </c>
      <c r="AY159" s="17" t="s">
        <v>130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83</v>
      </c>
      <c r="BK159" s="198">
        <f>ROUND(I159*H159,2)</f>
        <v>0</v>
      </c>
      <c r="BL159" s="17" t="s">
        <v>139</v>
      </c>
      <c r="BM159" s="197" t="s">
        <v>211</v>
      </c>
    </row>
    <row r="160" spans="1:65" s="12" customFormat="1" ht="25.9" customHeight="1">
      <c r="B160" s="170"/>
      <c r="C160" s="171"/>
      <c r="D160" s="172" t="s">
        <v>75</v>
      </c>
      <c r="E160" s="173" t="s">
        <v>212</v>
      </c>
      <c r="F160" s="173" t="s">
        <v>213</v>
      </c>
      <c r="G160" s="171"/>
      <c r="H160" s="171"/>
      <c r="I160" s="174"/>
      <c r="J160" s="175">
        <f>BK160</f>
        <v>0</v>
      </c>
      <c r="K160" s="171"/>
      <c r="L160" s="176"/>
      <c r="M160" s="177"/>
      <c r="N160" s="178"/>
      <c r="O160" s="178"/>
      <c r="P160" s="179">
        <f>P161+P182+P185+P216+P264+P267+P272</f>
        <v>0</v>
      </c>
      <c r="Q160" s="178"/>
      <c r="R160" s="179">
        <f>R161+R182+R185+R216+R264+R267+R272</f>
        <v>9.2517447399999995</v>
      </c>
      <c r="S160" s="178"/>
      <c r="T160" s="180">
        <f>T161+T182+T185+T216+T264+T267+T272</f>
        <v>22.395849999999999</v>
      </c>
      <c r="AR160" s="181" t="s">
        <v>85</v>
      </c>
      <c r="AT160" s="182" t="s">
        <v>75</v>
      </c>
      <c r="AU160" s="182" t="s">
        <v>76</v>
      </c>
      <c r="AY160" s="181" t="s">
        <v>130</v>
      </c>
      <c r="BK160" s="183">
        <f>BK161+BK182+BK185+BK216+BK264+BK267+BK272</f>
        <v>0</v>
      </c>
    </row>
    <row r="161" spans="1:65" s="12" customFormat="1" ht="22.9" customHeight="1">
      <c r="B161" s="170"/>
      <c r="C161" s="171"/>
      <c r="D161" s="172" t="s">
        <v>75</v>
      </c>
      <c r="E161" s="184" t="s">
        <v>214</v>
      </c>
      <c r="F161" s="184" t="s">
        <v>215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SUM(P162:P181)</f>
        <v>0</v>
      </c>
      <c r="Q161" s="178"/>
      <c r="R161" s="179">
        <f>SUM(R162:R181)</f>
        <v>9.9415600000000007E-2</v>
      </c>
      <c r="S161" s="178"/>
      <c r="T161" s="180">
        <f>SUM(T162:T181)</f>
        <v>5.8404500000000006</v>
      </c>
      <c r="AR161" s="181" t="s">
        <v>85</v>
      </c>
      <c r="AT161" s="182" t="s">
        <v>75</v>
      </c>
      <c r="AU161" s="182" t="s">
        <v>83</v>
      </c>
      <c r="AY161" s="181" t="s">
        <v>130</v>
      </c>
      <c r="BK161" s="183">
        <f>SUM(BK162:BK181)</f>
        <v>0</v>
      </c>
    </row>
    <row r="162" spans="1:65" s="2" customFormat="1" ht="24.2" customHeight="1">
      <c r="A162" s="34"/>
      <c r="B162" s="35"/>
      <c r="C162" s="186" t="s">
        <v>216</v>
      </c>
      <c r="D162" s="186" t="s">
        <v>135</v>
      </c>
      <c r="E162" s="187" t="s">
        <v>217</v>
      </c>
      <c r="F162" s="188" t="s">
        <v>218</v>
      </c>
      <c r="G162" s="189" t="s">
        <v>138</v>
      </c>
      <c r="H162" s="190">
        <v>14.85</v>
      </c>
      <c r="I162" s="191"/>
      <c r="J162" s="192">
        <f>ROUND(I162*H162,2)</f>
        <v>0</v>
      </c>
      <c r="K162" s="188" t="s">
        <v>148</v>
      </c>
      <c r="L162" s="39"/>
      <c r="M162" s="193" t="s">
        <v>1</v>
      </c>
      <c r="N162" s="194" t="s">
        <v>41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216</v>
      </c>
      <c r="AT162" s="197" t="s">
        <v>135</v>
      </c>
      <c r="AU162" s="197" t="s">
        <v>85</v>
      </c>
      <c r="AY162" s="17" t="s">
        <v>130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83</v>
      </c>
      <c r="BK162" s="198">
        <f>ROUND(I162*H162,2)</f>
        <v>0</v>
      </c>
      <c r="BL162" s="17" t="s">
        <v>216</v>
      </c>
      <c r="BM162" s="197" t="s">
        <v>219</v>
      </c>
    </row>
    <row r="163" spans="1:65" s="2" customFormat="1" ht="16.5" customHeight="1">
      <c r="A163" s="34"/>
      <c r="B163" s="35"/>
      <c r="C163" s="211" t="s">
        <v>220</v>
      </c>
      <c r="D163" s="211" t="s">
        <v>221</v>
      </c>
      <c r="E163" s="212" t="s">
        <v>222</v>
      </c>
      <c r="F163" s="213" t="s">
        <v>223</v>
      </c>
      <c r="G163" s="214" t="s">
        <v>174</v>
      </c>
      <c r="H163" s="215">
        <v>5.0000000000000001E-3</v>
      </c>
      <c r="I163" s="216"/>
      <c r="J163" s="217">
        <f>ROUND(I163*H163,2)</f>
        <v>0</v>
      </c>
      <c r="K163" s="213" t="s">
        <v>148</v>
      </c>
      <c r="L163" s="218"/>
      <c r="M163" s="219" t="s">
        <v>1</v>
      </c>
      <c r="N163" s="220" t="s">
        <v>41</v>
      </c>
      <c r="O163" s="71"/>
      <c r="P163" s="195">
        <f>O163*H163</f>
        <v>0</v>
      </c>
      <c r="Q163" s="195">
        <v>1</v>
      </c>
      <c r="R163" s="195">
        <f>Q163*H163</f>
        <v>5.0000000000000001E-3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224</v>
      </c>
      <c r="AT163" s="197" t="s">
        <v>221</v>
      </c>
      <c r="AU163" s="197" t="s">
        <v>85</v>
      </c>
      <c r="AY163" s="17" t="s">
        <v>130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83</v>
      </c>
      <c r="BK163" s="198">
        <f>ROUND(I163*H163,2)</f>
        <v>0</v>
      </c>
      <c r="BL163" s="17" t="s">
        <v>216</v>
      </c>
      <c r="BM163" s="197" t="s">
        <v>225</v>
      </c>
    </row>
    <row r="164" spans="1:65" s="13" customFormat="1" ht="11.25">
      <c r="B164" s="199"/>
      <c r="C164" s="200"/>
      <c r="D164" s="201" t="s">
        <v>142</v>
      </c>
      <c r="E164" s="200"/>
      <c r="F164" s="203" t="s">
        <v>226</v>
      </c>
      <c r="G164" s="200"/>
      <c r="H164" s="204">
        <v>5.0000000000000001E-3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142</v>
      </c>
      <c r="AU164" s="210" t="s">
        <v>85</v>
      </c>
      <c r="AV164" s="13" t="s">
        <v>85</v>
      </c>
      <c r="AW164" s="13" t="s">
        <v>4</v>
      </c>
      <c r="AX164" s="13" t="s">
        <v>83</v>
      </c>
      <c r="AY164" s="210" t="s">
        <v>130</v>
      </c>
    </row>
    <row r="165" spans="1:65" s="2" customFormat="1" ht="24.2" customHeight="1">
      <c r="A165" s="34"/>
      <c r="B165" s="35"/>
      <c r="C165" s="186" t="s">
        <v>227</v>
      </c>
      <c r="D165" s="186" t="s">
        <v>135</v>
      </c>
      <c r="E165" s="187" t="s">
        <v>228</v>
      </c>
      <c r="F165" s="188" t="s">
        <v>229</v>
      </c>
      <c r="G165" s="189" t="s">
        <v>138</v>
      </c>
      <c r="H165" s="190">
        <v>14.85</v>
      </c>
      <c r="I165" s="191"/>
      <c r="J165" s="192">
        <f>ROUND(I165*H165,2)</f>
        <v>0</v>
      </c>
      <c r="K165" s="188" t="s">
        <v>148</v>
      </c>
      <c r="L165" s="39"/>
      <c r="M165" s="193" t="s">
        <v>1</v>
      </c>
      <c r="N165" s="194" t="s">
        <v>41</v>
      </c>
      <c r="O165" s="71"/>
      <c r="P165" s="195">
        <f>O165*H165</f>
        <v>0</v>
      </c>
      <c r="Q165" s="195">
        <v>8.8000000000000003E-4</v>
      </c>
      <c r="R165" s="195">
        <f>Q165*H165</f>
        <v>1.3068E-2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216</v>
      </c>
      <c r="AT165" s="197" t="s">
        <v>135</v>
      </c>
      <c r="AU165" s="197" t="s">
        <v>85</v>
      </c>
      <c r="AY165" s="17" t="s">
        <v>130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83</v>
      </c>
      <c r="BK165" s="198">
        <f>ROUND(I165*H165,2)</f>
        <v>0</v>
      </c>
      <c r="BL165" s="17" t="s">
        <v>216</v>
      </c>
      <c r="BM165" s="197" t="s">
        <v>230</v>
      </c>
    </row>
    <row r="166" spans="1:65" s="2" customFormat="1" ht="49.15" customHeight="1">
      <c r="A166" s="34"/>
      <c r="B166" s="35"/>
      <c r="C166" s="211" t="s">
        <v>231</v>
      </c>
      <c r="D166" s="211" t="s">
        <v>221</v>
      </c>
      <c r="E166" s="212" t="s">
        <v>232</v>
      </c>
      <c r="F166" s="213" t="s">
        <v>233</v>
      </c>
      <c r="G166" s="214" t="s">
        <v>138</v>
      </c>
      <c r="H166" s="215">
        <v>17.308</v>
      </c>
      <c r="I166" s="216"/>
      <c r="J166" s="217">
        <f>ROUND(I166*H166,2)</f>
        <v>0</v>
      </c>
      <c r="K166" s="213" t="s">
        <v>148</v>
      </c>
      <c r="L166" s="218"/>
      <c r="M166" s="219" t="s">
        <v>1</v>
      </c>
      <c r="N166" s="220" t="s">
        <v>41</v>
      </c>
      <c r="O166" s="71"/>
      <c r="P166" s="195">
        <f>O166*H166</f>
        <v>0</v>
      </c>
      <c r="Q166" s="195">
        <v>4.7000000000000002E-3</v>
      </c>
      <c r="R166" s="195">
        <f>Q166*H166</f>
        <v>8.1347600000000006E-2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224</v>
      </c>
      <c r="AT166" s="197" t="s">
        <v>221</v>
      </c>
      <c r="AU166" s="197" t="s">
        <v>85</v>
      </c>
      <c r="AY166" s="17" t="s">
        <v>130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83</v>
      </c>
      <c r="BK166" s="198">
        <f>ROUND(I166*H166,2)</f>
        <v>0</v>
      </c>
      <c r="BL166" s="17" t="s">
        <v>216</v>
      </c>
      <c r="BM166" s="197" t="s">
        <v>234</v>
      </c>
    </row>
    <row r="167" spans="1:65" s="13" customFormat="1" ht="11.25">
      <c r="B167" s="199"/>
      <c r="C167" s="200"/>
      <c r="D167" s="201" t="s">
        <v>142</v>
      </c>
      <c r="E167" s="200"/>
      <c r="F167" s="203" t="s">
        <v>235</v>
      </c>
      <c r="G167" s="200"/>
      <c r="H167" s="204">
        <v>17.308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142</v>
      </c>
      <c r="AU167" s="210" t="s">
        <v>85</v>
      </c>
      <c r="AV167" s="13" t="s">
        <v>85</v>
      </c>
      <c r="AW167" s="13" t="s">
        <v>4</v>
      </c>
      <c r="AX167" s="13" t="s">
        <v>83</v>
      </c>
      <c r="AY167" s="210" t="s">
        <v>130</v>
      </c>
    </row>
    <row r="168" spans="1:65" s="2" customFormat="1" ht="33" customHeight="1">
      <c r="A168" s="34"/>
      <c r="B168" s="35"/>
      <c r="C168" s="186" t="s">
        <v>236</v>
      </c>
      <c r="D168" s="186" t="s">
        <v>135</v>
      </c>
      <c r="E168" s="187" t="s">
        <v>237</v>
      </c>
      <c r="F168" s="188" t="s">
        <v>238</v>
      </c>
      <c r="G168" s="189" t="s">
        <v>138</v>
      </c>
      <c r="H168" s="190">
        <v>335.9</v>
      </c>
      <c r="I168" s="191"/>
      <c r="J168" s="192">
        <f>ROUND(I168*H168,2)</f>
        <v>0</v>
      </c>
      <c r="K168" s="188" t="s">
        <v>148</v>
      </c>
      <c r="L168" s="39"/>
      <c r="M168" s="193" t="s">
        <v>1</v>
      </c>
      <c r="N168" s="194" t="s">
        <v>41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5.4999999999999997E-3</v>
      </c>
      <c r="T168" s="196">
        <f>S168*H168</f>
        <v>1.8474499999999998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216</v>
      </c>
      <c r="AT168" s="197" t="s">
        <v>135</v>
      </c>
      <c r="AU168" s="197" t="s">
        <v>85</v>
      </c>
      <c r="AY168" s="17" t="s">
        <v>130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83</v>
      </c>
      <c r="BK168" s="198">
        <f>ROUND(I168*H168,2)</f>
        <v>0</v>
      </c>
      <c r="BL168" s="17" t="s">
        <v>216</v>
      </c>
      <c r="BM168" s="197" t="s">
        <v>239</v>
      </c>
    </row>
    <row r="169" spans="1:65" s="13" customFormat="1" ht="11.25">
      <c r="B169" s="199"/>
      <c r="C169" s="200"/>
      <c r="D169" s="201" t="s">
        <v>142</v>
      </c>
      <c r="E169" s="202" t="s">
        <v>1</v>
      </c>
      <c r="F169" s="203" t="s">
        <v>240</v>
      </c>
      <c r="G169" s="200"/>
      <c r="H169" s="204">
        <v>326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142</v>
      </c>
      <c r="AU169" s="210" t="s">
        <v>85</v>
      </c>
      <c r="AV169" s="13" t="s">
        <v>85</v>
      </c>
      <c r="AW169" s="13" t="s">
        <v>32</v>
      </c>
      <c r="AX169" s="13" t="s">
        <v>76</v>
      </c>
      <c r="AY169" s="210" t="s">
        <v>130</v>
      </c>
    </row>
    <row r="170" spans="1:65" s="13" customFormat="1" ht="11.25">
      <c r="B170" s="199"/>
      <c r="C170" s="200"/>
      <c r="D170" s="201" t="s">
        <v>142</v>
      </c>
      <c r="E170" s="202" t="s">
        <v>1</v>
      </c>
      <c r="F170" s="203" t="s">
        <v>241</v>
      </c>
      <c r="G170" s="200"/>
      <c r="H170" s="204">
        <v>9.9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142</v>
      </c>
      <c r="AU170" s="210" t="s">
        <v>85</v>
      </c>
      <c r="AV170" s="13" t="s">
        <v>85</v>
      </c>
      <c r="AW170" s="13" t="s">
        <v>32</v>
      </c>
      <c r="AX170" s="13" t="s">
        <v>76</v>
      </c>
      <c r="AY170" s="210" t="s">
        <v>130</v>
      </c>
    </row>
    <row r="171" spans="1:65" s="14" customFormat="1" ht="11.25">
      <c r="B171" s="221"/>
      <c r="C171" s="222"/>
      <c r="D171" s="201" t="s">
        <v>142</v>
      </c>
      <c r="E171" s="223" t="s">
        <v>1</v>
      </c>
      <c r="F171" s="224" t="s">
        <v>242</v>
      </c>
      <c r="G171" s="222"/>
      <c r="H171" s="225">
        <v>335.9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142</v>
      </c>
      <c r="AU171" s="231" t="s">
        <v>85</v>
      </c>
      <c r="AV171" s="14" t="s">
        <v>139</v>
      </c>
      <c r="AW171" s="14" t="s">
        <v>32</v>
      </c>
      <c r="AX171" s="14" t="s">
        <v>83</v>
      </c>
      <c r="AY171" s="231" t="s">
        <v>130</v>
      </c>
    </row>
    <row r="172" spans="1:65" s="2" customFormat="1" ht="33" customHeight="1">
      <c r="A172" s="34"/>
      <c r="B172" s="35"/>
      <c r="C172" s="186" t="s">
        <v>7</v>
      </c>
      <c r="D172" s="186" t="s">
        <v>135</v>
      </c>
      <c r="E172" s="187" t="s">
        <v>243</v>
      </c>
      <c r="F172" s="188" t="s">
        <v>244</v>
      </c>
      <c r="G172" s="189" t="s">
        <v>138</v>
      </c>
      <c r="H172" s="190">
        <v>242</v>
      </c>
      <c r="I172" s="191"/>
      <c r="J172" s="192">
        <f>ROUND(I172*H172,2)</f>
        <v>0</v>
      </c>
      <c r="K172" s="188" t="s">
        <v>148</v>
      </c>
      <c r="L172" s="39"/>
      <c r="M172" s="193" t="s">
        <v>1</v>
      </c>
      <c r="N172" s="194" t="s">
        <v>41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1.6500000000000001E-2</v>
      </c>
      <c r="T172" s="196">
        <f>S172*H172</f>
        <v>3.9930000000000003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216</v>
      </c>
      <c r="AT172" s="197" t="s">
        <v>135</v>
      </c>
      <c r="AU172" s="197" t="s">
        <v>85</v>
      </c>
      <c r="AY172" s="17" t="s">
        <v>130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83</v>
      </c>
      <c r="BK172" s="198">
        <f>ROUND(I172*H172,2)</f>
        <v>0</v>
      </c>
      <c r="BL172" s="17" t="s">
        <v>216</v>
      </c>
      <c r="BM172" s="197" t="s">
        <v>245</v>
      </c>
    </row>
    <row r="173" spans="1:65" s="13" customFormat="1" ht="11.25">
      <c r="B173" s="199"/>
      <c r="C173" s="200"/>
      <c r="D173" s="201" t="s">
        <v>142</v>
      </c>
      <c r="E173" s="202" t="s">
        <v>1</v>
      </c>
      <c r="F173" s="203" t="s">
        <v>246</v>
      </c>
      <c r="G173" s="200"/>
      <c r="H173" s="204">
        <v>202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142</v>
      </c>
      <c r="AU173" s="210" t="s">
        <v>85</v>
      </c>
      <c r="AV173" s="13" t="s">
        <v>85</v>
      </c>
      <c r="AW173" s="13" t="s">
        <v>32</v>
      </c>
      <c r="AX173" s="13" t="s">
        <v>76</v>
      </c>
      <c r="AY173" s="210" t="s">
        <v>130</v>
      </c>
    </row>
    <row r="174" spans="1:65" s="13" customFormat="1" ht="11.25">
      <c r="B174" s="199"/>
      <c r="C174" s="200"/>
      <c r="D174" s="201" t="s">
        <v>142</v>
      </c>
      <c r="E174" s="202" t="s">
        <v>1</v>
      </c>
      <c r="F174" s="203" t="s">
        <v>247</v>
      </c>
      <c r="G174" s="200"/>
      <c r="H174" s="204">
        <v>40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142</v>
      </c>
      <c r="AU174" s="210" t="s">
        <v>85</v>
      </c>
      <c r="AV174" s="13" t="s">
        <v>85</v>
      </c>
      <c r="AW174" s="13" t="s">
        <v>32</v>
      </c>
      <c r="AX174" s="13" t="s">
        <v>76</v>
      </c>
      <c r="AY174" s="210" t="s">
        <v>130</v>
      </c>
    </row>
    <row r="175" spans="1:65" s="14" customFormat="1" ht="11.25">
      <c r="B175" s="221"/>
      <c r="C175" s="222"/>
      <c r="D175" s="201" t="s">
        <v>142</v>
      </c>
      <c r="E175" s="223" t="s">
        <v>1</v>
      </c>
      <c r="F175" s="224" t="s">
        <v>242</v>
      </c>
      <c r="G175" s="222"/>
      <c r="H175" s="225">
        <v>242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142</v>
      </c>
      <c r="AU175" s="231" t="s">
        <v>85</v>
      </c>
      <c r="AV175" s="14" t="s">
        <v>139</v>
      </c>
      <c r="AW175" s="14" t="s">
        <v>32</v>
      </c>
      <c r="AX175" s="14" t="s">
        <v>83</v>
      </c>
      <c r="AY175" s="231" t="s">
        <v>130</v>
      </c>
    </row>
    <row r="176" spans="1:65" s="2" customFormat="1" ht="24.2" customHeight="1">
      <c r="A176" s="34"/>
      <c r="B176" s="35"/>
      <c r="C176" s="186" t="s">
        <v>248</v>
      </c>
      <c r="D176" s="186" t="s">
        <v>135</v>
      </c>
      <c r="E176" s="187" t="s">
        <v>249</v>
      </c>
      <c r="F176" s="188" t="s">
        <v>250</v>
      </c>
      <c r="G176" s="189" t="s">
        <v>251</v>
      </c>
      <c r="H176" s="232"/>
      <c r="I176" s="191"/>
      <c r="J176" s="192">
        <f>ROUND(I176*H176,2)</f>
        <v>0</v>
      </c>
      <c r="K176" s="188" t="s">
        <v>148</v>
      </c>
      <c r="L176" s="39"/>
      <c r="M176" s="193" t="s">
        <v>1</v>
      </c>
      <c r="N176" s="194" t="s">
        <v>41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216</v>
      </c>
      <c r="AT176" s="197" t="s">
        <v>135</v>
      </c>
      <c r="AU176" s="197" t="s">
        <v>85</v>
      </c>
      <c r="AY176" s="17" t="s">
        <v>130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83</v>
      </c>
      <c r="BK176" s="198">
        <f>ROUND(I176*H176,2)</f>
        <v>0</v>
      </c>
      <c r="BL176" s="17" t="s">
        <v>216</v>
      </c>
      <c r="BM176" s="197" t="s">
        <v>252</v>
      </c>
    </row>
    <row r="177" spans="1:65" s="2" customFormat="1" ht="24.2" customHeight="1">
      <c r="A177" s="34"/>
      <c r="B177" s="35"/>
      <c r="C177" s="186" t="s">
        <v>253</v>
      </c>
      <c r="D177" s="186" t="s">
        <v>135</v>
      </c>
      <c r="E177" s="187" t="s">
        <v>254</v>
      </c>
      <c r="F177" s="188" t="s">
        <v>255</v>
      </c>
      <c r="G177" s="189" t="s">
        <v>138</v>
      </c>
      <c r="H177" s="190">
        <v>255.42</v>
      </c>
      <c r="I177" s="191"/>
      <c r="J177" s="192">
        <f>ROUND(I177*H177,2)</f>
        <v>0</v>
      </c>
      <c r="K177" s="188" t="s">
        <v>1</v>
      </c>
      <c r="L177" s="39"/>
      <c r="M177" s="193" t="s">
        <v>1</v>
      </c>
      <c r="N177" s="194" t="s">
        <v>41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216</v>
      </c>
      <c r="AT177" s="197" t="s">
        <v>135</v>
      </c>
      <c r="AU177" s="197" t="s">
        <v>85</v>
      </c>
      <c r="AY177" s="17" t="s">
        <v>130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83</v>
      </c>
      <c r="BK177" s="198">
        <f>ROUND(I177*H177,2)</f>
        <v>0</v>
      </c>
      <c r="BL177" s="17" t="s">
        <v>216</v>
      </c>
      <c r="BM177" s="197" t="s">
        <v>256</v>
      </c>
    </row>
    <row r="178" spans="1:65" s="13" customFormat="1" ht="11.25">
      <c r="B178" s="199"/>
      <c r="C178" s="200"/>
      <c r="D178" s="201" t="s">
        <v>142</v>
      </c>
      <c r="E178" s="202" t="s">
        <v>1</v>
      </c>
      <c r="F178" s="203" t="s">
        <v>257</v>
      </c>
      <c r="G178" s="200"/>
      <c r="H178" s="204">
        <v>201.14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142</v>
      </c>
      <c r="AU178" s="210" t="s">
        <v>85</v>
      </c>
      <c r="AV178" s="13" t="s">
        <v>85</v>
      </c>
      <c r="AW178" s="13" t="s">
        <v>32</v>
      </c>
      <c r="AX178" s="13" t="s">
        <v>76</v>
      </c>
      <c r="AY178" s="210" t="s">
        <v>130</v>
      </c>
    </row>
    <row r="179" spans="1:65" s="13" customFormat="1" ht="11.25">
      <c r="B179" s="199"/>
      <c r="C179" s="200"/>
      <c r="D179" s="201" t="s">
        <v>142</v>
      </c>
      <c r="E179" s="202" t="s">
        <v>1</v>
      </c>
      <c r="F179" s="203" t="s">
        <v>258</v>
      </c>
      <c r="G179" s="200"/>
      <c r="H179" s="204">
        <v>39.43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142</v>
      </c>
      <c r="AU179" s="210" t="s">
        <v>85</v>
      </c>
      <c r="AV179" s="13" t="s">
        <v>85</v>
      </c>
      <c r="AW179" s="13" t="s">
        <v>32</v>
      </c>
      <c r="AX179" s="13" t="s">
        <v>76</v>
      </c>
      <c r="AY179" s="210" t="s">
        <v>130</v>
      </c>
    </row>
    <row r="180" spans="1:65" s="13" customFormat="1" ht="11.25">
      <c r="B180" s="199"/>
      <c r="C180" s="200"/>
      <c r="D180" s="201" t="s">
        <v>142</v>
      </c>
      <c r="E180" s="202" t="s">
        <v>1</v>
      </c>
      <c r="F180" s="203" t="s">
        <v>259</v>
      </c>
      <c r="G180" s="200"/>
      <c r="H180" s="204">
        <v>14.85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142</v>
      </c>
      <c r="AU180" s="210" t="s">
        <v>85</v>
      </c>
      <c r="AV180" s="13" t="s">
        <v>85</v>
      </c>
      <c r="AW180" s="13" t="s">
        <v>32</v>
      </c>
      <c r="AX180" s="13" t="s">
        <v>76</v>
      </c>
      <c r="AY180" s="210" t="s">
        <v>130</v>
      </c>
    </row>
    <row r="181" spans="1:65" s="14" customFormat="1" ht="11.25">
      <c r="B181" s="221"/>
      <c r="C181" s="222"/>
      <c r="D181" s="201" t="s">
        <v>142</v>
      </c>
      <c r="E181" s="223" t="s">
        <v>1</v>
      </c>
      <c r="F181" s="224" t="s">
        <v>242</v>
      </c>
      <c r="G181" s="222"/>
      <c r="H181" s="225">
        <v>255.42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142</v>
      </c>
      <c r="AU181" s="231" t="s">
        <v>85</v>
      </c>
      <c r="AV181" s="14" t="s">
        <v>139</v>
      </c>
      <c r="AW181" s="14" t="s">
        <v>32</v>
      </c>
      <c r="AX181" s="14" t="s">
        <v>83</v>
      </c>
      <c r="AY181" s="231" t="s">
        <v>130</v>
      </c>
    </row>
    <row r="182" spans="1:65" s="12" customFormat="1" ht="22.9" customHeight="1">
      <c r="B182" s="170"/>
      <c r="C182" s="171"/>
      <c r="D182" s="172" t="s">
        <v>75</v>
      </c>
      <c r="E182" s="184" t="s">
        <v>260</v>
      </c>
      <c r="F182" s="184" t="s">
        <v>261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SUM(P183:P184)</f>
        <v>0</v>
      </c>
      <c r="Q182" s="178"/>
      <c r="R182" s="179">
        <f>SUM(R183:R184)</f>
        <v>0</v>
      </c>
      <c r="S182" s="178"/>
      <c r="T182" s="180">
        <f>SUM(T183:T184)</f>
        <v>0</v>
      </c>
      <c r="AR182" s="181" t="s">
        <v>85</v>
      </c>
      <c r="AT182" s="182" t="s">
        <v>75</v>
      </c>
      <c r="AU182" s="182" t="s">
        <v>83</v>
      </c>
      <c r="AY182" s="181" t="s">
        <v>130</v>
      </c>
      <c r="BK182" s="183">
        <f>SUM(BK183:BK184)</f>
        <v>0</v>
      </c>
    </row>
    <row r="183" spans="1:65" s="2" customFormat="1" ht="24.2" customHeight="1">
      <c r="A183" s="34"/>
      <c r="B183" s="35"/>
      <c r="C183" s="186" t="s">
        <v>262</v>
      </c>
      <c r="D183" s="186" t="s">
        <v>135</v>
      </c>
      <c r="E183" s="187" t="s">
        <v>263</v>
      </c>
      <c r="F183" s="188" t="s">
        <v>264</v>
      </c>
      <c r="G183" s="189" t="s">
        <v>251</v>
      </c>
      <c r="H183" s="232"/>
      <c r="I183" s="191"/>
      <c r="J183" s="192">
        <f>ROUND(I183*H183,2)</f>
        <v>0</v>
      </c>
      <c r="K183" s="188" t="s">
        <v>148</v>
      </c>
      <c r="L183" s="39"/>
      <c r="M183" s="193" t="s">
        <v>1</v>
      </c>
      <c r="N183" s="194" t="s">
        <v>41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216</v>
      </c>
      <c r="AT183" s="197" t="s">
        <v>135</v>
      </c>
      <c r="AU183" s="197" t="s">
        <v>85</v>
      </c>
      <c r="AY183" s="17" t="s">
        <v>130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83</v>
      </c>
      <c r="BK183" s="198">
        <f>ROUND(I183*H183,2)</f>
        <v>0</v>
      </c>
      <c r="BL183" s="17" t="s">
        <v>216</v>
      </c>
      <c r="BM183" s="197" t="s">
        <v>265</v>
      </c>
    </row>
    <row r="184" spans="1:65" s="2" customFormat="1" ht="33" customHeight="1">
      <c r="A184" s="34"/>
      <c r="B184" s="35"/>
      <c r="C184" s="186" t="s">
        <v>266</v>
      </c>
      <c r="D184" s="186" t="s">
        <v>135</v>
      </c>
      <c r="E184" s="187" t="s">
        <v>267</v>
      </c>
      <c r="F184" s="188" t="s">
        <v>268</v>
      </c>
      <c r="G184" s="189" t="s">
        <v>138</v>
      </c>
      <c r="H184" s="190">
        <v>114</v>
      </c>
      <c r="I184" s="191"/>
      <c r="J184" s="192">
        <f>ROUND(I184*H184,2)</f>
        <v>0</v>
      </c>
      <c r="K184" s="188" t="s">
        <v>1</v>
      </c>
      <c r="L184" s="39"/>
      <c r="M184" s="193" t="s">
        <v>1</v>
      </c>
      <c r="N184" s="194" t="s">
        <v>41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216</v>
      </c>
      <c r="AT184" s="197" t="s">
        <v>135</v>
      </c>
      <c r="AU184" s="197" t="s">
        <v>85</v>
      </c>
      <c r="AY184" s="17" t="s">
        <v>130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83</v>
      </c>
      <c r="BK184" s="198">
        <f>ROUND(I184*H184,2)</f>
        <v>0</v>
      </c>
      <c r="BL184" s="17" t="s">
        <v>216</v>
      </c>
      <c r="BM184" s="197" t="s">
        <v>269</v>
      </c>
    </row>
    <row r="185" spans="1:65" s="12" customFormat="1" ht="22.9" customHeight="1">
      <c r="B185" s="170"/>
      <c r="C185" s="171"/>
      <c r="D185" s="172" t="s">
        <v>75</v>
      </c>
      <c r="E185" s="184" t="s">
        <v>270</v>
      </c>
      <c r="F185" s="184" t="s">
        <v>271</v>
      </c>
      <c r="G185" s="171"/>
      <c r="H185" s="171"/>
      <c r="I185" s="174"/>
      <c r="J185" s="185">
        <f>BK185</f>
        <v>0</v>
      </c>
      <c r="K185" s="171"/>
      <c r="L185" s="176"/>
      <c r="M185" s="177"/>
      <c r="N185" s="178"/>
      <c r="O185" s="178"/>
      <c r="P185" s="179">
        <f>SUM(P186:P215)</f>
        <v>0</v>
      </c>
      <c r="Q185" s="178"/>
      <c r="R185" s="179">
        <f>SUM(R186:R215)</f>
        <v>8.8630271399999998</v>
      </c>
      <c r="S185" s="178"/>
      <c r="T185" s="180">
        <f>SUM(T186:T215)</f>
        <v>9.8879999999999999</v>
      </c>
      <c r="AR185" s="181" t="s">
        <v>85</v>
      </c>
      <c r="AT185" s="182" t="s">
        <v>75</v>
      </c>
      <c r="AU185" s="182" t="s">
        <v>83</v>
      </c>
      <c r="AY185" s="181" t="s">
        <v>130</v>
      </c>
      <c r="BK185" s="183">
        <f>SUM(BK186:BK215)</f>
        <v>0</v>
      </c>
    </row>
    <row r="186" spans="1:65" s="2" customFormat="1" ht="33" customHeight="1">
      <c r="A186" s="34"/>
      <c r="B186" s="35"/>
      <c r="C186" s="186" t="s">
        <v>272</v>
      </c>
      <c r="D186" s="186" t="s">
        <v>135</v>
      </c>
      <c r="E186" s="187" t="s">
        <v>273</v>
      </c>
      <c r="F186" s="188" t="s">
        <v>274</v>
      </c>
      <c r="G186" s="189" t="s">
        <v>275</v>
      </c>
      <c r="H186" s="190">
        <v>8.9760000000000009</v>
      </c>
      <c r="I186" s="191"/>
      <c r="J186" s="192">
        <f>ROUND(I186*H186,2)</f>
        <v>0</v>
      </c>
      <c r="K186" s="188" t="s">
        <v>148</v>
      </c>
      <c r="L186" s="39"/>
      <c r="M186" s="193" t="s">
        <v>1</v>
      </c>
      <c r="N186" s="194" t="s">
        <v>41</v>
      </c>
      <c r="O186" s="71"/>
      <c r="P186" s="195">
        <f>O186*H186</f>
        <v>0</v>
      </c>
      <c r="Q186" s="195">
        <v>1.89E-3</v>
      </c>
      <c r="R186" s="195">
        <f>Q186*H186</f>
        <v>1.6964640000000003E-2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216</v>
      </c>
      <c r="AT186" s="197" t="s">
        <v>135</v>
      </c>
      <c r="AU186" s="197" t="s">
        <v>85</v>
      </c>
      <c r="AY186" s="17" t="s">
        <v>130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83</v>
      </c>
      <c r="BK186" s="198">
        <f>ROUND(I186*H186,2)</f>
        <v>0</v>
      </c>
      <c r="BL186" s="17" t="s">
        <v>216</v>
      </c>
      <c r="BM186" s="197" t="s">
        <v>276</v>
      </c>
    </row>
    <row r="187" spans="1:65" s="2" customFormat="1" ht="33" customHeight="1">
      <c r="A187" s="34"/>
      <c r="B187" s="35"/>
      <c r="C187" s="186" t="s">
        <v>277</v>
      </c>
      <c r="D187" s="186" t="s">
        <v>135</v>
      </c>
      <c r="E187" s="187" t="s">
        <v>278</v>
      </c>
      <c r="F187" s="188" t="s">
        <v>279</v>
      </c>
      <c r="G187" s="189" t="s">
        <v>138</v>
      </c>
      <c r="H187" s="190">
        <v>240.57</v>
      </c>
      <c r="I187" s="191"/>
      <c r="J187" s="192">
        <f>ROUND(I187*H187,2)</f>
        <v>0</v>
      </c>
      <c r="K187" s="188" t="s">
        <v>148</v>
      </c>
      <c r="L187" s="39"/>
      <c r="M187" s="193" t="s">
        <v>1</v>
      </c>
      <c r="N187" s="194" t="s">
        <v>41</v>
      </c>
      <c r="O187" s="71"/>
      <c r="P187" s="195">
        <f>O187*H187</f>
        <v>0</v>
      </c>
      <c r="Q187" s="195">
        <v>1.6250000000000001E-2</v>
      </c>
      <c r="R187" s="195">
        <f>Q187*H187</f>
        <v>3.9092625000000001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216</v>
      </c>
      <c r="AT187" s="197" t="s">
        <v>135</v>
      </c>
      <c r="AU187" s="197" t="s">
        <v>85</v>
      </c>
      <c r="AY187" s="17" t="s">
        <v>130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83</v>
      </c>
      <c r="BK187" s="198">
        <f>ROUND(I187*H187,2)</f>
        <v>0</v>
      </c>
      <c r="BL187" s="17" t="s">
        <v>216</v>
      </c>
      <c r="BM187" s="197" t="s">
        <v>280</v>
      </c>
    </row>
    <row r="188" spans="1:65" s="13" customFormat="1" ht="11.25">
      <c r="B188" s="199"/>
      <c r="C188" s="200"/>
      <c r="D188" s="201" t="s">
        <v>142</v>
      </c>
      <c r="E188" s="202" t="s">
        <v>1</v>
      </c>
      <c r="F188" s="203" t="s">
        <v>257</v>
      </c>
      <c r="G188" s="200"/>
      <c r="H188" s="204">
        <v>201.14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142</v>
      </c>
      <c r="AU188" s="210" t="s">
        <v>85</v>
      </c>
      <c r="AV188" s="13" t="s">
        <v>85</v>
      </c>
      <c r="AW188" s="13" t="s">
        <v>32</v>
      </c>
      <c r="AX188" s="13" t="s">
        <v>76</v>
      </c>
      <c r="AY188" s="210" t="s">
        <v>130</v>
      </c>
    </row>
    <row r="189" spans="1:65" s="13" customFormat="1" ht="11.25">
      <c r="B189" s="199"/>
      <c r="C189" s="200"/>
      <c r="D189" s="201" t="s">
        <v>142</v>
      </c>
      <c r="E189" s="202" t="s">
        <v>1</v>
      </c>
      <c r="F189" s="203" t="s">
        <v>258</v>
      </c>
      <c r="G189" s="200"/>
      <c r="H189" s="204">
        <v>39.43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142</v>
      </c>
      <c r="AU189" s="210" t="s">
        <v>85</v>
      </c>
      <c r="AV189" s="13" t="s">
        <v>85</v>
      </c>
      <c r="AW189" s="13" t="s">
        <v>32</v>
      </c>
      <c r="AX189" s="13" t="s">
        <v>76</v>
      </c>
      <c r="AY189" s="210" t="s">
        <v>130</v>
      </c>
    </row>
    <row r="190" spans="1:65" s="14" customFormat="1" ht="11.25">
      <c r="B190" s="221"/>
      <c r="C190" s="222"/>
      <c r="D190" s="201" t="s">
        <v>142</v>
      </c>
      <c r="E190" s="223" t="s">
        <v>1</v>
      </c>
      <c r="F190" s="224" t="s">
        <v>242</v>
      </c>
      <c r="G190" s="222"/>
      <c r="H190" s="225">
        <v>240.57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142</v>
      </c>
      <c r="AU190" s="231" t="s">
        <v>85</v>
      </c>
      <c r="AV190" s="14" t="s">
        <v>139</v>
      </c>
      <c r="AW190" s="14" t="s">
        <v>32</v>
      </c>
      <c r="AX190" s="14" t="s">
        <v>83</v>
      </c>
      <c r="AY190" s="231" t="s">
        <v>130</v>
      </c>
    </row>
    <row r="191" spans="1:65" s="2" customFormat="1" ht="33" customHeight="1">
      <c r="A191" s="34"/>
      <c r="B191" s="35"/>
      <c r="C191" s="186" t="s">
        <v>281</v>
      </c>
      <c r="D191" s="186" t="s">
        <v>135</v>
      </c>
      <c r="E191" s="187" t="s">
        <v>282</v>
      </c>
      <c r="F191" s="188" t="s">
        <v>283</v>
      </c>
      <c r="G191" s="189" t="s">
        <v>138</v>
      </c>
      <c r="H191" s="190">
        <v>325.20999999999998</v>
      </c>
      <c r="I191" s="191"/>
      <c r="J191" s="192">
        <f>ROUND(I191*H191,2)</f>
        <v>0</v>
      </c>
      <c r="K191" s="188" t="s">
        <v>148</v>
      </c>
      <c r="L191" s="39"/>
      <c r="M191" s="193" t="s">
        <v>1</v>
      </c>
      <c r="N191" s="194" t="s">
        <v>41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216</v>
      </c>
      <c r="AT191" s="197" t="s">
        <v>135</v>
      </c>
      <c r="AU191" s="197" t="s">
        <v>85</v>
      </c>
      <c r="AY191" s="17" t="s">
        <v>130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83</v>
      </c>
      <c r="BK191" s="198">
        <f>ROUND(I191*H191,2)</f>
        <v>0</v>
      </c>
      <c r="BL191" s="17" t="s">
        <v>216</v>
      </c>
      <c r="BM191" s="197" t="s">
        <v>284</v>
      </c>
    </row>
    <row r="192" spans="1:65" s="13" customFormat="1" ht="11.25">
      <c r="B192" s="199"/>
      <c r="C192" s="200"/>
      <c r="D192" s="201" t="s">
        <v>142</v>
      </c>
      <c r="E192" s="202" t="s">
        <v>1</v>
      </c>
      <c r="F192" s="203" t="s">
        <v>285</v>
      </c>
      <c r="G192" s="200"/>
      <c r="H192" s="204">
        <v>325.20999999999998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142</v>
      </c>
      <c r="AU192" s="210" t="s">
        <v>85</v>
      </c>
      <c r="AV192" s="13" t="s">
        <v>85</v>
      </c>
      <c r="AW192" s="13" t="s">
        <v>32</v>
      </c>
      <c r="AX192" s="13" t="s">
        <v>83</v>
      </c>
      <c r="AY192" s="210" t="s">
        <v>130</v>
      </c>
    </row>
    <row r="193" spans="1:65" s="2" customFormat="1" ht="16.5" customHeight="1">
      <c r="A193" s="34"/>
      <c r="B193" s="35"/>
      <c r="C193" s="211" t="s">
        <v>286</v>
      </c>
      <c r="D193" s="211" t="s">
        <v>221</v>
      </c>
      <c r="E193" s="212" t="s">
        <v>287</v>
      </c>
      <c r="F193" s="213" t="s">
        <v>288</v>
      </c>
      <c r="G193" s="214" t="s">
        <v>275</v>
      </c>
      <c r="H193" s="215">
        <v>8.9760000000000009</v>
      </c>
      <c r="I193" s="216"/>
      <c r="J193" s="217">
        <f>ROUND(I193*H193,2)</f>
        <v>0</v>
      </c>
      <c r="K193" s="213" t="s">
        <v>148</v>
      </c>
      <c r="L193" s="218"/>
      <c r="M193" s="219" t="s">
        <v>1</v>
      </c>
      <c r="N193" s="220" t="s">
        <v>41</v>
      </c>
      <c r="O193" s="71"/>
      <c r="P193" s="195">
        <f>O193*H193</f>
        <v>0</v>
      </c>
      <c r="Q193" s="195">
        <v>0.55000000000000004</v>
      </c>
      <c r="R193" s="195">
        <f>Q193*H193</f>
        <v>4.9368000000000007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224</v>
      </c>
      <c r="AT193" s="197" t="s">
        <v>221</v>
      </c>
      <c r="AU193" s="197" t="s">
        <v>85</v>
      </c>
      <c r="AY193" s="17" t="s">
        <v>130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83</v>
      </c>
      <c r="BK193" s="198">
        <f>ROUND(I193*H193,2)</f>
        <v>0</v>
      </c>
      <c r="BL193" s="17" t="s">
        <v>216</v>
      </c>
      <c r="BM193" s="197" t="s">
        <v>289</v>
      </c>
    </row>
    <row r="194" spans="1:65" s="13" customFormat="1" ht="11.25">
      <c r="B194" s="199"/>
      <c r="C194" s="200"/>
      <c r="D194" s="201" t="s">
        <v>142</v>
      </c>
      <c r="E194" s="202" t="s">
        <v>1</v>
      </c>
      <c r="F194" s="203" t="s">
        <v>290</v>
      </c>
      <c r="G194" s="200"/>
      <c r="H194" s="204">
        <v>8.9760000000000009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142</v>
      </c>
      <c r="AU194" s="210" t="s">
        <v>85</v>
      </c>
      <c r="AV194" s="13" t="s">
        <v>85</v>
      </c>
      <c r="AW194" s="13" t="s">
        <v>32</v>
      </c>
      <c r="AX194" s="13" t="s">
        <v>83</v>
      </c>
      <c r="AY194" s="210" t="s">
        <v>130</v>
      </c>
    </row>
    <row r="195" spans="1:65" s="2" customFormat="1" ht="16.5" customHeight="1">
      <c r="A195" s="34"/>
      <c r="B195" s="35"/>
      <c r="C195" s="186" t="s">
        <v>291</v>
      </c>
      <c r="D195" s="186" t="s">
        <v>135</v>
      </c>
      <c r="E195" s="187" t="s">
        <v>292</v>
      </c>
      <c r="F195" s="188" t="s">
        <v>293</v>
      </c>
      <c r="G195" s="189" t="s">
        <v>138</v>
      </c>
      <c r="H195" s="190">
        <v>242</v>
      </c>
      <c r="I195" s="191"/>
      <c r="J195" s="192">
        <f>ROUND(I195*H195,2)</f>
        <v>0</v>
      </c>
      <c r="K195" s="188" t="s">
        <v>148</v>
      </c>
      <c r="L195" s="39"/>
      <c r="M195" s="193" t="s">
        <v>1</v>
      </c>
      <c r="N195" s="194" t="s">
        <v>41</v>
      </c>
      <c r="O195" s="71"/>
      <c r="P195" s="195">
        <f>O195*H195</f>
        <v>0</v>
      </c>
      <c r="Q195" s="195">
        <v>0</v>
      </c>
      <c r="R195" s="195">
        <f>Q195*H195</f>
        <v>0</v>
      </c>
      <c r="S195" s="195">
        <v>1.4999999999999999E-2</v>
      </c>
      <c r="T195" s="196">
        <f>S195*H195</f>
        <v>3.63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216</v>
      </c>
      <c r="AT195" s="197" t="s">
        <v>135</v>
      </c>
      <c r="AU195" s="197" t="s">
        <v>85</v>
      </c>
      <c r="AY195" s="17" t="s">
        <v>130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83</v>
      </c>
      <c r="BK195" s="198">
        <f>ROUND(I195*H195,2)</f>
        <v>0</v>
      </c>
      <c r="BL195" s="17" t="s">
        <v>216</v>
      </c>
      <c r="BM195" s="197" t="s">
        <v>294</v>
      </c>
    </row>
    <row r="196" spans="1:65" s="13" customFormat="1" ht="11.25">
      <c r="B196" s="199"/>
      <c r="C196" s="200"/>
      <c r="D196" s="201" t="s">
        <v>142</v>
      </c>
      <c r="E196" s="202" t="s">
        <v>1</v>
      </c>
      <c r="F196" s="203" t="s">
        <v>246</v>
      </c>
      <c r="G196" s="200"/>
      <c r="H196" s="204">
        <v>202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142</v>
      </c>
      <c r="AU196" s="210" t="s">
        <v>85</v>
      </c>
      <c r="AV196" s="13" t="s">
        <v>85</v>
      </c>
      <c r="AW196" s="13" t="s">
        <v>32</v>
      </c>
      <c r="AX196" s="13" t="s">
        <v>76</v>
      </c>
      <c r="AY196" s="210" t="s">
        <v>130</v>
      </c>
    </row>
    <row r="197" spans="1:65" s="13" customFormat="1" ht="11.25">
      <c r="B197" s="199"/>
      <c r="C197" s="200"/>
      <c r="D197" s="201" t="s">
        <v>142</v>
      </c>
      <c r="E197" s="202" t="s">
        <v>1</v>
      </c>
      <c r="F197" s="203" t="s">
        <v>247</v>
      </c>
      <c r="G197" s="200"/>
      <c r="H197" s="204">
        <v>40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142</v>
      </c>
      <c r="AU197" s="210" t="s">
        <v>85</v>
      </c>
      <c r="AV197" s="13" t="s">
        <v>85</v>
      </c>
      <c r="AW197" s="13" t="s">
        <v>32</v>
      </c>
      <c r="AX197" s="13" t="s">
        <v>76</v>
      </c>
      <c r="AY197" s="210" t="s">
        <v>130</v>
      </c>
    </row>
    <row r="198" spans="1:65" s="14" customFormat="1" ht="11.25">
      <c r="B198" s="221"/>
      <c r="C198" s="222"/>
      <c r="D198" s="201" t="s">
        <v>142</v>
      </c>
      <c r="E198" s="223" t="s">
        <v>1</v>
      </c>
      <c r="F198" s="224" t="s">
        <v>242</v>
      </c>
      <c r="G198" s="222"/>
      <c r="H198" s="225">
        <v>242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142</v>
      </c>
      <c r="AU198" s="231" t="s">
        <v>85</v>
      </c>
      <c r="AV198" s="14" t="s">
        <v>139</v>
      </c>
      <c r="AW198" s="14" t="s">
        <v>32</v>
      </c>
      <c r="AX198" s="14" t="s">
        <v>83</v>
      </c>
      <c r="AY198" s="231" t="s">
        <v>130</v>
      </c>
    </row>
    <row r="199" spans="1:65" s="2" customFormat="1" ht="24.2" customHeight="1">
      <c r="A199" s="34"/>
      <c r="B199" s="35"/>
      <c r="C199" s="186" t="s">
        <v>295</v>
      </c>
      <c r="D199" s="186" t="s">
        <v>135</v>
      </c>
      <c r="E199" s="187" t="s">
        <v>296</v>
      </c>
      <c r="F199" s="188" t="s">
        <v>297</v>
      </c>
      <c r="G199" s="189" t="s">
        <v>138</v>
      </c>
      <c r="H199" s="190">
        <v>894</v>
      </c>
      <c r="I199" s="191"/>
      <c r="J199" s="192">
        <f>ROUND(I199*H199,2)</f>
        <v>0</v>
      </c>
      <c r="K199" s="188" t="s">
        <v>148</v>
      </c>
      <c r="L199" s="39"/>
      <c r="M199" s="193" t="s">
        <v>1</v>
      </c>
      <c r="N199" s="194" t="s">
        <v>41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7.0000000000000001E-3</v>
      </c>
      <c r="T199" s="196">
        <f>S199*H199</f>
        <v>6.258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216</v>
      </c>
      <c r="AT199" s="197" t="s">
        <v>135</v>
      </c>
      <c r="AU199" s="197" t="s">
        <v>85</v>
      </c>
      <c r="AY199" s="17" t="s">
        <v>130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83</v>
      </c>
      <c r="BK199" s="198">
        <f>ROUND(I199*H199,2)</f>
        <v>0</v>
      </c>
      <c r="BL199" s="17" t="s">
        <v>216</v>
      </c>
      <c r="BM199" s="197" t="s">
        <v>298</v>
      </c>
    </row>
    <row r="200" spans="1:65" s="13" customFormat="1" ht="11.25">
      <c r="B200" s="199"/>
      <c r="C200" s="200"/>
      <c r="D200" s="201" t="s">
        <v>142</v>
      </c>
      <c r="E200" s="202" t="s">
        <v>1</v>
      </c>
      <c r="F200" s="203" t="s">
        <v>299</v>
      </c>
      <c r="G200" s="200"/>
      <c r="H200" s="204">
        <v>652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142</v>
      </c>
      <c r="AU200" s="210" t="s">
        <v>85</v>
      </c>
      <c r="AV200" s="13" t="s">
        <v>85</v>
      </c>
      <c r="AW200" s="13" t="s">
        <v>32</v>
      </c>
      <c r="AX200" s="13" t="s">
        <v>76</v>
      </c>
      <c r="AY200" s="210" t="s">
        <v>130</v>
      </c>
    </row>
    <row r="201" spans="1:65" s="13" customFormat="1" ht="11.25">
      <c r="B201" s="199"/>
      <c r="C201" s="200"/>
      <c r="D201" s="201" t="s">
        <v>142</v>
      </c>
      <c r="E201" s="202" t="s">
        <v>1</v>
      </c>
      <c r="F201" s="203" t="s">
        <v>246</v>
      </c>
      <c r="G201" s="200"/>
      <c r="H201" s="204">
        <v>202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142</v>
      </c>
      <c r="AU201" s="210" t="s">
        <v>85</v>
      </c>
      <c r="AV201" s="13" t="s">
        <v>85</v>
      </c>
      <c r="AW201" s="13" t="s">
        <v>32</v>
      </c>
      <c r="AX201" s="13" t="s">
        <v>76</v>
      </c>
      <c r="AY201" s="210" t="s">
        <v>130</v>
      </c>
    </row>
    <row r="202" spans="1:65" s="13" customFormat="1" ht="11.25">
      <c r="B202" s="199"/>
      <c r="C202" s="200"/>
      <c r="D202" s="201" t="s">
        <v>142</v>
      </c>
      <c r="E202" s="202" t="s">
        <v>1</v>
      </c>
      <c r="F202" s="203" t="s">
        <v>247</v>
      </c>
      <c r="G202" s="200"/>
      <c r="H202" s="204">
        <v>40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142</v>
      </c>
      <c r="AU202" s="210" t="s">
        <v>85</v>
      </c>
      <c r="AV202" s="13" t="s">
        <v>85</v>
      </c>
      <c r="AW202" s="13" t="s">
        <v>32</v>
      </c>
      <c r="AX202" s="13" t="s">
        <v>76</v>
      </c>
      <c r="AY202" s="210" t="s">
        <v>130</v>
      </c>
    </row>
    <row r="203" spans="1:65" s="14" customFormat="1" ht="11.25">
      <c r="B203" s="221"/>
      <c r="C203" s="222"/>
      <c r="D203" s="201" t="s">
        <v>142</v>
      </c>
      <c r="E203" s="223" t="s">
        <v>1</v>
      </c>
      <c r="F203" s="224" t="s">
        <v>242</v>
      </c>
      <c r="G203" s="222"/>
      <c r="H203" s="225">
        <v>894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142</v>
      </c>
      <c r="AU203" s="231" t="s">
        <v>85</v>
      </c>
      <c r="AV203" s="14" t="s">
        <v>139</v>
      </c>
      <c r="AW203" s="14" t="s">
        <v>32</v>
      </c>
      <c r="AX203" s="14" t="s">
        <v>83</v>
      </c>
      <c r="AY203" s="231" t="s">
        <v>130</v>
      </c>
    </row>
    <row r="204" spans="1:65" s="2" customFormat="1" ht="24.2" customHeight="1">
      <c r="A204" s="34"/>
      <c r="B204" s="35"/>
      <c r="C204" s="186" t="s">
        <v>224</v>
      </c>
      <c r="D204" s="186" t="s">
        <v>135</v>
      </c>
      <c r="E204" s="187" t="s">
        <v>300</v>
      </c>
      <c r="F204" s="188" t="s">
        <v>301</v>
      </c>
      <c r="G204" s="189" t="s">
        <v>251</v>
      </c>
      <c r="H204" s="232"/>
      <c r="I204" s="191"/>
      <c r="J204" s="192">
        <f>ROUND(I204*H204,2)</f>
        <v>0</v>
      </c>
      <c r="K204" s="188" t="s">
        <v>148</v>
      </c>
      <c r="L204" s="39"/>
      <c r="M204" s="193" t="s">
        <v>1</v>
      </c>
      <c r="N204" s="194" t="s">
        <v>41</v>
      </c>
      <c r="O204" s="71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216</v>
      </c>
      <c r="AT204" s="197" t="s">
        <v>135</v>
      </c>
      <c r="AU204" s="197" t="s">
        <v>85</v>
      </c>
      <c r="AY204" s="17" t="s">
        <v>130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83</v>
      </c>
      <c r="BK204" s="198">
        <f>ROUND(I204*H204,2)</f>
        <v>0</v>
      </c>
      <c r="BL204" s="17" t="s">
        <v>216</v>
      </c>
      <c r="BM204" s="197" t="s">
        <v>302</v>
      </c>
    </row>
    <row r="205" spans="1:65" s="2" customFormat="1" ht="24.2" customHeight="1">
      <c r="A205" s="34"/>
      <c r="B205" s="35"/>
      <c r="C205" s="186" t="s">
        <v>303</v>
      </c>
      <c r="D205" s="186" t="s">
        <v>135</v>
      </c>
      <c r="E205" s="187" t="s">
        <v>304</v>
      </c>
      <c r="F205" s="188" t="s">
        <v>305</v>
      </c>
      <c r="G205" s="189" t="s">
        <v>138</v>
      </c>
      <c r="H205" s="190">
        <v>14.85</v>
      </c>
      <c r="I205" s="191"/>
      <c r="J205" s="192">
        <f>ROUND(I205*H205,2)</f>
        <v>0</v>
      </c>
      <c r="K205" s="188" t="s">
        <v>1</v>
      </c>
      <c r="L205" s="39"/>
      <c r="M205" s="193" t="s">
        <v>1</v>
      </c>
      <c r="N205" s="194" t="s">
        <v>41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216</v>
      </c>
      <c r="AT205" s="197" t="s">
        <v>135</v>
      </c>
      <c r="AU205" s="197" t="s">
        <v>85</v>
      </c>
      <c r="AY205" s="17" t="s">
        <v>130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83</v>
      </c>
      <c r="BK205" s="198">
        <f>ROUND(I205*H205,2)</f>
        <v>0</v>
      </c>
      <c r="BL205" s="17" t="s">
        <v>216</v>
      </c>
      <c r="BM205" s="197" t="s">
        <v>306</v>
      </c>
    </row>
    <row r="206" spans="1:65" s="2" customFormat="1" ht="33" customHeight="1">
      <c r="A206" s="34"/>
      <c r="B206" s="35"/>
      <c r="C206" s="186" t="s">
        <v>307</v>
      </c>
      <c r="D206" s="186" t="s">
        <v>135</v>
      </c>
      <c r="E206" s="187" t="s">
        <v>308</v>
      </c>
      <c r="F206" s="188" t="s">
        <v>309</v>
      </c>
      <c r="G206" s="189" t="s">
        <v>138</v>
      </c>
      <c r="H206" s="190">
        <v>240.57</v>
      </c>
      <c r="I206" s="191"/>
      <c r="J206" s="192">
        <f>ROUND(I206*H206,2)</f>
        <v>0</v>
      </c>
      <c r="K206" s="188" t="s">
        <v>1</v>
      </c>
      <c r="L206" s="39"/>
      <c r="M206" s="193" t="s">
        <v>1</v>
      </c>
      <c r="N206" s="194" t="s">
        <v>41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216</v>
      </c>
      <c r="AT206" s="197" t="s">
        <v>135</v>
      </c>
      <c r="AU206" s="197" t="s">
        <v>85</v>
      </c>
      <c r="AY206" s="17" t="s">
        <v>130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83</v>
      </c>
      <c r="BK206" s="198">
        <f>ROUND(I206*H206,2)</f>
        <v>0</v>
      </c>
      <c r="BL206" s="17" t="s">
        <v>216</v>
      </c>
      <c r="BM206" s="197" t="s">
        <v>310</v>
      </c>
    </row>
    <row r="207" spans="1:65" s="13" customFormat="1" ht="11.25">
      <c r="B207" s="199"/>
      <c r="C207" s="200"/>
      <c r="D207" s="201" t="s">
        <v>142</v>
      </c>
      <c r="E207" s="202" t="s">
        <v>1</v>
      </c>
      <c r="F207" s="203" t="s">
        <v>257</v>
      </c>
      <c r="G207" s="200"/>
      <c r="H207" s="204">
        <v>201.14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142</v>
      </c>
      <c r="AU207" s="210" t="s">
        <v>85</v>
      </c>
      <c r="AV207" s="13" t="s">
        <v>85</v>
      </c>
      <c r="AW207" s="13" t="s">
        <v>32</v>
      </c>
      <c r="AX207" s="13" t="s">
        <v>76</v>
      </c>
      <c r="AY207" s="210" t="s">
        <v>130</v>
      </c>
    </row>
    <row r="208" spans="1:65" s="13" customFormat="1" ht="11.25">
      <c r="B208" s="199"/>
      <c r="C208" s="200"/>
      <c r="D208" s="201" t="s">
        <v>142</v>
      </c>
      <c r="E208" s="202" t="s">
        <v>1</v>
      </c>
      <c r="F208" s="203" t="s">
        <v>258</v>
      </c>
      <c r="G208" s="200"/>
      <c r="H208" s="204">
        <v>39.43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142</v>
      </c>
      <c r="AU208" s="210" t="s">
        <v>85</v>
      </c>
      <c r="AV208" s="13" t="s">
        <v>85</v>
      </c>
      <c r="AW208" s="13" t="s">
        <v>32</v>
      </c>
      <c r="AX208" s="13" t="s">
        <v>76</v>
      </c>
      <c r="AY208" s="210" t="s">
        <v>130</v>
      </c>
    </row>
    <row r="209" spans="1:65" s="14" customFormat="1" ht="11.25">
      <c r="B209" s="221"/>
      <c r="C209" s="222"/>
      <c r="D209" s="201" t="s">
        <v>142</v>
      </c>
      <c r="E209" s="223" t="s">
        <v>1</v>
      </c>
      <c r="F209" s="224" t="s">
        <v>242</v>
      </c>
      <c r="G209" s="222"/>
      <c r="H209" s="225">
        <v>240.57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142</v>
      </c>
      <c r="AU209" s="231" t="s">
        <v>85</v>
      </c>
      <c r="AV209" s="14" t="s">
        <v>139</v>
      </c>
      <c r="AW209" s="14" t="s">
        <v>32</v>
      </c>
      <c r="AX209" s="14" t="s">
        <v>83</v>
      </c>
      <c r="AY209" s="231" t="s">
        <v>130</v>
      </c>
    </row>
    <row r="210" spans="1:65" s="2" customFormat="1" ht="33" customHeight="1">
      <c r="A210" s="34"/>
      <c r="B210" s="35"/>
      <c r="C210" s="186" t="s">
        <v>311</v>
      </c>
      <c r="D210" s="186" t="s">
        <v>135</v>
      </c>
      <c r="E210" s="187" t="s">
        <v>312</v>
      </c>
      <c r="F210" s="188" t="s">
        <v>313</v>
      </c>
      <c r="G210" s="189" t="s">
        <v>138</v>
      </c>
      <c r="H210" s="190">
        <v>325.20999999999998</v>
      </c>
      <c r="I210" s="191"/>
      <c r="J210" s="192">
        <f>ROUND(I210*H210,2)</f>
        <v>0</v>
      </c>
      <c r="K210" s="188" t="s">
        <v>1</v>
      </c>
      <c r="L210" s="39"/>
      <c r="M210" s="193" t="s">
        <v>1</v>
      </c>
      <c r="N210" s="194" t="s">
        <v>41</v>
      </c>
      <c r="O210" s="7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216</v>
      </c>
      <c r="AT210" s="197" t="s">
        <v>135</v>
      </c>
      <c r="AU210" s="197" t="s">
        <v>85</v>
      </c>
      <c r="AY210" s="17" t="s">
        <v>130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83</v>
      </c>
      <c r="BK210" s="198">
        <f>ROUND(I210*H210,2)</f>
        <v>0</v>
      </c>
      <c r="BL210" s="17" t="s">
        <v>216</v>
      </c>
      <c r="BM210" s="197" t="s">
        <v>314</v>
      </c>
    </row>
    <row r="211" spans="1:65" s="13" customFormat="1" ht="11.25">
      <c r="B211" s="199"/>
      <c r="C211" s="200"/>
      <c r="D211" s="201" t="s">
        <v>142</v>
      </c>
      <c r="E211" s="202" t="s">
        <v>1</v>
      </c>
      <c r="F211" s="203" t="s">
        <v>285</v>
      </c>
      <c r="G211" s="200"/>
      <c r="H211" s="204">
        <v>325.20999999999998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142</v>
      </c>
      <c r="AU211" s="210" t="s">
        <v>85</v>
      </c>
      <c r="AV211" s="13" t="s">
        <v>85</v>
      </c>
      <c r="AW211" s="13" t="s">
        <v>32</v>
      </c>
      <c r="AX211" s="13" t="s">
        <v>83</v>
      </c>
      <c r="AY211" s="210" t="s">
        <v>130</v>
      </c>
    </row>
    <row r="212" spans="1:65" s="2" customFormat="1" ht="44.25" customHeight="1">
      <c r="A212" s="34"/>
      <c r="B212" s="35"/>
      <c r="C212" s="186" t="s">
        <v>315</v>
      </c>
      <c r="D212" s="186" t="s">
        <v>135</v>
      </c>
      <c r="E212" s="187" t="s">
        <v>316</v>
      </c>
      <c r="F212" s="188" t="s">
        <v>317</v>
      </c>
      <c r="G212" s="189" t="s">
        <v>138</v>
      </c>
      <c r="H212" s="190">
        <v>14.85</v>
      </c>
      <c r="I212" s="191"/>
      <c r="J212" s="192">
        <f>ROUND(I212*H212,2)</f>
        <v>0</v>
      </c>
      <c r="K212" s="188" t="s">
        <v>1</v>
      </c>
      <c r="L212" s="39"/>
      <c r="M212" s="193" t="s">
        <v>1</v>
      </c>
      <c r="N212" s="194" t="s">
        <v>41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216</v>
      </c>
      <c r="AT212" s="197" t="s">
        <v>135</v>
      </c>
      <c r="AU212" s="197" t="s">
        <v>85</v>
      </c>
      <c r="AY212" s="17" t="s">
        <v>130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83</v>
      </c>
      <c r="BK212" s="198">
        <f>ROUND(I212*H212,2)</f>
        <v>0</v>
      </c>
      <c r="BL212" s="17" t="s">
        <v>216</v>
      </c>
      <c r="BM212" s="197" t="s">
        <v>318</v>
      </c>
    </row>
    <row r="213" spans="1:65" s="13" customFormat="1" ht="11.25">
      <c r="B213" s="199"/>
      <c r="C213" s="200"/>
      <c r="D213" s="201" t="s">
        <v>142</v>
      </c>
      <c r="E213" s="202" t="s">
        <v>1</v>
      </c>
      <c r="F213" s="203" t="s">
        <v>259</v>
      </c>
      <c r="G213" s="200"/>
      <c r="H213" s="204">
        <v>14.85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142</v>
      </c>
      <c r="AU213" s="210" t="s">
        <v>85</v>
      </c>
      <c r="AV213" s="13" t="s">
        <v>85</v>
      </c>
      <c r="AW213" s="13" t="s">
        <v>32</v>
      </c>
      <c r="AX213" s="13" t="s">
        <v>83</v>
      </c>
      <c r="AY213" s="210" t="s">
        <v>130</v>
      </c>
    </row>
    <row r="214" spans="1:65" s="2" customFormat="1" ht="24.2" customHeight="1">
      <c r="A214" s="34"/>
      <c r="B214" s="35"/>
      <c r="C214" s="186" t="s">
        <v>319</v>
      </c>
      <c r="D214" s="186" t="s">
        <v>135</v>
      </c>
      <c r="E214" s="187" t="s">
        <v>320</v>
      </c>
      <c r="F214" s="188" t="s">
        <v>321</v>
      </c>
      <c r="G214" s="189" t="s">
        <v>138</v>
      </c>
      <c r="H214" s="190">
        <v>5</v>
      </c>
      <c r="I214" s="191"/>
      <c r="J214" s="192">
        <f>ROUND(I214*H214,2)</f>
        <v>0</v>
      </c>
      <c r="K214" s="188" t="s">
        <v>1</v>
      </c>
      <c r="L214" s="39"/>
      <c r="M214" s="193" t="s">
        <v>1</v>
      </c>
      <c r="N214" s="194" t="s">
        <v>41</v>
      </c>
      <c r="O214" s="71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216</v>
      </c>
      <c r="AT214" s="197" t="s">
        <v>135</v>
      </c>
      <c r="AU214" s="197" t="s">
        <v>85</v>
      </c>
      <c r="AY214" s="17" t="s">
        <v>130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83</v>
      </c>
      <c r="BK214" s="198">
        <f>ROUND(I214*H214,2)</f>
        <v>0</v>
      </c>
      <c r="BL214" s="17" t="s">
        <v>216</v>
      </c>
      <c r="BM214" s="197" t="s">
        <v>322</v>
      </c>
    </row>
    <row r="215" spans="1:65" s="13" customFormat="1" ht="11.25">
      <c r="B215" s="199"/>
      <c r="C215" s="200"/>
      <c r="D215" s="201" t="s">
        <v>142</v>
      </c>
      <c r="E215" s="202" t="s">
        <v>1</v>
      </c>
      <c r="F215" s="203" t="s">
        <v>323</v>
      </c>
      <c r="G215" s="200"/>
      <c r="H215" s="204">
        <v>5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142</v>
      </c>
      <c r="AU215" s="210" t="s">
        <v>85</v>
      </c>
      <c r="AV215" s="13" t="s">
        <v>85</v>
      </c>
      <c r="AW215" s="13" t="s">
        <v>32</v>
      </c>
      <c r="AX215" s="13" t="s">
        <v>83</v>
      </c>
      <c r="AY215" s="210" t="s">
        <v>130</v>
      </c>
    </row>
    <row r="216" spans="1:65" s="12" customFormat="1" ht="22.9" customHeight="1">
      <c r="B216" s="170"/>
      <c r="C216" s="171"/>
      <c r="D216" s="172" t="s">
        <v>75</v>
      </c>
      <c r="E216" s="184" t="s">
        <v>324</v>
      </c>
      <c r="F216" s="184" t="s">
        <v>325</v>
      </c>
      <c r="G216" s="171"/>
      <c r="H216" s="171"/>
      <c r="I216" s="174"/>
      <c r="J216" s="185">
        <f>BK216</f>
        <v>0</v>
      </c>
      <c r="K216" s="171"/>
      <c r="L216" s="176"/>
      <c r="M216" s="177"/>
      <c r="N216" s="178"/>
      <c r="O216" s="178"/>
      <c r="P216" s="179">
        <f>SUM(P217:P263)</f>
        <v>0</v>
      </c>
      <c r="Q216" s="178"/>
      <c r="R216" s="179">
        <f>SUM(R217:R263)</f>
        <v>0.28930199999999995</v>
      </c>
      <c r="S216" s="178"/>
      <c r="T216" s="180">
        <f>SUM(T217:T263)</f>
        <v>0.87112000000000001</v>
      </c>
      <c r="AR216" s="181" t="s">
        <v>85</v>
      </c>
      <c r="AT216" s="182" t="s">
        <v>75</v>
      </c>
      <c r="AU216" s="182" t="s">
        <v>83</v>
      </c>
      <c r="AY216" s="181" t="s">
        <v>130</v>
      </c>
      <c r="BK216" s="183">
        <f>SUM(BK217:BK263)</f>
        <v>0</v>
      </c>
    </row>
    <row r="217" spans="1:65" s="2" customFormat="1" ht="16.5" customHeight="1">
      <c r="A217" s="34"/>
      <c r="B217" s="35"/>
      <c r="C217" s="186" t="s">
        <v>326</v>
      </c>
      <c r="D217" s="186" t="s">
        <v>135</v>
      </c>
      <c r="E217" s="187" t="s">
        <v>327</v>
      </c>
      <c r="F217" s="188" t="s">
        <v>328</v>
      </c>
      <c r="G217" s="189" t="s">
        <v>179</v>
      </c>
      <c r="H217" s="190">
        <v>9.9</v>
      </c>
      <c r="I217" s="191"/>
      <c r="J217" s="192">
        <f>ROUND(I217*H217,2)</f>
        <v>0</v>
      </c>
      <c r="K217" s="188" t="s">
        <v>148</v>
      </c>
      <c r="L217" s="39"/>
      <c r="M217" s="193" t="s">
        <v>1</v>
      </c>
      <c r="N217" s="194" t="s">
        <v>41</v>
      </c>
      <c r="O217" s="71"/>
      <c r="P217" s="195">
        <f>O217*H217</f>
        <v>0</v>
      </c>
      <c r="Q217" s="195">
        <v>0</v>
      </c>
      <c r="R217" s="195">
        <f>Q217*H217</f>
        <v>0</v>
      </c>
      <c r="S217" s="195">
        <v>1.6999999999999999E-3</v>
      </c>
      <c r="T217" s="196">
        <f>S217*H217</f>
        <v>1.6830000000000001E-2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216</v>
      </c>
      <c r="AT217" s="197" t="s">
        <v>135</v>
      </c>
      <c r="AU217" s="197" t="s">
        <v>85</v>
      </c>
      <c r="AY217" s="17" t="s">
        <v>130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83</v>
      </c>
      <c r="BK217" s="198">
        <f>ROUND(I217*H217,2)</f>
        <v>0</v>
      </c>
      <c r="BL217" s="17" t="s">
        <v>216</v>
      </c>
      <c r="BM217" s="197" t="s">
        <v>329</v>
      </c>
    </row>
    <row r="218" spans="1:65" s="13" customFormat="1" ht="11.25">
      <c r="B218" s="199"/>
      <c r="C218" s="200"/>
      <c r="D218" s="201" t="s">
        <v>142</v>
      </c>
      <c r="E218" s="202" t="s">
        <v>1</v>
      </c>
      <c r="F218" s="203" t="s">
        <v>330</v>
      </c>
      <c r="G218" s="200"/>
      <c r="H218" s="204">
        <v>9.9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142</v>
      </c>
      <c r="AU218" s="210" t="s">
        <v>85</v>
      </c>
      <c r="AV218" s="13" t="s">
        <v>85</v>
      </c>
      <c r="AW218" s="13" t="s">
        <v>32</v>
      </c>
      <c r="AX218" s="13" t="s">
        <v>83</v>
      </c>
      <c r="AY218" s="210" t="s">
        <v>130</v>
      </c>
    </row>
    <row r="219" spans="1:65" s="2" customFormat="1" ht="21.75" customHeight="1">
      <c r="A219" s="34"/>
      <c r="B219" s="35"/>
      <c r="C219" s="186" t="s">
        <v>331</v>
      </c>
      <c r="D219" s="186" t="s">
        <v>135</v>
      </c>
      <c r="E219" s="187" t="s">
        <v>332</v>
      </c>
      <c r="F219" s="188" t="s">
        <v>333</v>
      </c>
      <c r="G219" s="189" t="s">
        <v>179</v>
      </c>
      <c r="H219" s="190">
        <v>75</v>
      </c>
      <c r="I219" s="191"/>
      <c r="J219" s="192">
        <f>ROUND(I219*H219,2)</f>
        <v>0</v>
      </c>
      <c r="K219" s="188" t="s">
        <v>148</v>
      </c>
      <c r="L219" s="39"/>
      <c r="M219" s="193" t="s">
        <v>1</v>
      </c>
      <c r="N219" s="194" t="s">
        <v>41</v>
      </c>
      <c r="O219" s="71"/>
      <c r="P219" s="195">
        <f>O219*H219</f>
        <v>0</v>
      </c>
      <c r="Q219" s="195">
        <v>0</v>
      </c>
      <c r="R219" s="195">
        <f>Q219*H219</f>
        <v>0</v>
      </c>
      <c r="S219" s="195">
        <v>1.7700000000000001E-3</v>
      </c>
      <c r="T219" s="196">
        <f>S219*H219</f>
        <v>0.13275000000000001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216</v>
      </c>
      <c r="AT219" s="197" t="s">
        <v>135</v>
      </c>
      <c r="AU219" s="197" t="s">
        <v>85</v>
      </c>
      <c r="AY219" s="17" t="s">
        <v>130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83</v>
      </c>
      <c r="BK219" s="198">
        <f>ROUND(I219*H219,2)</f>
        <v>0</v>
      </c>
      <c r="BL219" s="17" t="s">
        <v>216</v>
      </c>
      <c r="BM219" s="197" t="s">
        <v>334</v>
      </c>
    </row>
    <row r="220" spans="1:65" s="13" customFormat="1" ht="11.25">
      <c r="B220" s="199"/>
      <c r="C220" s="200"/>
      <c r="D220" s="201" t="s">
        <v>142</v>
      </c>
      <c r="E220" s="202" t="s">
        <v>1</v>
      </c>
      <c r="F220" s="203" t="s">
        <v>335</v>
      </c>
      <c r="G220" s="200"/>
      <c r="H220" s="204">
        <v>75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142</v>
      </c>
      <c r="AU220" s="210" t="s">
        <v>85</v>
      </c>
      <c r="AV220" s="13" t="s">
        <v>85</v>
      </c>
      <c r="AW220" s="13" t="s">
        <v>32</v>
      </c>
      <c r="AX220" s="13" t="s">
        <v>83</v>
      </c>
      <c r="AY220" s="210" t="s">
        <v>130</v>
      </c>
    </row>
    <row r="221" spans="1:65" s="2" customFormat="1" ht="16.5" customHeight="1">
      <c r="A221" s="34"/>
      <c r="B221" s="35"/>
      <c r="C221" s="186" t="s">
        <v>336</v>
      </c>
      <c r="D221" s="186" t="s">
        <v>135</v>
      </c>
      <c r="E221" s="187" t="s">
        <v>337</v>
      </c>
      <c r="F221" s="188" t="s">
        <v>338</v>
      </c>
      <c r="G221" s="189" t="s">
        <v>179</v>
      </c>
      <c r="H221" s="190">
        <v>75.599999999999994</v>
      </c>
      <c r="I221" s="191"/>
      <c r="J221" s="192">
        <f>ROUND(I221*H221,2)</f>
        <v>0</v>
      </c>
      <c r="K221" s="188" t="s">
        <v>148</v>
      </c>
      <c r="L221" s="39"/>
      <c r="M221" s="193" t="s">
        <v>1</v>
      </c>
      <c r="N221" s="194" t="s">
        <v>41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2.5999999999999999E-3</v>
      </c>
      <c r="T221" s="196">
        <f>S221*H221</f>
        <v>0.19655999999999998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216</v>
      </c>
      <c r="AT221" s="197" t="s">
        <v>135</v>
      </c>
      <c r="AU221" s="197" t="s">
        <v>85</v>
      </c>
      <c r="AY221" s="17" t="s">
        <v>130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83</v>
      </c>
      <c r="BK221" s="198">
        <f>ROUND(I221*H221,2)</f>
        <v>0</v>
      </c>
      <c r="BL221" s="17" t="s">
        <v>216</v>
      </c>
      <c r="BM221" s="197" t="s">
        <v>339</v>
      </c>
    </row>
    <row r="222" spans="1:65" s="13" customFormat="1" ht="11.25">
      <c r="B222" s="199"/>
      <c r="C222" s="200"/>
      <c r="D222" s="201" t="s">
        <v>142</v>
      </c>
      <c r="E222" s="202" t="s">
        <v>1</v>
      </c>
      <c r="F222" s="203" t="s">
        <v>340</v>
      </c>
      <c r="G222" s="200"/>
      <c r="H222" s="204">
        <v>75.599999999999994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142</v>
      </c>
      <c r="AU222" s="210" t="s">
        <v>85</v>
      </c>
      <c r="AV222" s="13" t="s">
        <v>85</v>
      </c>
      <c r="AW222" s="13" t="s">
        <v>32</v>
      </c>
      <c r="AX222" s="13" t="s">
        <v>83</v>
      </c>
      <c r="AY222" s="210" t="s">
        <v>130</v>
      </c>
    </row>
    <row r="223" spans="1:65" s="2" customFormat="1" ht="16.5" customHeight="1">
      <c r="A223" s="34"/>
      <c r="B223" s="35"/>
      <c r="C223" s="186" t="s">
        <v>341</v>
      </c>
      <c r="D223" s="186" t="s">
        <v>135</v>
      </c>
      <c r="E223" s="187" t="s">
        <v>342</v>
      </c>
      <c r="F223" s="188" t="s">
        <v>343</v>
      </c>
      <c r="G223" s="189" t="s">
        <v>179</v>
      </c>
      <c r="H223" s="190">
        <v>85</v>
      </c>
      <c r="I223" s="191"/>
      <c r="J223" s="192">
        <f>ROUND(I223*H223,2)</f>
        <v>0</v>
      </c>
      <c r="K223" s="188" t="s">
        <v>148</v>
      </c>
      <c r="L223" s="39"/>
      <c r="M223" s="193" t="s">
        <v>1</v>
      </c>
      <c r="N223" s="194" t="s">
        <v>41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3.9399999999999999E-3</v>
      </c>
      <c r="T223" s="196">
        <f>S223*H223</f>
        <v>0.33489999999999998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216</v>
      </c>
      <c r="AT223" s="197" t="s">
        <v>135</v>
      </c>
      <c r="AU223" s="197" t="s">
        <v>85</v>
      </c>
      <c r="AY223" s="17" t="s">
        <v>130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83</v>
      </c>
      <c r="BK223" s="198">
        <f>ROUND(I223*H223,2)</f>
        <v>0</v>
      </c>
      <c r="BL223" s="17" t="s">
        <v>216</v>
      </c>
      <c r="BM223" s="197" t="s">
        <v>344</v>
      </c>
    </row>
    <row r="224" spans="1:65" s="13" customFormat="1" ht="11.25">
      <c r="B224" s="199"/>
      <c r="C224" s="200"/>
      <c r="D224" s="201" t="s">
        <v>142</v>
      </c>
      <c r="E224" s="202" t="s">
        <v>1</v>
      </c>
      <c r="F224" s="203" t="s">
        <v>345</v>
      </c>
      <c r="G224" s="200"/>
      <c r="H224" s="204">
        <v>85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142</v>
      </c>
      <c r="AU224" s="210" t="s">
        <v>85</v>
      </c>
      <c r="AV224" s="13" t="s">
        <v>85</v>
      </c>
      <c r="AW224" s="13" t="s">
        <v>32</v>
      </c>
      <c r="AX224" s="13" t="s">
        <v>83</v>
      </c>
      <c r="AY224" s="210" t="s">
        <v>130</v>
      </c>
    </row>
    <row r="225" spans="1:65" s="2" customFormat="1" ht="16.5" customHeight="1">
      <c r="A225" s="34"/>
      <c r="B225" s="35"/>
      <c r="C225" s="186" t="s">
        <v>346</v>
      </c>
      <c r="D225" s="186" t="s">
        <v>135</v>
      </c>
      <c r="E225" s="187" t="s">
        <v>347</v>
      </c>
      <c r="F225" s="188" t="s">
        <v>348</v>
      </c>
      <c r="G225" s="189" t="s">
        <v>179</v>
      </c>
      <c r="H225" s="190">
        <v>75</v>
      </c>
      <c r="I225" s="191"/>
      <c r="J225" s="192">
        <f>ROUND(I225*H225,2)</f>
        <v>0</v>
      </c>
      <c r="K225" s="188" t="s">
        <v>148</v>
      </c>
      <c r="L225" s="39"/>
      <c r="M225" s="193" t="s">
        <v>1</v>
      </c>
      <c r="N225" s="194" t="s">
        <v>41</v>
      </c>
      <c r="O225" s="71"/>
      <c r="P225" s="195">
        <f>O225*H225</f>
        <v>0</v>
      </c>
      <c r="Q225" s="195">
        <v>6.0999999999999997E-4</v>
      </c>
      <c r="R225" s="195">
        <f>Q225*H225</f>
        <v>4.5749999999999999E-2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216</v>
      </c>
      <c r="AT225" s="197" t="s">
        <v>135</v>
      </c>
      <c r="AU225" s="197" t="s">
        <v>85</v>
      </c>
      <c r="AY225" s="17" t="s">
        <v>130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83</v>
      </c>
      <c r="BK225" s="198">
        <f>ROUND(I225*H225,2)</f>
        <v>0</v>
      </c>
      <c r="BL225" s="17" t="s">
        <v>216</v>
      </c>
      <c r="BM225" s="197" t="s">
        <v>349</v>
      </c>
    </row>
    <row r="226" spans="1:65" s="13" customFormat="1" ht="11.25">
      <c r="B226" s="199"/>
      <c r="C226" s="200"/>
      <c r="D226" s="201" t="s">
        <v>142</v>
      </c>
      <c r="E226" s="202" t="s">
        <v>1</v>
      </c>
      <c r="F226" s="203" t="s">
        <v>350</v>
      </c>
      <c r="G226" s="200"/>
      <c r="H226" s="204">
        <v>75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142</v>
      </c>
      <c r="AU226" s="210" t="s">
        <v>85</v>
      </c>
      <c r="AV226" s="13" t="s">
        <v>85</v>
      </c>
      <c r="AW226" s="13" t="s">
        <v>32</v>
      </c>
      <c r="AX226" s="13" t="s">
        <v>83</v>
      </c>
      <c r="AY226" s="210" t="s">
        <v>130</v>
      </c>
    </row>
    <row r="227" spans="1:65" s="2" customFormat="1" ht="16.5" customHeight="1">
      <c r="A227" s="34"/>
      <c r="B227" s="35"/>
      <c r="C227" s="186" t="s">
        <v>351</v>
      </c>
      <c r="D227" s="186" t="s">
        <v>135</v>
      </c>
      <c r="E227" s="187" t="s">
        <v>352</v>
      </c>
      <c r="F227" s="188" t="s">
        <v>353</v>
      </c>
      <c r="G227" s="189" t="s">
        <v>179</v>
      </c>
      <c r="H227" s="190">
        <v>75</v>
      </c>
      <c r="I227" s="191"/>
      <c r="J227" s="192">
        <f>ROUND(I227*H227,2)</f>
        <v>0</v>
      </c>
      <c r="K227" s="188" t="s">
        <v>148</v>
      </c>
      <c r="L227" s="39"/>
      <c r="M227" s="193" t="s">
        <v>1</v>
      </c>
      <c r="N227" s="194" t="s">
        <v>41</v>
      </c>
      <c r="O227" s="71"/>
      <c r="P227" s="195">
        <f>O227*H227</f>
        <v>0</v>
      </c>
      <c r="Q227" s="195">
        <v>9.3000000000000005E-4</v>
      </c>
      <c r="R227" s="195">
        <f>Q227*H227</f>
        <v>6.9750000000000006E-2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216</v>
      </c>
      <c r="AT227" s="197" t="s">
        <v>135</v>
      </c>
      <c r="AU227" s="197" t="s">
        <v>85</v>
      </c>
      <c r="AY227" s="17" t="s">
        <v>130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83</v>
      </c>
      <c r="BK227" s="198">
        <f>ROUND(I227*H227,2)</f>
        <v>0</v>
      </c>
      <c r="BL227" s="17" t="s">
        <v>216</v>
      </c>
      <c r="BM227" s="197" t="s">
        <v>354</v>
      </c>
    </row>
    <row r="228" spans="1:65" s="13" customFormat="1" ht="11.25">
      <c r="B228" s="199"/>
      <c r="C228" s="200"/>
      <c r="D228" s="201" t="s">
        <v>142</v>
      </c>
      <c r="E228" s="202" t="s">
        <v>1</v>
      </c>
      <c r="F228" s="203" t="s">
        <v>355</v>
      </c>
      <c r="G228" s="200"/>
      <c r="H228" s="204">
        <v>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142</v>
      </c>
      <c r="AU228" s="210" t="s">
        <v>85</v>
      </c>
      <c r="AV228" s="13" t="s">
        <v>85</v>
      </c>
      <c r="AW228" s="13" t="s">
        <v>32</v>
      </c>
      <c r="AX228" s="13" t="s">
        <v>83</v>
      </c>
      <c r="AY228" s="210" t="s">
        <v>130</v>
      </c>
    </row>
    <row r="229" spans="1:65" s="2" customFormat="1" ht="33" customHeight="1">
      <c r="A229" s="34"/>
      <c r="B229" s="35"/>
      <c r="C229" s="186" t="s">
        <v>356</v>
      </c>
      <c r="D229" s="186" t="s">
        <v>135</v>
      </c>
      <c r="E229" s="187" t="s">
        <v>357</v>
      </c>
      <c r="F229" s="188" t="s">
        <v>358</v>
      </c>
      <c r="G229" s="189" t="s">
        <v>179</v>
      </c>
      <c r="H229" s="190">
        <v>10</v>
      </c>
      <c r="I229" s="191"/>
      <c r="J229" s="192">
        <f>ROUND(I229*H229,2)</f>
        <v>0</v>
      </c>
      <c r="K229" s="188" t="s">
        <v>148</v>
      </c>
      <c r="L229" s="39"/>
      <c r="M229" s="193" t="s">
        <v>1</v>
      </c>
      <c r="N229" s="194" t="s">
        <v>41</v>
      </c>
      <c r="O229" s="71"/>
      <c r="P229" s="195">
        <f>O229*H229</f>
        <v>0</v>
      </c>
      <c r="Q229" s="195">
        <v>8.1999999999999998E-4</v>
      </c>
      <c r="R229" s="195">
        <f>Q229*H229</f>
        <v>8.199999999999999E-3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216</v>
      </c>
      <c r="AT229" s="197" t="s">
        <v>135</v>
      </c>
      <c r="AU229" s="197" t="s">
        <v>85</v>
      </c>
      <c r="AY229" s="17" t="s">
        <v>130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83</v>
      </c>
      <c r="BK229" s="198">
        <f>ROUND(I229*H229,2)</f>
        <v>0</v>
      </c>
      <c r="BL229" s="17" t="s">
        <v>216</v>
      </c>
      <c r="BM229" s="197" t="s">
        <v>359</v>
      </c>
    </row>
    <row r="230" spans="1:65" s="13" customFormat="1" ht="11.25">
      <c r="B230" s="199"/>
      <c r="C230" s="200"/>
      <c r="D230" s="201" t="s">
        <v>142</v>
      </c>
      <c r="E230" s="202" t="s">
        <v>1</v>
      </c>
      <c r="F230" s="203" t="s">
        <v>360</v>
      </c>
      <c r="G230" s="200"/>
      <c r="H230" s="204">
        <v>10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142</v>
      </c>
      <c r="AU230" s="210" t="s">
        <v>85</v>
      </c>
      <c r="AV230" s="13" t="s">
        <v>85</v>
      </c>
      <c r="AW230" s="13" t="s">
        <v>32</v>
      </c>
      <c r="AX230" s="13" t="s">
        <v>83</v>
      </c>
      <c r="AY230" s="210" t="s">
        <v>130</v>
      </c>
    </row>
    <row r="231" spans="1:65" s="2" customFormat="1" ht="21.75" customHeight="1">
      <c r="A231" s="34"/>
      <c r="B231" s="35"/>
      <c r="C231" s="186" t="s">
        <v>361</v>
      </c>
      <c r="D231" s="186" t="s">
        <v>135</v>
      </c>
      <c r="E231" s="187" t="s">
        <v>362</v>
      </c>
      <c r="F231" s="188" t="s">
        <v>363</v>
      </c>
      <c r="G231" s="189" t="s">
        <v>179</v>
      </c>
      <c r="H231" s="190">
        <v>75.599999999999994</v>
      </c>
      <c r="I231" s="191"/>
      <c r="J231" s="192">
        <f>ROUND(I231*H231,2)</f>
        <v>0</v>
      </c>
      <c r="K231" s="188" t="s">
        <v>148</v>
      </c>
      <c r="L231" s="39"/>
      <c r="M231" s="193" t="s">
        <v>1</v>
      </c>
      <c r="N231" s="194" t="s">
        <v>41</v>
      </c>
      <c r="O231" s="71"/>
      <c r="P231" s="195">
        <f>O231*H231</f>
        <v>0</v>
      </c>
      <c r="Q231" s="195">
        <v>9.2000000000000014E-4</v>
      </c>
      <c r="R231" s="195">
        <f>Q231*H231</f>
        <v>6.9552000000000003E-2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216</v>
      </c>
      <c r="AT231" s="197" t="s">
        <v>135</v>
      </c>
      <c r="AU231" s="197" t="s">
        <v>85</v>
      </c>
      <c r="AY231" s="17" t="s">
        <v>130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83</v>
      </c>
      <c r="BK231" s="198">
        <f>ROUND(I231*H231,2)</f>
        <v>0</v>
      </c>
      <c r="BL231" s="17" t="s">
        <v>216</v>
      </c>
      <c r="BM231" s="197" t="s">
        <v>364</v>
      </c>
    </row>
    <row r="232" spans="1:65" s="13" customFormat="1" ht="11.25">
      <c r="B232" s="199"/>
      <c r="C232" s="200"/>
      <c r="D232" s="201" t="s">
        <v>142</v>
      </c>
      <c r="E232" s="202" t="s">
        <v>1</v>
      </c>
      <c r="F232" s="203" t="s">
        <v>365</v>
      </c>
      <c r="G232" s="200"/>
      <c r="H232" s="204">
        <v>75.599999999999994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142</v>
      </c>
      <c r="AU232" s="210" t="s">
        <v>85</v>
      </c>
      <c r="AV232" s="13" t="s">
        <v>85</v>
      </c>
      <c r="AW232" s="13" t="s">
        <v>32</v>
      </c>
      <c r="AX232" s="13" t="s">
        <v>83</v>
      </c>
      <c r="AY232" s="210" t="s">
        <v>130</v>
      </c>
    </row>
    <row r="233" spans="1:65" s="2" customFormat="1" ht="24.2" customHeight="1">
      <c r="A233" s="34"/>
      <c r="B233" s="35"/>
      <c r="C233" s="186" t="s">
        <v>366</v>
      </c>
      <c r="D233" s="186" t="s">
        <v>135</v>
      </c>
      <c r="E233" s="187" t="s">
        <v>367</v>
      </c>
      <c r="F233" s="188" t="s">
        <v>368</v>
      </c>
      <c r="G233" s="189" t="s">
        <v>179</v>
      </c>
      <c r="H233" s="190">
        <v>85</v>
      </c>
      <c r="I233" s="191"/>
      <c r="J233" s="192">
        <f>ROUND(I233*H233,2)</f>
        <v>0</v>
      </c>
      <c r="K233" s="188" t="s">
        <v>148</v>
      </c>
      <c r="L233" s="39"/>
      <c r="M233" s="193" t="s">
        <v>1</v>
      </c>
      <c r="N233" s="194" t="s">
        <v>41</v>
      </c>
      <c r="O233" s="71"/>
      <c r="P233" s="195">
        <f>O233*H233</f>
        <v>0</v>
      </c>
      <c r="Q233" s="195">
        <v>1.1299999999999997E-3</v>
      </c>
      <c r="R233" s="195">
        <f>Q233*H233</f>
        <v>9.6049999999999969E-2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216</v>
      </c>
      <c r="AT233" s="197" t="s">
        <v>135</v>
      </c>
      <c r="AU233" s="197" t="s">
        <v>85</v>
      </c>
      <c r="AY233" s="17" t="s">
        <v>130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83</v>
      </c>
      <c r="BK233" s="198">
        <f>ROUND(I233*H233,2)</f>
        <v>0</v>
      </c>
      <c r="BL233" s="17" t="s">
        <v>216</v>
      </c>
      <c r="BM233" s="197" t="s">
        <v>369</v>
      </c>
    </row>
    <row r="234" spans="1:65" s="13" customFormat="1" ht="11.25">
      <c r="B234" s="199"/>
      <c r="C234" s="200"/>
      <c r="D234" s="201" t="s">
        <v>142</v>
      </c>
      <c r="E234" s="202" t="s">
        <v>1</v>
      </c>
      <c r="F234" s="203" t="s">
        <v>370</v>
      </c>
      <c r="G234" s="200"/>
      <c r="H234" s="204">
        <v>85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142</v>
      </c>
      <c r="AU234" s="210" t="s">
        <v>85</v>
      </c>
      <c r="AV234" s="13" t="s">
        <v>85</v>
      </c>
      <c r="AW234" s="13" t="s">
        <v>32</v>
      </c>
      <c r="AX234" s="13" t="s">
        <v>83</v>
      </c>
      <c r="AY234" s="210" t="s">
        <v>130</v>
      </c>
    </row>
    <row r="235" spans="1:65" s="2" customFormat="1" ht="24.2" customHeight="1">
      <c r="A235" s="34"/>
      <c r="B235" s="35"/>
      <c r="C235" s="186" t="s">
        <v>371</v>
      </c>
      <c r="D235" s="186" t="s">
        <v>135</v>
      </c>
      <c r="E235" s="187" t="s">
        <v>372</v>
      </c>
      <c r="F235" s="188" t="s">
        <v>373</v>
      </c>
      <c r="G235" s="189" t="s">
        <v>251</v>
      </c>
      <c r="H235" s="232"/>
      <c r="I235" s="191"/>
      <c r="J235" s="192">
        <f>ROUND(I235*H235,2)</f>
        <v>0</v>
      </c>
      <c r="K235" s="188" t="s">
        <v>148</v>
      </c>
      <c r="L235" s="39"/>
      <c r="M235" s="193" t="s">
        <v>1</v>
      </c>
      <c r="N235" s="194" t="s">
        <v>41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216</v>
      </c>
      <c r="AT235" s="197" t="s">
        <v>135</v>
      </c>
      <c r="AU235" s="197" t="s">
        <v>85</v>
      </c>
      <c r="AY235" s="17" t="s">
        <v>130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83</v>
      </c>
      <c r="BK235" s="198">
        <f>ROUND(I235*H235,2)</f>
        <v>0</v>
      </c>
      <c r="BL235" s="17" t="s">
        <v>216</v>
      </c>
      <c r="BM235" s="197" t="s">
        <v>374</v>
      </c>
    </row>
    <row r="236" spans="1:65" s="2" customFormat="1" ht="16.5" customHeight="1">
      <c r="A236" s="34"/>
      <c r="B236" s="35"/>
      <c r="C236" s="186" t="s">
        <v>375</v>
      </c>
      <c r="D236" s="186" t="s">
        <v>135</v>
      </c>
      <c r="E236" s="187" t="s">
        <v>376</v>
      </c>
      <c r="F236" s="188" t="s">
        <v>377</v>
      </c>
      <c r="G236" s="189" t="s">
        <v>179</v>
      </c>
      <c r="H236" s="190">
        <v>84</v>
      </c>
      <c r="I236" s="191"/>
      <c r="J236" s="192">
        <f>ROUND(I236*H236,2)</f>
        <v>0</v>
      </c>
      <c r="K236" s="188" t="s">
        <v>1</v>
      </c>
      <c r="L236" s="39"/>
      <c r="M236" s="193" t="s">
        <v>1</v>
      </c>
      <c r="N236" s="194" t="s">
        <v>41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1.8699999999999999E-3</v>
      </c>
      <c r="T236" s="196">
        <f>S236*H236</f>
        <v>0.15708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216</v>
      </c>
      <c r="AT236" s="197" t="s">
        <v>135</v>
      </c>
      <c r="AU236" s="197" t="s">
        <v>85</v>
      </c>
      <c r="AY236" s="17" t="s">
        <v>130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83</v>
      </c>
      <c r="BK236" s="198">
        <f>ROUND(I236*H236,2)</f>
        <v>0</v>
      </c>
      <c r="BL236" s="17" t="s">
        <v>216</v>
      </c>
      <c r="BM236" s="197" t="s">
        <v>378</v>
      </c>
    </row>
    <row r="237" spans="1:65" s="15" customFormat="1" ht="11.25">
      <c r="B237" s="233"/>
      <c r="C237" s="234"/>
      <c r="D237" s="201" t="s">
        <v>142</v>
      </c>
      <c r="E237" s="235" t="s">
        <v>1</v>
      </c>
      <c r="F237" s="236" t="s">
        <v>379</v>
      </c>
      <c r="G237" s="234"/>
      <c r="H237" s="235" t="s">
        <v>1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142</v>
      </c>
      <c r="AU237" s="242" t="s">
        <v>85</v>
      </c>
      <c r="AV237" s="15" t="s">
        <v>83</v>
      </c>
      <c r="AW237" s="15" t="s">
        <v>32</v>
      </c>
      <c r="AX237" s="15" t="s">
        <v>76</v>
      </c>
      <c r="AY237" s="242" t="s">
        <v>130</v>
      </c>
    </row>
    <row r="238" spans="1:65" s="13" customFormat="1" ht="11.25">
      <c r="B238" s="199"/>
      <c r="C238" s="200"/>
      <c r="D238" s="201" t="s">
        <v>142</v>
      </c>
      <c r="E238" s="202" t="s">
        <v>1</v>
      </c>
      <c r="F238" s="203" t="s">
        <v>380</v>
      </c>
      <c r="G238" s="200"/>
      <c r="H238" s="204">
        <v>50.6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142</v>
      </c>
      <c r="AU238" s="210" t="s">
        <v>85</v>
      </c>
      <c r="AV238" s="13" t="s">
        <v>85</v>
      </c>
      <c r="AW238" s="13" t="s">
        <v>32</v>
      </c>
      <c r="AX238" s="13" t="s">
        <v>76</v>
      </c>
      <c r="AY238" s="210" t="s">
        <v>130</v>
      </c>
    </row>
    <row r="239" spans="1:65" s="13" customFormat="1" ht="11.25">
      <c r="B239" s="199"/>
      <c r="C239" s="200"/>
      <c r="D239" s="201" t="s">
        <v>142</v>
      </c>
      <c r="E239" s="202" t="s">
        <v>1</v>
      </c>
      <c r="F239" s="203" t="s">
        <v>381</v>
      </c>
      <c r="G239" s="200"/>
      <c r="H239" s="204">
        <v>9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142</v>
      </c>
      <c r="AU239" s="210" t="s">
        <v>85</v>
      </c>
      <c r="AV239" s="13" t="s">
        <v>85</v>
      </c>
      <c r="AW239" s="13" t="s">
        <v>32</v>
      </c>
      <c r="AX239" s="13" t="s">
        <v>76</v>
      </c>
      <c r="AY239" s="210" t="s">
        <v>130</v>
      </c>
    </row>
    <row r="240" spans="1:65" s="13" customFormat="1" ht="11.25">
      <c r="B240" s="199"/>
      <c r="C240" s="200"/>
      <c r="D240" s="201" t="s">
        <v>142</v>
      </c>
      <c r="E240" s="202" t="s">
        <v>1</v>
      </c>
      <c r="F240" s="203" t="s">
        <v>382</v>
      </c>
      <c r="G240" s="200"/>
      <c r="H240" s="204">
        <v>1.6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142</v>
      </c>
      <c r="AU240" s="210" t="s">
        <v>85</v>
      </c>
      <c r="AV240" s="13" t="s">
        <v>85</v>
      </c>
      <c r="AW240" s="13" t="s">
        <v>32</v>
      </c>
      <c r="AX240" s="13" t="s">
        <v>76</v>
      </c>
      <c r="AY240" s="210" t="s">
        <v>130</v>
      </c>
    </row>
    <row r="241" spans="1:65" s="13" customFormat="1" ht="11.25">
      <c r="B241" s="199"/>
      <c r="C241" s="200"/>
      <c r="D241" s="201" t="s">
        <v>142</v>
      </c>
      <c r="E241" s="202" t="s">
        <v>1</v>
      </c>
      <c r="F241" s="203" t="s">
        <v>383</v>
      </c>
      <c r="G241" s="200"/>
      <c r="H241" s="204">
        <v>9.9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142</v>
      </c>
      <c r="AU241" s="210" t="s">
        <v>85</v>
      </c>
      <c r="AV241" s="13" t="s">
        <v>85</v>
      </c>
      <c r="AW241" s="13" t="s">
        <v>32</v>
      </c>
      <c r="AX241" s="13" t="s">
        <v>76</v>
      </c>
      <c r="AY241" s="210" t="s">
        <v>130</v>
      </c>
    </row>
    <row r="242" spans="1:65" s="13" customFormat="1" ht="11.25">
      <c r="B242" s="199"/>
      <c r="C242" s="200"/>
      <c r="D242" s="201" t="s">
        <v>142</v>
      </c>
      <c r="E242" s="202" t="s">
        <v>1</v>
      </c>
      <c r="F242" s="203" t="s">
        <v>384</v>
      </c>
      <c r="G242" s="200"/>
      <c r="H242" s="204">
        <v>5.6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142</v>
      </c>
      <c r="AU242" s="210" t="s">
        <v>85</v>
      </c>
      <c r="AV242" s="13" t="s">
        <v>85</v>
      </c>
      <c r="AW242" s="13" t="s">
        <v>32</v>
      </c>
      <c r="AX242" s="13" t="s">
        <v>76</v>
      </c>
      <c r="AY242" s="210" t="s">
        <v>130</v>
      </c>
    </row>
    <row r="243" spans="1:65" s="13" customFormat="1" ht="11.25">
      <c r="B243" s="199"/>
      <c r="C243" s="200"/>
      <c r="D243" s="201" t="s">
        <v>142</v>
      </c>
      <c r="E243" s="202" t="s">
        <v>1</v>
      </c>
      <c r="F243" s="203" t="s">
        <v>385</v>
      </c>
      <c r="G243" s="200"/>
      <c r="H243" s="204">
        <v>7.3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142</v>
      </c>
      <c r="AU243" s="210" t="s">
        <v>85</v>
      </c>
      <c r="AV243" s="13" t="s">
        <v>85</v>
      </c>
      <c r="AW243" s="13" t="s">
        <v>32</v>
      </c>
      <c r="AX243" s="13" t="s">
        <v>76</v>
      </c>
      <c r="AY243" s="210" t="s">
        <v>130</v>
      </c>
    </row>
    <row r="244" spans="1:65" s="14" customFormat="1" ht="11.25">
      <c r="B244" s="221"/>
      <c r="C244" s="222"/>
      <c r="D244" s="201" t="s">
        <v>142</v>
      </c>
      <c r="E244" s="223" t="s">
        <v>1</v>
      </c>
      <c r="F244" s="224" t="s">
        <v>242</v>
      </c>
      <c r="G244" s="222"/>
      <c r="H244" s="225">
        <v>84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142</v>
      </c>
      <c r="AU244" s="231" t="s">
        <v>85</v>
      </c>
      <c r="AV244" s="14" t="s">
        <v>139</v>
      </c>
      <c r="AW244" s="14" t="s">
        <v>32</v>
      </c>
      <c r="AX244" s="14" t="s">
        <v>83</v>
      </c>
      <c r="AY244" s="231" t="s">
        <v>130</v>
      </c>
    </row>
    <row r="245" spans="1:65" s="2" customFormat="1" ht="16.5" customHeight="1">
      <c r="A245" s="34"/>
      <c r="B245" s="35"/>
      <c r="C245" s="186" t="s">
        <v>386</v>
      </c>
      <c r="D245" s="186" t="s">
        <v>135</v>
      </c>
      <c r="E245" s="187" t="s">
        <v>387</v>
      </c>
      <c r="F245" s="188" t="s">
        <v>388</v>
      </c>
      <c r="G245" s="189" t="s">
        <v>389</v>
      </c>
      <c r="H245" s="190">
        <v>11</v>
      </c>
      <c r="I245" s="191"/>
      <c r="J245" s="192">
        <f>ROUND(I245*H245,2)</f>
        <v>0</v>
      </c>
      <c r="K245" s="188" t="s">
        <v>1</v>
      </c>
      <c r="L245" s="39"/>
      <c r="M245" s="193" t="s">
        <v>1</v>
      </c>
      <c r="N245" s="194" t="s">
        <v>41</v>
      </c>
      <c r="O245" s="71"/>
      <c r="P245" s="195">
        <f>O245*H245</f>
        <v>0</v>
      </c>
      <c r="Q245" s="195">
        <v>0</v>
      </c>
      <c r="R245" s="195">
        <f>Q245*H245</f>
        <v>0</v>
      </c>
      <c r="S245" s="195">
        <v>3.0000000000000001E-3</v>
      </c>
      <c r="T245" s="196">
        <f>S245*H245</f>
        <v>3.3000000000000002E-2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216</v>
      </c>
      <c r="AT245" s="197" t="s">
        <v>135</v>
      </c>
      <c r="AU245" s="197" t="s">
        <v>85</v>
      </c>
      <c r="AY245" s="17" t="s">
        <v>130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83</v>
      </c>
      <c r="BK245" s="198">
        <f>ROUND(I245*H245,2)</f>
        <v>0</v>
      </c>
      <c r="BL245" s="17" t="s">
        <v>216</v>
      </c>
      <c r="BM245" s="197" t="s">
        <v>390</v>
      </c>
    </row>
    <row r="246" spans="1:65" s="2" customFormat="1" ht="16.5" customHeight="1">
      <c r="A246" s="34"/>
      <c r="B246" s="35"/>
      <c r="C246" s="186" t="s">
        <v>391</v>
      </c>
      <c r="D246" s="186" t="s">
        <v>135</v>
      </c>
      <c r="E246" s="187" t="s">
        <v>392</v>
      </c>
      <c r="F246" s="188" t="s">
        <v>393</v>
      </c>
      <c r="G246" s="189" t="s">
        <v>138</v>
      </c>
      <c r="H246" s="190">
        <v>565.78</v>
      </c>
      <c r="I246" s="191"/>
      <c r="J246" s="192">
        <f>ROUND(I246*H246,2)</f>
        <v>0</v>
      </c>
      <c r="K246" s="188" t="s">
        <v>1</v>
      </c>
      <c r="L246" s="39"/>
      <c r="M246" s="193" t="s">
        <v>1</v>
      </c>
      <c r="N246" s="194" t="s">
        <v>41</v>
      </c>
      <c r="O246" s="71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216</v>
      </c>
      <c r="AT246" s="197" t="s">
        <v>135</v>
      </c>
      <c r="AU246" s="197" t="s">
        <v>85</v>
      </c>
      <c r="AY246" s="17" t="s">
        <v>130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7" t="s">
        <v>83</v>
      </c>
      <c r="BK246" s="198">
        <f>ROUND(I246*H246,2)</f>
        <v>0</v>
      </c>
      <c r="BL246" s="17" t="s">
        <v>216</v>
      </c>
      <c r="BM246" s="197" t="s">
        <v>394</v>
      </c>
    </row>
    <row r="247" spans="1:65" s="13" customFormat="1" ht="11.25">
      <c r="B247" s="199"/>
      <c r="C247" s="200"/>
      <c r="D247" s="201" t="s">
        <v>142</v>
      </c>
      <c r="E247" s="202" t="s">
        <v>1</v>
      </c>
      <c r="F247" s="203" t="s">
        <v>257</v>
      </c>
      <c r="G247" s="200"/>
      <c r="H247" s="204">
        <v>201.14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142</v>
      </c>
      <c r="AU247" s="210" t="s">
        <v>85</v>
      </c>
      <c r="AV247" s="13" t="s">
        <v>85</v>
      </c>
      <c r="AW247" s="13" t="s">
        <v>32</v>
      </c>
      <c r="AX247" s="13" t="s">
        <v>76</v>
      </c>
      <c r="AY247" s="210" t="s">
        <v>130</v>
      </c>
    </row>
    <row r="248" spans="1:65" s="13" customFormat="1" ht="11.25">
      <c r="B248" s="199"/>
      <c r="C248" s="200"/>
      <c r="D248" s="201" t="s">
        <v>142</v>
      </c>
      <c r="E248" s="202" t="s">
        <v>1</v>
      </c>
      <c r="F248" s="203" t="s">
        <v>285</v>
      </c>
      <c r="G248" s="200"/>
      <c r="H248" s="204">
        <v>325.20999999999998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142</v>
      </c>
      <c r="AU248" s="210" t="s">
        <v>85</v>
      </c>
      <c r="AV248" s="13" t="s">
        <v>85</v>
      </c>
      <c r="AW248" s="13" t="s">
        <v>32</v>
      </c>
      <c r="AX248" s="13" t="s">
        <v>76</v>
      </c>
      <c r="AY248" s="210" t="s">
        <v>130</v>
      </c>
    </row>
    <row r="249" spans="1:65" s="13" customFormat="1" ht="11.25">
      <c r="B249" s="199"/>
      <c r="C249" s="200"/>
      <c r="D249" s="201" t="s">
        <v>142</v>
      </c>
      <c r="E249" s="202" t="s">
        <v>1</v>
      </c>
      <c r="F249" s="203" t="s">
        <v>258</v>
      </c>
      <c r="G249" s="200"/>
      <c r="H249" s="204">
        <v>39.43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142</v>
      </c>
      <c r="AU249" s="210" t="s">
        <v>85</v>
      </c>
      <c r="AV249" s="13" t="s">
        <v>85</v>
      </c>
      <c r="AW249" s="13" t="s">
        <v>32</v>
      </c>
      <c r="AX249" s="13" t="s">
        <v>76</v>
      </c>
      <c r="AY249" s="210" t="s">
        <v>130</v>
      </c>
    </row>
    <row r="250" spans="1:65" s="14" customFormat="1" ht="11.25">
      <c r="B250" s="221"/>
      <c r="C250" s="222"/>
      <c r="D250" s="201" t="s">
        <v>142</v>
      </c>
      <c r="E250" s="223" t="s">
        <v>1</v>
      </c>
      <c r="F250" s="224" t="s">
        <v>242</v>
      </c>
      <c r="G250" s="222"/>
      <c r="H250" s="225">
        <v>565.77999999999986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142</v>
      </c>
      <c r="AU250" s="231" t="s">
        <v>85</v>
      </c>
      <c r="AV250" s="14" t="s">
        <v>139</v>
      </c>
      <c r="AW250" s="14" t="s">
        <v>32</v>
      </c>
      <c r="AX250" s="14" t="s">
        <v>83</v>
      </c>
      <c r="AY250" s="231" t="s">
        <v>130</v>
      </c>
    </row>
    <row r="251" spans="1:65" s="2" customFormat="1" ht="33" customHeight="1">
      <c r="A251" s="34"/>
      <c r="B251" s="35"/>
      <c r="C251" s="186" t="s">
        <v>395</v>
      </c>
      <c r="D251" s="186" t="s">
        <v>135</v>
      </c>
      <c r="E251" s="187" t="s">
        <v>396</v>
      </c>
      <c r="F251" s="188" t="s">
        <v>397</v>
      </c>
      <c r="G251" s="189" t="s">
        <v>138</v>
      </c>
      <c r="H251" s="190">
        <v>325.20999999999998</v>
      </c>
      <c r="I251" s="191"/>
      <c r="J251" s="192">
        <f>ROUND(I251*H251,2)</f>
        <v>0</v>
      </c>
      <c r="K251" s="188" t="s">
        <v>1</v>
      </c>
      <c r="L251" s="39"/>
      <c r="M251" s="193" t="s">
        <v>1</v>
      </c>
      <c r="N251" s="194" t="s">
        <v>41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216</v>
      </c>
      <c r="AT251" s="197" t="s">
        <v>135</v>
      </c>
      <c r="AU251" s="197" t="s">
        <v>85</v>
      </c>
      <c r="AY251" s="17" t="s">
        <v>130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83</v>
      </c>
      <c r="BK251" s="198">
        <f>ROUND(I251*H251,2)</f>
        <v>0</v>
      </c>
      <c r="BL251" s="17" t="s">
        <v>216</v>
      </c>
      <c r="BM251" s="197" t="s">
        <v>398</v>
      </c>
    </row>
    <row r="252" spans="1:65" s="13" customFormat="1" ht="11.25">
      <c r="B252" s="199"/>
      <c r="C252" s="200"/>
      <c r="D252" s="201" t="s">
        <v>142</v>
      </c>
      <c r="E252" s="202" t="s">
        <v>1</v>
      </c>
      <c r="F252" s="203" t="s">
        <v>285</v>
      </c>
      <c r="G252" s="200"/>
      <c r="H252" s="204">
        <v>325.20999999999998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142</v>
      </c>
      <c r="AU252" s="210" t="s">
        <v>85</v>
      </c>
      <c r="AV252" s="13" t="s">
        <v>85</v>
      </c>
      <c r="AW252" s="13" t="s">
        <v>32</v>
      </c>
      <c r="AX252" s="13" t="s">
        <v>83</v>
      </c>
      <c r="AY252" s="210" t="s">
        <v>130</v>
      </c>
    </row>
    <row r="253" spans="1:65" s="2" customFormat="1" ht="21.75" customHeight="1">
      <c r="A253" s="34"/>
      <c r="B253" s="35"/>
      <c r="C253" s="186" t="s">
        <v>399</v>
      </c>
      <c r="D253" s="186" t="s">
        <v>135</v>
      </c>
      <c r="E253" s="187" t="s">
        <v>400</v>
      </c>
      <c r="F253" s="188" t="s">
        <v>401</v>
      </c>
      <c r="G253" s="189" t="s">
        <v>179</v>
      </c>
      <c r="H253" s="190">
        <v>11.5</v>
      </c>
      <c r="I253" s="191"/>
      <c r="J253" s="192">
        <f t="shared" ref="J253:J259" si="0">ROUND(I253*H253,2)</f>
        <v>0</v>
      </c>
      <c r="K253" s="188" t="s">
        <v>1</v>
      </c>
      <c r="L253" s="39"/>
      <c r="M253" s="193" t="s">
        <v>1</v>
      </c>
      <c r="N253" s="194" t="s">
        <v>41</v>
      </c>
      <c r="O253" s="71"/>
      <c r="P253" s="195">
        <f t="shared" ref="P253:P259" si="1">O253*H253</f>
        <v>0</v>
      </c>
      <c r="Q253" s="195">
        <v>0</v>
      </c>
      <c r="R253" s="195">
        <f t="shared" ref="R253:R259" si="2">Q253*H253</f>
        <v>0</v>
      </c>
      <c r="S253" s="195">
        <v>0</v>
      </c>
      <c r="T253" s="196">
        <f t="shared" ref="T253:T259" si="3"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216</v>
      </c>
      <c r="AT253" s="197" t="s">
        <v>135</v>
      </c>
      <c r="AU253" s="197" t="s">
        <v>85</v>
      </c>
      <c r="AY253" s="17" t="s">
        <v>130</v>
      </c>
      <c r="BE253" s="198">
        <f t="shared" ref="BE253:BE259" si="4">IF(N253="základní",J253,0)</f>
        <v>0</v>
      </c>
      <c r="BF253" s="198">
        <f t="shared" ref="BF253:BF259" si="5">IF(N253="snížená",J253,0)</f>
        <v>0</v>
      </c>
      <c r="BG253" s="198">
        <f t="shared" ref="BG253:BG259" si="6">IF(N253="zákl. přenesená",J253,0)</f>
        <v>0</v>
      </c>
      <c r="BH253" s="198">
        <f t="shared" ref="BH253:BH259" si="7">IF(N253="sníž. přenesená",J253,0)</f>
        <v>0</v>
      </c>
      <c r="BI253" s="198">
        <f t="shared" ref="BI253:BI259" si="8">IF(N253="nulová",J253,0)</f>
        <v>0</v>
      </c>
      <c r="BJ253" s="17" t="s">
        <v>83</v>
      </c>
      <c r="BK253" s="198">
        <f t="shared" ref="BK253:BK259" si="9">ROUND(I253*H253,2)</f>
        <v>0</v>
      </c>
      <c r="BL253" s="17" t="s">
        <v>216</v>
      </c>
      <c r="BM253" s="197" t="s">
        <v>402</v>
      </c>
    </row>
    <row r="254" spans="1:65" s="2" customFormat="1" ht="16.5" customHeight="1">
      <c r="A254" s="34"/>
      <c r="B254" s="35"/>
      <c r="C254" s="186" t="s">
        <v>403</v>
      </c>
      <c r="D254" s="186" t="s">
        <v>135</v>
      </c>
      <c r="E254" s="187" t="s">
        <v>404</v>
      </c>
      <c r="F254" s="188" t="s">
        <v>405</v>
      </c>
      <c r="G254" s="189" t="s">
        <v>179</v>
      </c>
      <c r="H254" s="190">
        <v>50.6</v>
      </c>
      <c r="I254" s="191"/>
      <c r="J254" s="192">
        <f t="shared" si="0"/>
        <v>0</v>
      </c>
      <c r="K254" s="188" t="s">
        <v>1</v>
      </c>
      <c r="L254" s="39"/>
      <c r="M254" s="193" t="s">
        <v>1</v>
      </c>
      <c r="N254" s="194" t="s">
        <v>41</v>
      </c>
      <c r="O254" s="71"/>
      <c r="P254" s="195">
        <f t="shared" si="1"/>
        <v>0</v>
      </c>
      <c r="Q254" s="195">
        <v>0</v>
      </c>
      <c r="R254" s="195">
        <f t="shared" si="2"/>
        <v>0</v>
      </c>
      <c r="S254" s="195">
        <v>0</v>
      </c>
      <c r="T254" s="196">
        <f t="shared" si="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216</v>
      </c>
      <c r="AT254" s="197" t="s">
        <v>135</v>
      </c>
      <c r="AU254" s="197" t="s">
        <v>85</v>
      </c>
      <c r="AY254" s="17" t="s">
        <v>130</v>
      </c>
      <c r="BE254" s="198">
        <f t="shared" si="4"/>
        <v>0</v>
      </c>
      <c r="BF254" s="198">
        <f t="shared" si="5"/>
        <v>0</v>
      </c>
      <c r="BG254" s="198">
        <f t="shared" si="6"/>
        <v>0</v>
      </c>
      <c r="BH254" s="198">
        <f t="shared" si="7"/>
        <v>0</v>
      </c>
      <c r="BI254" s="198">
        <f t="shared" si="8"/>
        <v>0</v>
      </c>
      <c r="BJ254" s="17" t="s">
        <v>83</v>
      </c>
      <c r="BK254" s="198">
        <f t="shared" si="9"/>
        <v>0</v>
      </c>
      <c r="BL254" s="17" t="s">
        <v>216</v>
      </c>
      <c r="BM254" s="197" t="s">
        <v>406</v>
      </c>
    </row>
    <row r="255" spans="1:65" s="2" customFormat="1" ht="24.2" customHeight="1">
      <c r="A255" s="34"/>
      <c r="B255" s="35"/>
      <c r="C255" s="186" t="s">
        <v>407</v>
      </c>
      <c r="D255" s="186" t="s">
        <v>135</v>
      </c>
      <c r="E255" s="187" t="s">
        <v>408</v>
      </c>
      <c r="F255" s="188" t="s">
        <v>409</v>
      </c>
      <c r="G255" s="189" t="s">
        <v>179</v>
      </c>
      <c r="H255" s="190">
        <v>9</v>
      </c>
      <c r="I255" s="191"/>
      <c r="J255" s="192">
        <f t="shared" si="0"/>
        <v>0</v>
      </c>
      <c r="K255" s="188" t="s">
        <v>1</v>
      </c>
      <c r="L255" s="39"/>
      <c r="M255" s="193" t="s">
        <v>1</v>
      </c>
      <c r="N255" s="194" t="s">
        <v>41</v>
      </c>
      <c r="O255" s="71"/>
      <c r="P255" s="195">
        <f t="shared" si="1"/>
        <v>0</v>
      </c>
      <c r="Q255" s="195">
        <v>0</v>
      </c>
      <c r="R255" s="195">
        <f t="shared" si="2"/>
        <v>0</v>
      </c>
      <c r="S255" s="195">
        <v>0</v>
      </c>
      <c r="T255" s="196">
        <f t="shared" si="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216</v>
      </c>
      <c r="AT255" s="197" t="s">
        <v>135</v>
      </c>
      <c r="AU255" s="197" t="s">
        <v>85</v>
      </c>
      <c r="AY255" s="17" t="s">
        <v>130</v>
      </c>
      <c r="BE255" s="198">
        <f t="shared" si="4"/>
        <v>0</v>
      </c>
      <c r="BF255" s="198">
        <f t="shared" si="5"/>
        <v>0</v>
      </c>
      <c r="BG255" s="198">
        <f t="shared" si="6"/>
        <v>0</v>
      </c>
      <c r="BH255" s="198">
        <f t="shared" si="7"/>
        <v>0</v>
      </c>
      <c r="BI255" s="198">
        <f t="shared" si="8"/>
        <v>0</v>
      </c>
      <c r="BJ255" s="17" t="s">
        <v>83</v>
      </c>
      <c r="BK255" s="198">
        <f t="shared" si="9"/>
        <v>0</v>
      </c>
      <c r="BL255" s="17" t="s">
        <v>216</v>
      </c>
      <c r="BM255" s="197" t="s">
        <v>410</v>
      </c>
    </row>
    <row r="256" spans="1:65" s="2" customFormat="1" ht="24.2" customHeight="1">
      <c r="A256" s="34"/>
      <c r="B256" s="35"/>
      <c r="C256" s="186" t="s">
        <v>411</v>
      </c>
      <c r="D256" s="186" t="s">
        <v>135</v>
      </c>
      <c r="E256" s="187" t="s">
        <v>412</v>
      </c>
      <c r="F256" s="188" t="s">
        <v>413</v>
      </c>
      <c r="G256" s="189" t="s">
        <v>179</v>
      </c>
      <c r="H256" s="190">
        <v>5.8</v>
      </c>
      <c r="I256" s="191"/>
      <c r="J256" s="192">
        <f t="shared" si="0"/>
        <v>0</v>
      </c>
      <c r="K256" s="188" t="s">
        <v>1</v>
      </c>
      <c r="L256" s="39"/>
      <c r="M256" s="193" t="s">
        <v>1</v>
      </c>
      <c r="N256" s="194" t="s">
        <v>41</v>
      </c>
      <c r="O256" s="71"/>
      <c r="P256" s="195">
        <f t="shared" si="1"/>
        <v>0</v>
      </c>
      <c r="Q256" s="195">
        <v>0</v>
      </c>
      <c r="R256" s="195">
        <f t="shared" si="2"/>
        <v>0</v>
      </c>
      <c r="S256" s="195">
        <v>0</v>
      </c>
      <c r="T256" s="196">
        <f t="shared" si="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216</v>
      </c>
      <c r="AT256" s="197" t="s">
        <v>135</v>
      </c>
      <c r="AU256" s="197" t="s">
        <v>85</v>
      </c>
      <c r="AY256" s="17" t="s">
        <v>130</v>
      </c>
      <c r="BE256" s="198">
        <f t="shared" si="4"/>
        <v>0</v>
      </c>
      <c r="BF256" s="198">
        <f t="shared" si="5"/>
        <v>0</v>
      </c>
      <c r="BG256" s="198">
        <f t="shared" si="6"/>
        <v>0</v>
      </c>
      <c r="BH256" s="198">
        <f t="shared" si="7"/>
        <v>0</v>
      </c>
      <c r="BI256" s="198">
        <f t="shared" si="8"/>
        <v>0</v>
      </c>
      <c r="BJ256" s="17" t="s">
        <v>83</v>
      </c>
      <c r="BK256" s="198">
        <f t="shared" si="9"/>
        <v>0</v>
      </c>
      <c r="BL256" s="17" t="s">
        <v>216</v>
      </c>
      <c r="BM256" s="197" t="s">
        <v>414</v>
      </c>
    </row>
    <row r="257" spans="1:65" s="2" customFormat="1" ht="21.75" customHeight="1">
      <c r="A257" s="34"/>
      <c r="B257" s="35"/>
      <c r="C257" s="186" t="s">
        <v>415</v>
      </c>
      <c r="D257" s="186" t="s">
        <v>135</v>
      </c>
      <c r="E257" s="187" t="s">
        <v>416</v>
      </c>
      <c r="F257" s="188" t="s">
        <v>417</v>
      </c>
      <c r="G257" s="189" t="s">
        <v>179</v>
      </c>
      <c r="H257" s="190">
        <v>7.3</v>
      </c>
      <c r="I257" s="191"/>
      <c r="J257" s="192">
        <f t="shared" si="0"/>
        <v>0</v>
      </c>
      <c r="K257" s="188" t="s">
        <v>1</v>
      </c>
      <c r="L257" s="39"/>
      <c r="M257" s="193" t="s">
        <v>1</v>
      </c>
      <c r="N257" s="194" t="s">
        <v>41</v>
      </c>
      <c r="O257" s="71"/>
      <c r="P257" s="195">
        <f t="shared" si="1"/>
        <v>0</v>
      </c>
      <c r="Q257" s="195">
        <v>0</v>
      </c>
      <c r="R257" s="195">
        <f t="shared" si="2"/>
        <v>0</v>
      </c>
      <c r="S257" s="195">
        <v>0</v>
      </c>
      <c r="T257" s="196">
        <f t="shared" si="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216</v>
      </c>
      <c r="AT257" s="197" t="s">
        <v>135</v>
      </c>
      <c r="AU257" s="197" t="s">
        <v>85</v>
      </c>
      <c r="AY257" s="17" t="s">
        <v>130</v>
      </c>
      <c r="BE257" s="198">
        <f t="shared" si="4"/>
        <v>0</v>
      </c>
      <c r="BF257" s="198">
        <f t="shared" si="5"/>
        <v>0</v>
      </c>
      <c r="BG257" s="198">
        <f t="shared" si="6"/>
        <v>0</v>
      </c>
      <c r="BH257" s="198">
        <f t="shared" si="7"/>
        <v>0</v>
      </c>
      <c r="BI257" s="198">
        <f t="shared" si="8"/>
        <v>0</v>
      </c>
      <c r="BJ257" s="17" t="s">
        <v>83</v>
      </c>
      <c r="BK257" s="198">
        <f t="shared" si="9"/>
        <v>0</v>
      </c>
      <c r="BL257" s="17" t="s">
        <v>216</v>
      </c>
      <c r="BM257" s="197" t="s">
        <v>418</v>
      </c>
    </row>
    <row r="258" spans="1:65" s="2" customFormat="1" ht="21.75" customHeight="1">
      <c r="A258" s="34"/>
      <c r="B258" s="35"/>
      <c r="C258" s="186" t="s">
        <v>419</v>
      </c>
      <c r="D258" s="186" t="s">
        <v>135</v>
      </c>
      <c r="E258" s="187" t="s">
        <v>420</v>
      </c>
      <c r="F258" s="188" t="s">
        <v>421</v>
      </c>
      <c r="G258" s="189" t="s">
        <v>179</v>
      </c>
      <c r="H258" s="190">
        <v>3</v>
      </c>
      <c r="I258" s="191"/>
      <c r="J258" s="192">
        <f t="shared" si="0"/>
        <v>0</v>
      </c>
      <c r="K258" s="188" t="s">
        <v>1</v>
      </c>
      <c r="L258" s="39"/>
      <c r="M258" s="193" t="s">
        <v>1</v>
      </c>
      <c r="N258" s="194" t="s">
        <v>41</v>
      </c>
      <c r="O258" s="71"/>
      <c r="P258" s="195">
        <f t="shared" si="1"/>
        <v>0</v>
      </c>
      <c r="Q258" s="195">
        <v>0</v>
      </c>
      <c r="R258" s="195">
        <f t="shared" si="2"/>
        <v>0</v>
      </c>
      <c r="S258" s="195">
        <v>0</v>
      </c>
      <c r="T258" s="196">
        <f t="shared" si="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216</v>
      </c>
      <c r="AT258" s="197" t="s">
        <v>135</v>
      </c>
      <c r="AU258" s="197" t="s">
        <v>85</v>
      </c>
      <c r="AY258" s="17" t="s">
        <v>130</v>
      </c>
      <c r="BE258" s="198">
        <f t="shared" si="4"/>
        <v>0</v>
      </c>
      <c r="BF258" s="198">
        <f t="shared" si="5"/>
        <v>0</v>
      </c>
      <c r="BG258" s="198">
        <f t="shared" si="6"/>
        <v>0</v>
      </c>
      <c r="BH258" s="198">
        <f t="shared" si="7"/>
        <v>0</v>
      </c>
      <c r="BI258" s="198">
        <f t="shared" si="8"/>
        <v>0</v>
      </c>
      <c r="BJ258" s="17" t="s">
        <v>83</v>
      </c>
      <c r="BK258" s="198">
        <f t="shared" si="9"/>
        <v>0</v>
      </c>
      <c r="BL258" s="17" t="s">
        <v>216</v>
      </c>
      <c r="BM258" s="197" t="s">
        <v>422</v>
      </c>
    </row>
    <row r="259" spans="1:65" s="2" customFormat="1" ht="37.9" customHeight="1">
      <c r="A259" s="34"/>
      <c r="B259" s="35"/>
      <c r="C259" s="186" t="s">
        <v>423</v>
      </c>
      <c r="D259" s="186" t="s">
        <v>135</v>
      </c>
      <c r="E259" s="187" t="s">
        <v>424</v>
      </c>
      <c r="F259" s="188" t="s">
        <v>425</v>
      </c>
      <c r="G259" s="189" t="s">
        <v>138</v>
      </c>
      <c r="H259" s="190">
        <v>325.20999999999998</v>
      </c>
      <c r="I259" s="191"/>
      <c r="J259" s="192">
        <f t="shared" si="0"/>
        <v>0</v>
      </c>
      <c r="K259" s="188" t="s">
        <v>1</v>
      </c>
      <c r="L259" s="39"/>
      <c r="M259" s="193" t="s">
        <v>1</v>
      </c>
      <c r="N259" s="194" t="s">
        <v>41</v>
      </c>
      <c r="O259" s="71"/>
      <c r="P259" s="195">
        <f t="shared" si="1"/>
        <v>0</v>
      </c>
      <c r="Q259" s="195">
        <v>0</v>
      </c>
      <c r="R259" s="195">
        <f t="shared" si="2"/>
        <v>0</v>
      </c>
      <c r="S259" s="195">
        <v>0</v>
      </c>
      <c r="T259" s="196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216</v>
      </c>
      <c r="AT259" s="197" t="s">
        <v>135</v>
      </c>
      <c r="AU259" s="197" t="s">
        <v>85</v>
      </c>
      <c r="AY259" s="17" t="s">
        <v>130</v>
      </c>
      <c r="BE259" s="198">
        <f t="shared" si="4"/>
        <v>0</v>
      </c>
      <c r="BF259" s="198">
        <f t="shared" si="5"/>
        <v>0</v>
      </c>
      <c r="BG259" s="198">
        <f t="shared" si="6"/>
        <v>0</v>
      </c>
      <c r="BH259" s="198">
        <f t="shared" si="7"/>
        <v>0</v>
      </c>
      <c r="BI259" s="198">
        <f t="shared" si="8"/>
        <v>0</v>
      </c>
      <c r="BJ259" s="17" t="s">
        <v>83</v>
      </c>
      <c r="BK259" s="198">
        <f t="shared" si="9"/>
        <v>0</v>
      </c>
      <c r="BL259" s="17" t="s">
        <v>216</v>
      </c>
      <c r="BM259" s="197" t="s">
        <v>426</v>
      </c>
    </row>
    <row r="260" spans="1:65" s="2" customFormat="1" ht="19.5">
      <c r="A260" s="34"/>
      <c r="B260" s="35"/>
      <c r="C260" s="36"/>
      <c r="D260" s="201" t="s">
        <v>427</v>
      </c>
      <c r="E260" s="36"/>
      <c r="F260" s="243" t="s">
        <v>428</v>
      </c>
      <c r="G260" s="36"/>
      <c r="H260" s="36"/>
      <c r="I260" s="244"/>
      <c r="J260" s="36"/>
      <c r="K260" s="36"/>
      <c r="L260" s="39"/>
      <c r="M260" s="245"/>
      <c r="N260" s="246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427</v>
      </c>
      <c r="AU260" s="17" t="s">
        <v>85</v>
      </c>
    </row>
    <row r="261" spans="1:65" s="13" customFormat="1" ht="11.25">
      <c r="B261" s="199"/>
      <c r="C261" s="200"/>
      <c r="D261" s="201" t="s">
        <v>142</v>
      </c>
      <c r="E261" s="202" t="s">
        <v>1</v>
      </c>
      <c r="F261" s="203" t="s">
        <v>285</v>
      </c>
      <c r="G261" s="200"/>
      <c r="H261" s="204">
        <v>325.20999999999998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142</v>
      </c>
      <c r="AU261" s="210" t="s">
        <v>85</v>
      </c>
      <c r="AV261" s="13" t="s">
        <v>85</v>
      </c>
      <c r="AW261" s="13" t="s">
        <v>32</v>
      </c>
      <c r="AX261" s="13" t="s">
        <v>83</v>
      </c>
      <c r="AY261" s="210" t="s">
        <v>130</v>
      </c>
    </row>
    <row r="262" spans="1:65" s="2" customFormat="1" ht="33" customHeight="1">
      <c r="A262" s="34"/>
      <c r="B262" s="35"/>
      <c r="C262" s="186" t="s">
        <v>429</v>
      </c>
      <c r="D262" s="186" t="s">
        <v>135</v>
      </c>
      <c r="E262" s="187" t="s">
        <v>430</v>
      </c>
      <c r="F262" s="188" t="s">
        <v>431</v>
      </c>
      <c r="G262" s="189" t="s">
        <v>389</v>
      </c>
      <c r="H262" s="190">
        <v>3</v>
      </c>
      <c r="I262" s="191"/>
      <c r="J262" s="192">
        <f>ROUND(I262*H262,2)</f>
        <v>0</v>
      </c>
      <c r="K262" s="188" t="s">
        <v>1</v>
      </c>
      <c r="L262" s="39"/>
      <c r="M262" s="193" t="s">
        <v>1</v>
      </c>
      <c r="N262" s="194" t="s">
        <v>41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216</v>
      </c>
      <c r="AT262" s="197" t="s">
        <v>135</v>
      </c>
      <c r="AU262" s="197" t="s">
        <v>85</v>
      </c>
      <c r="AY262" s="17" t="s">
        <v>130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83</v>
      </c>
      <c r="BK262" s="198">
        <f>ROUND(I262*H262,2)</f>
        <v>0</v>
      </c>
      <c r="BL262" s="17" t="s">
        <v>216</v>
      </c>
      <c r="BM262" s="197" t="s">
        <v>432</v>
      </c>
    </row>
    <row r="263" spans="1:65" s="2" customFormat="1" ht="24.2" customHeight="1">
      <c r="A263" s="34"/>
      <c r="B263" s="35"/>
      <c r="C263" s="186" t="s">
        <v>433</v>
      </c>
      <c r="D263" s="186" t="s">
        <v>135</v>
      </c>
      <c r="E263" s="187" t="s">
        <v>434</v>
      </c>
      <c r="F263" s="188" t="s">
        <v>435</v>
      </c>
      <c r="G263" s="189" t="s">
        <v>389</v>
      </c>
      <c r="H263" s="190">
        <v>11</v>
      </c>
      <c r="I263" s="191"/>
      <c r="J263" s="192">
        <f>ROUND(I263*H263,2)</f>
        <v>0</v>
      </c>
      <c r="K263" s="188" t="s">
        <v>1</v>
      </c>
      <c r="L263" s="39"/>
      <c r="M263" s="193" t="s">
        <v>1</v>
      </c>
      <c r="N263" s="194" t="s">
        <v>41</v>
      </c>
      <c r="O263" s="71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216</v>
      </c>
      <c r="AT263" s="197" t="s">
        <v>135</v>
      </c>
      <c r="AU263" s="197" t="s">
        <v>85</v>
      </c>
      <c r="AY263" s="17" t="s">
        <v>130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83</v>
      </c>
      <c r="BK263" s="198">
        <f>ROUND(I263*H263,2)</f>
        <v>0</v>
      </c>
      <c r="BL263" s="17" t="s">
        <v>216</v>
      </c>
      <c r="BM263" s="197" t="s">
        <v>436</v>
      </c>
    </row>
    <row r="264" spans="1:65" s="12" customFormat="1" ht="22.9" customHeight="1">
      <c r="B264" s="170"/>
      <c r="C264" s="171"/>
      <c r="D264" s="172" t="s">
        <v>75</v>
      </c>
      <c r="E264" s="184" t="s">
        <v>437</v>
      </c>
      <c r="F264" s="184" t="s">
        <v>438</v>
      </c>
      <c r="G264" s="171"/>
      <c r="H264" s="171"/>
      <c r="I264" s="174"/>
      <c r="J264" s="185">
        <f>BK264</f>
        <v>0</v>
      </c>
      <c r="K264" s="171"/>
      <c r="L264" s="176"/>
      <c r="M264" s="177"/>
      <c r="N264" s="178"/>
      <c r="O264" s="178"/>
      <c r="P264" s="179">
        <f>SUM(P265:P266)</f>
        <v>0</v>
      </c>
      <c r="Q264" s="178"/>
      <c r="R264" s="179">
        <f>SUM(R265:R266)</f>
        <v>0</v>
      </c>
      <c r="S264" s="178"/>
      <c r="T264" s="180">
        <f>SUM(T265:T266)</f>
        <v>5.7962800000000003</v>
      </c>
      <c r="AR264" s="181" t="s">
        <v>85</v>
      </c>
      <c r="AT264" s="182" t="s">
        <v>75</v>
      </c>
      <c r="AU264" s="182" t="s">
        <v>83</v>
      </c>
      <c r="AY264" s="181" t="s">
        <v>130</v>
      </c>
      <c r="BK264" s="183">
        <f>SUM(BK265:BK266)</f>
        <v>0</v>
      </c>
    </row>
    <row r="265" spans="1:65" s="2" customFormat="1" ht="24.2" customHeight="1">
      <c r="A265" s="34"/>
      <c r="B265" s="35"/>
      <c r="C265" s="186" t="s">
        <v>439</v>
      </c>
      <c r="D265" s="186" t="s">
        <v>135</v>
      </c>
      <c r="E265" s="187" t="s">
        <v>440</v>
      </c>
      <c r="F265" s="188" t="s">
        <v>441</v>
      </c>
      <c r="G265" s="189" t="s">
        <v>138</v>
      </c>
      <c r="H265" s="190">
        <v>326</v>
      </c>
      <c r="I265" s="191"/>
      <c r="J265" s="192">
        <f>ROUND(I265*H265,2)</f>
        <v>0</v>
      </c>
      <c r="K265" s="188" t="s">
        <v>148</v>
      </c>
      <c r="L265" s="39"/>
      <c r="M265" s="193" t="s">
        <v>1</v>
      </c>
      <c r="N265" s="194" t="s">
        <v>41</v>
      </c>
      <c r="O265" s="71"/>
      <c r="P265" s="195">
        <f>O265*H265</f>
        <v>0</v>
      </c>
      <c r="Q265" s="195">
        <v>0</v>
      </c>
      <c r="R265" s="195">
        <f>Q265*H265</f>
        <v>0</v>
      </c>
      <c r="S265" s="195">
        <v>1.7780000000000001E-2</v>
      </c>
      <c r="T265" s="196">
        <f>S265*H265</f>
        <v>5.7962800000000003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216</v>
      </c>
      <c r="AT265" s="197" t="s">
        <v>135</v>
      </c>
      <c r="AU265" s="197" t="s">
        <v>85</v>
      </c>
      <c r="AY265" s="17" t="s">
        <v>130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83</v>
      </c>
      <c r="BK265" s="198">
        <f>ROUND(I265*H265,2)</f>
        <v>0</v>
      </c>
      <c r="BL265" s="17" t="s">
        <v>216</v>
      </c>
      <c r="BM265" s="197" t="s">
        <v>442</v>
      </c>
    </row>
    <row r="266" spans="1:65" s="13" customFormat="1" ht="11.25">
      <c r="B266" s="199"/>
      <c r="C266" s="200"/>
      <c r="D266" s="201" t="s">
        <v>142</v>
      </c>
      <c r="E266" s="202" t="s">
        <v>1</v>
      </c>
      <c r="F266" s="203" t="s">
        <v>240</v>
      </c>
      <c r="G266" s="200"/>
      <c r="H266" s="204">
        <v>326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142</v>
      </c>
      <c r="AU266" s="210" t="s">
        <v>85</v>
      </c>
      <c r="AV266" s="13" t="s">
        <v>85</v>
      </c>
      <c r="AW266" s="13" t="s">
        <v>32</v>
      </c>
      <c r="AX266" s="13" t="s">
        <v>83</v>
      </c>
      <c r="AY266" s="210" t="s">
        <v>130</v>
      </c>
    </row>
    <row r="267" spans="1:65" s="12" customFormat="1" ht="22.9" customHeight="1">
      <c r="B267" s="170"/>
      <c r="C267" s="171"/>
      <c r="D267" s="172" t="s">
        <v>75</v>
      </c>
      <c r="E267" s="184" t="s">
        <v>443</v>
      </c>
      <c r="F267" s="184" t="s">
        <v>444</v>
      </c>
      <c r="G267" s="171"/>
      <c r="H267" s="171"/>
      <c r="I267" s="174"/>
      <c r="J267" s="185">
        <f>BK267</f>
        <v>0</v>
      </c>
      <c r="K267" s="171"/>
      <c r="L267" s="176"/>
      <c r="M267" s="177"/>
      <c r="N267" s="178"/>
      <c r="O267" s="178"/>
      <c r="P267" s="179">
        <f>SUM(P268:P271)</f>
        <v>0</v>
      </c>
      <c r="Q267" s="178"/>
      <c r="R267" s="179">
        <f>SUM(R268:R271)</f>
        <v>0</v>
      </c>
      <c r="S267" s="178"/>
      <c r="T267" s="180">
        <f>SUM(T268:T271)</f>
        <v>0</v>
      </c>
      <c r="AR267" s="181" t="s">
        <v>85</v>
      </c>
      <c r="AT267" s="182" t="s">
        <v>75</v>
      </c>
      <c r="AU267" s="182" t="s">
        <v>83</v>
      </c>
      <c r="AY267" s="181" t="s">
        <v>130</v>
      </c>
      <c r="BK267" s="183">
        <f>SUM(BK268:BK271)</f>
        <v>0</v>
      </c>
    </row>
    <row r="268" spans="1:65" s="2" customFormat="1" ht="24.2" customHeight="1">
      <c r="A268" s="34"/>
      <c r="B268" s="35"/>
      <c r="C268" s="186" t="s">
        <v>445</v>
      </c>
      <c r="D268" s="186" t="s">
        <v>135</v>
      </c>
      <c r="E268" s="187" t="s">
        <v>446</v>
      </c>
      <c r="F268" s="188" t="s">
        <v>447</v>
      </c>
      <c r="G268" s="189" t="s">
        <v>251</v>
      </c>
      <c r="H268" s="232"/>
      <c r="I268" s="191"/>
      <c r="J268" s="192">
        <f>ROUND(I268*H268,2)</f>
        <v>0</v>
      </c>
      <c r="K268" s="188" t="s">
        <v>148</v>
      </c>
      <c r="L268" s="39"/>
      <c r="M268" s="193" t="s">
        <v>1</v>
      </c>
      <c r="N268" s="194" t="s">
        <v>41</v>
      </c>
      <c r="O268" s="71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216</v>
      </c>
      <c r="AT268" s="197" t="s">
        <v>135</v>
      </c>
      <c r="AU268" s="197" t="s">
        <v>85</v>
      </c>
      <c r="AY268" s="17" t="s">
        <v>130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83</v>
      </c>
      <c r="BK268" s="198">
        <f>ROUND(I268*H268,2)</f>
        <v>0</v>
      </c>
      <c r="BL268" s="17" t="s">
        <v>216</v>
      </c>
      <c r="BM268" s="197" t="s">
        <v>448</v>
      </c>
    </row>
    <row r="269" spans="1:65" s="2" customFormat="1" ht="16.5" customHeight="1">
      <c r="A269" s="34"/>
      <c r="B269" s="35"/>
      <c r="C269" s="186" t="s">
        <v>133</v>
      </c>
      <c r="D269" s="186" t="s">
        <v>135</v>
      </c>
      <c r="E269" s="187" t="s">
        <v>449</v>
      </c>
      <c r="F269" s="188" t="s">
        <v>450</v>
      </c>
      <c r="G269" s="189" t="s">
        <v>179</v>
      </c>
      <c r="H269" s="190">
        <v>100</v>
      </c>
      <c r="I269" s="191"/>
      <c r="J269" s="192">
        <f>ROUND(I269*H269,2)</f>
        <v>0</v>
      </c>
      <c r="K269" s="188" t="s">
        <v>1</v>
      </c>
      <c r="L269" s="39"/>
      <c r="M269" s="193" t="s">
        <v>1</v>
      </c>
      <c r="N269" s="194" t="s">
        <v>41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216</v>
      </c>
      <c r="AT269" s="197" t="s">
        <v>135</v>
      </c>
      <c r="AU269" s="197" t="s">
        <v>85</v>
      </c>
      <c r="AY269" s="17" t="s">
        <v>130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83</v>
      </c>
      <c r="BK269" s="198">
        <f>ROUND(I269*H269,2)</f>
        <v>0</v>
      </c>
      <c r="BL269" s="17" t="s">
        <v>216</v>
      </c>
      <c r="BM269" s="197" t="s">
        <v>451</v>
      </c>
    </row>
    <row r="270" spans="1:65" s="2" customFormat="1" ht="136.5">
      <c r="A270" s="34"/>
      <c r="B270" s="35"/>
      <c r="C270" s="36"/>
      <c r="D270" s="201" t="s">
        <v>427</v>
      </c>
      <c r="E270" s="36"/>
      <c r="F270" s="243" t="s">
        <v>452</v>
      </c>
      <c r="G270" s="36"/>
      <c r="H270" s="36"/>
      <c r="I270" s="244"/>
      <c r="J270" s="36"/>
      <c r="K270" s="36"/>
      <c r="L270" s="39"/>
      <c r="M270" s="245"/>
      <c r="N270" s="246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427</v>
      </c>
      <c r="AU270" s="17" t="s">
        <v>85</v>
      </c>
    </row>
    <row r="271" spans="1:65" s="13" customFormat="1" ht="11.25">
      <c r="B271" s="199"/>
      <c r="C271" s="200"/>
      <c r="D271" s="201" t="s">
        <v>142</v>
      </c>
      <c r="E271" s="202" t="s">
        <v>1</v>
      </c>
      <c r="F271" s="203" t="s">
        <v>453</v>
      </c>
      <c r="G271" s="200"/>
      <c r="H271" s="204">
        <v>100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142</v>
      </c>
      <c r="AU271" s="210" t="s">
        <v>85</v>
      </c>
      <c r="AV271" s="13" t="s">
        <v>85</v>
      </c>
      <c r="AW271" s="13" t="s">
        <v>32</v>
      </c>
      <c r="AX271" s="13" t="s">
        <v>83</v>
      </c>
      <c r="AY271" s="210" t="s">
        <v>130</v>
      </c>
    </row>
    <row r="272" spans="1:65" s="12" customFormat="1" ht="22.9" customHeight="1">
      <c r="B272" s="170"/>
      <c r="C272" s="171"/>
      <c r="D272" s="172" t="s">
        <v>75</v>
      </c>
      <c r="E272" s="184" t="s">
        <v>454</v>
      </c>
      <c r="F272" s="184" t="s">
        <v>455</v>
      </c>
      <c r="G272" s="171"/>
      <c r="H272" s="171"/>
      <c r="I272" s="174"/>
      <c r="J272" s="185">
        <f>BK272</f>
        <v>0</v>
      </c>
      <c r="K272" s="171"/>
      <c r="L272" s="176"/>
      <c r="M272" s="177"/>
      <c r="N272" s="178"/>
      <c r="O272" s="178"/>
      <c r="P272" s="179">
        <f>SUM(P273:P274)</f>
        <v>0</v>
      </c>
      <c r="Q272" s="178"/>
      <c r="R272" s="179">
        <f>SUM(R273:R274)</f>
        <v>0</v>
      </c>
      <c r="S272" s="178"/>
      <c r="T272" s="180">
        <f>SUM(T273:T274)</f>
        <v>0</v>
      </c>
      <c r="AR272" s="181" t="s">
        <v>85</v>
      </c>
      <c r="AT272" s="182" t="s">
        <v>75</v>
      </c>
      <c r="AU272" s="182" t="s">
        <v>83</v>
      </c>
      <c r="AY272" s="181" t="s">
        <v>130</v>
      </c>
      <c r="BK272" s="183">
        <f>SUM(BK273:BK274)</f>
        <v>0</v>
      </c>
    </row>
    <row r="273" spans="1:65" s="2" customFormat="1" ht="24.2" customHeight="1">
      <c r="A273" s="34"/>
      <c r="B273" s="35"/>
      <c r="C273" s="186" t="s">
        <v>456</v>
      </c>
      <c r="D273" s="186" t="s">
        <v>135</v>
      </c>
      <c r="E273" s="187" t="s">
        <v>457</v>
      </c>
      <c r="F273" s="188" t="s">
        <v>458</v>
      </c>
      <c r="G273" s="189" t="s">
        <v>138</v>
      </c>
      <c r="H273" s="190">
        <v>110</v>
      </c>
      <c r="I273" s="191"/>
      <c r="J273" s="192">
        <f>ROUND(I273*H273,2)</f>
        <v>0</v>
      </c>
      <c r="K273" s="188" t="s">
        <v>1</v>
      </c>
      <c r="L273" s="39"/>
      <c r="M273" s="193" t="s">
        <v>1</v>
      </c>
      <c r="N273" s="194" t="s">
        <v>41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216</v>
      </c>
      <c r="AT273" s="197" t="s">
        <v>135</v>
      </c>
      <c r="AU273" s="197" t="s">
        <v>85</v>
      </c>
      <c r="AY273" s="17" t="s">
        <v>130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83</v>
      </c>
      <c r="BK273" s="198">
        <f>ROUND(I273*H273,2)</f>
        <v>0</v>
      </c>
      <c r="BL273" s="17" t="s">
        <v>216</v>
      </c>
      <c r="BM273" s="197" t="s">
        <v>459</v>
      </c>
    </row>
    <row r="274" spans="1:65" s="13" customFormat="1" ht="11.25">
      <c r="B274" s="199"/>
      <c r="C274" s="200"/>
      <c r="D274" s="201" t="s">
        <v>142</v>
      </c>
      <c r="E274" s="202" t="s">
        <v>1</v>
      </c>
      <c r="F274" s="203" t="s">
        <v>460</v>
      </c>
      <c r="G274" s="200"/>
      <c r="H274" s="204">
        <v>110</v>
      </c>
      <c r="I274" s="205"/>
      <c r="J274" s="200"/>
      <c r="K274" s="200"/>
      <c r="L274" s="206"/>
      <c r="M274" s="247"/>
      <c r="N274" s="248"/>
      <c r="O274" s="248"/>
      <c r="P274" s="248"/>
      <c r="Q274" s="248"/>
      <c r="R274" s="248"/>
      <c r="S274" s="248"/>
      <c r="T274" s="249"/>
      <c r="AT274" s="210" t="s">
        <v>142</v>
      </c>
      <c r="AU274" s="210" t="s">
        <v>85</v>
      </c>
      <c r="AV274" s="13" t="s">
        <v>85</v>
      </c>
      <c r="AW274" s="13" t="s">
        <v>32</v>
      </c>
      <c r="AX274" s="13" t="s">
        <v>83</v>
      </c>
      <c r="AY274" s="210" t="s">
        <v>130</v>
      </c>
    </row>
    <row r="275" spans="1:65" s="2" customFormat="1" ht="6.95" customHeight="1">
      <c r="A275" s="34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39"/>
      <c r="M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</row>
  </sheetData>
  <sheetProtection algorithmName="SHA-512" hashValue="mE7+AN0nr3xZwzwJUPzUAqh9PMi9XoWG3ABs69uHduVTJyPXsyGyzbicg3r1efU05kviQ9tu2KiYsY1Xnq1xRA==" saltValue="TopsSUfAoIrt5KZNIxetyhGf05HHll46iBH71GZupsjimU0H0OpYXj4wFdXvMboin22Pu7MqigXmSjXdJQceog==" spinCount="100000" sheet="1" objects="1" scenarios="1" formatColumns="0" formatRows="0" autoFilter="0"/>
  <autoFilter ref="C130:K274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92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9" t="str">
        <f>'Rekapitulace stavby'!K6</f>
        <v>Pavilon A - výměna střešní krytiny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93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461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462</v>
      </c>
      <c r="G12" s="34"/>
      <c r="H12" s="34"/>
      <c r="I12" s="112" t="s">
        <v>22</v>
      </c>
      <c r="J12" s="114" t="str">
        <f>'Rekapitulace stavby'!AN8</f>
        <v>23. 1. 2025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SSZK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ATRIS s.r.o.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>Barbora Kyšková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ROUND((SUM(BE121:BE191)),  2)</f>
        <v>0</v>
      </c>
      <c r="G33" s="34"/>
      <c r="H33" s="34"/>
      <c r="I33" s="124">
        <v>0.21</v>
      </c>
      <c r="J33" s="123">
        <f>ROUND(((SUM(BE121:BE191))*I33),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ROUND((SUM(BF121:BF191)),  2)</f>
        <v>0</v>
      </c>
      <c r="G34" s="34"/>
      <c r="H34" s="34"/>
      <c r="I34" s="124">
        <v>0.12</v>
      </c>
      <c r="J34" s="123">
        <f>ROUND(((SUM(BF121:BF191))*I34),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ROUND((SUM(BG121:BG191)),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ROUND((SUM(BH121:BH191)),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ROUND((SUM(BI121:BI191)),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Pavilon A - výměna střešní krytiny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>002 - Hromosvod</v>
      </c>
      <c r="F87" s="308"/>
      <c r="G87" s="308"/>
      <c r="H87" s="30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23. 1. 2025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SSZK</v>
      </c>
      <c r="G91" s="36"/>
      <c r="H91" s="36"/>
      <c r="I91" s="29" t="s">
        <v>30</v>
      </c>
      <c r="J91" s="32" t="str">
        <f>E21</f>
        <v>ATRIS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Barbora Kyšková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96</v>
      </c>
      <c r="D94" s="144"/>
      <c r="E94" s="144"/>
      <c r="F94" s="144"/>
      <c r="G94" s="144"/>
      <c r="H94" s="144"/>
      <c r="I94" s="144"/>
      <c r="J94" s="145" t="s">
        <v>97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98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99</v>
      </c>
    </row>
    <row r="97" spans="1:31" s="9" customFormat="1" ht="24.95" customHeight="1">
      <c r="B97" s="147"/>
      <c r="C97" s="148"/>
      <c r="D97" s="149" t="s">
        <v>463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9" customFormat="1" ht="24.95" customHeight="1">
      <c r="B98" s="147"/>
      <c r="C98" s="148"/>
      <c r="D98" s="149" t="s">
        <v>464</v>
      </c>
      <c r="E98" s="150"/>
      <c r="F98" s="150"/>
      <c r="G98" s="150"/>
      <c r="H98" s="150"/>
      <c r="I98" s="150"/>
      <c r="J98" s="151">
        <f>J145</f>
        <v>0</v>
      </c>
      <c r="K98" s="148"/>
      <c r="L98" s="152"/>
    </row>
    <row r="99" spans="1:31" s="9" customFormat="1" ht="24.95" customHeight="1">
      <c r="B99" s="147"/>
      <c r="C99" s="148"/>
      <c r="D99" s="149" t="s">
        <v>465</v>
      </c>
      <c r="E99" s="150"/>
      <c r="F99" s="150"/>
      <c r="G99" s="150"/>
      <c r="H99" s="150"/>
      <c r="I99" s="150"/>
      <c r="J99" s="151">
        <f>J149</f>
        <v>0</v>
      </c>
      <c r="K99" s="148"/>
      <c r="L99" s="152"/>
    </row>
    <row r="100" spans="1:31" s="9" customFormat="1" ht="24.95" customHeight="1">
      <c r="B100" s="147"/>
      <c r="C100" s="148"/>
      <c r="D100" s="149" t="s">
        <v>466</v>
      </c>
      <c r="E100" s="150"/>
      <c r="F100" s="150"/>
      <c r="G100" s="150"/>
      <c r="H100" s="150"/>
      <c r="I100" s="150"/>
      <c r="J100" s="151">
        <f>J182</f>
        <v>0</v>
      </c>
      <c r="K100" s="148"/>
      <c r="L100" s="152"/>
    </row>
    <row r="101" spans="1:31" s="9" customFormat="1" ht="24.95" customHeight="1">
      <c r="B101" s="147"/>
      <c r="C101" s="148"/>
      <c r="D101" s="149" t="s">
        <v>467</v>
      </c>
      <c r="E101" s="150"/>
      <c r="F101" s="150"/>
      <c r="G101" s="150"/>
      <c r="H101" s="150"/>
      <c r="I101" s="150"/>
      <c r="J101" s="151">
        <f>J188</f>
        <v>0</v>
      </c>
      <c r="K101" s="148"/>
      <c r="L101" s="152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6" t="str">
        <f>E7</f>
        <v>Pavilon A - výměna střešní krytiny</v>
      </c>
      <c r="F111" s="307"/>
      <c r="G111" s="307"/>
      <c r="H111" s="30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7" t="str">
        <f>E9</f>
        <v>002 - Hromosvod</v>
      </c>
      <c r="F113" s="308"/>
      <c r="G113" s="308"/>
      <c r="H113" s="30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23. 1. 2025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SSZK</v>
      </c>
      <c r="G117" s="36"/>
      <c r="H117" s="36"/>
      <c r="I117" s="29" t="s">
        <v>30</v>
      </c>
      <c r="J117" s="32" t="str">
        <f>E21</f>
        <v>ATRIS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Barbora Kyšková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116</v>
      </c>
      <c r="D120" s="162" t="s">
        <v>61</v>
      </c>
      <c r="E120" s="162" t="s">
        <v>57</v>
      </c>
      <c r="F120" s="162" t="s">
        <v>58</v>
      </c>
      <c r="G120" s="162" t="s">
        <v>117</v>
      </c>
      <c r="H120" s="162" t="s">
        <v>118</v>
      </c>
      <c r="I120" s="162" t="s">
        <v>119</v>
      </c>
      <c r="J120" s="162" t="s">
        <v>97</v>
      </c>
      <c r="K120" s="163" t="s">
        <v>120</v>
      </c>
      <c r="L120" s="164"/>
      <c r="M120" s="75" t="s">
        <v>1</v>
      </c>
      <c r="N120" s="76" t="s">
        <v>40</v>
      </c>
      <c r="O120" s="76" t="s">
        <v>121</v>
      </c>
      <c r="P120" s="76" t="s">
        <v>122</v>
      </c>
      <c r="Q120" s="76" t="s">
        <v>123</v>
      </c>
      <c r="R120" s="76" t="s">
        <v>124</v>
      </c>
      <c r="S120" s="76" t="s">
        <v>125</v>
      </c>
      <c r="T120" s="77" t="s">
        <v>126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127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P122+P145+P149+P182+P188</f>
        <v>0</v>
      </c>
      <c r="Q121" s="79"/>
      <c r="R121" s="167">
        <f>R122+R145+R149+R182+R188</f>
        <v>0</v>
      </c>
      <c r="S121" s="79"/>
      <c r="T121" s="168">
        <f>T122+T145+T149+T182+T188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99</v>
      </c>
      <c r="BK121" s="169">
        <f>BK122+BK145+BK149+BK182+BK188</f>
        <v>0</v>
      </c>
    </row>
    <row r="122" spans="1:65" s="12" customFormat="1" ht="25.9" customHeight="1">
      <c r="B122" s="170"/>
      <c r="C122" s="171"/>
      <c r="D122" s="172" t="s">
        <v>75</v>
      </c>
      <c r="E122" s="173" t="s">
        <v>468</v>
      </c>
      <c r="F122" s="173" t="s">
        <v>469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SUM(P123:P144)</f>
        <v>0</v>
      </c>
      <c r="Q122" s="178"/>
      <c r="R122" s="179">
        <f>SUM(R123:R144)</f>
        <v>0</v>
      </c>
      <c r="S122" s="178"/>
      <c r="T122" s="180">
        <f>SUM(T123:T144)</f>
        <v>0</v>
      </c>
      <c r="AR122" s="181" t="s">
        <v>83</v>
      </c>
      <c r="AT122" s="182" t="s">
        <v>75</v>
      </c>
      <c r="AU122" s="182" t="s">
        <v>76</v>
      </c>
      <c r="AY122" s="181" t="s">
        <v>130</v>
      </c>
      <c r="BK122" s="183">
        <f>SUM(BK123:BK144)</f>
        <v>0</v>
      </c>
    </row>
    <row r="123" spans="1:65" s="2" customFormat="1" ht="21.75" customHeight="1">
      <c r="A123" s="34"/>
      <c r="B123" s="35"/>
      <c r="C123" s="186" t="s">
        <v>83</v>
      </c>
      <c r="D123" s="186" t="s">
        <v>135</v>
      </c>
      <c r="E123" s="187" t="s">
        <v>470</v>
      </c>
      <c r="F123" s="188" t="s">
        <v>471</v>
      </c>
      <c r="G123" s="189" t="s">
        <v>179</v>
      </c>
      <c r="H123" s="190">
        <v>75</v>
      </c>
      <c r="I123" s="191"/>
      <c r="J123" s="192">
        <f t="shared" ref="J123:J144" si="0">ROUND(I123*H123,2)</f>
        <v>0</v>
      </c>
      <c r="K123" s="188" t="s">
        <v>1</v>
      </c>
      <c r="L123" s="39"/>
      <c r="M123" s="193" t="s">
        <v>1</v>
      </c>
      <c r="N123" s="194" t="s">
        <v>41</v>
      </c>
      <c r="O123" s="71"/>
      <c r="P123" s="195">
        <f t="shared" ref="P123:P144" si="1">O123*H123</f>
        <v>0</v>
      </c>
      <c r="Q123" s="195">
        <v>0</v>
      </c>
      <c r="R123" s="195">
        <f t="shared" ref="R123:R144" si="2">Q123*H123</f>
        <v>0</v>
      </c>
      <c r="S123" s="195">
        <v>0</v>
      </c>
      <c r="T123" s="196">
        <f t="shared" ref="T123:T144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139</v>
      </c>
      <c r="AT123" s="197" t="s">
        <v>135</v>
      </c>
      <c r="AU123" s="197" t="s">
        <v>83</v>
      </c>
      <c r="AY123" s="17" t="s">
        <v>130</v>
      </c>
      <c r="BE123" s="198">
        <f t="shared" ref="BE123:BE144" si="4">IF(N123="základní",J123,0)</f>
        <v>0</v>
      </c>
      <c r="BF123" s="198">
        <f t="shared" ref="BF123:BF144" si="5">IF(N123="snížená",J123,0)</f>
        <v>0</v>
      </c>
      <c r="BG123" s="198">
        <f t="shared" ref="BG123:BG144" si="6">IF(N123="zákl. přenesená",J123,0)</f>
        <v>0</v>
      </c>
      <c r="BH123" s="198">
        <f t="shared" ref="BH123:BH144" si="7">IF(N123="sníž. přenesená",J123,0)</f>
        <v>0</v>
      </c>
      <c r="BI123" s="198">
        <f t="shared" ref="BI123:BI144" si="8">IF(N123="nulová",J123,0)</f>
        <v>0</v>
      </c>
      <c r="BJ123" s="17" t="s">
        <v>83</v>
      </c>
      <c r="BK123" s="198">
        <f t="shared" ref="BK123:BK144" si="9">ROUND(I123*H123,2)</f>
        <v>0</v>
      </c>
      <c r="BL123" s="17" t="s">
        <v>139</v>
      </c>
      <c r="BM123" s="197" t="s">
        <v>85</v>
      </c>
    </row>
    <row r="124" spans="1:65" s="2" customFormat="1" ht="21.75" customHeight="1">
      <c r="A124" s="34"/>
      <c r="B124" s="35"/>
      <c r="C124" s="186" t="s">
        <v>85</v>
      </c>
      <c r="D124" s="186" t="s">
        <v>135</v>
      </c>
      <c r="E124" s="187" t="s">
        <v>472</v>
      </c>
      <c r="F124" s="188" t="s">
        <v>473</v>
      </c>
      <c r="G124" s="189" t="s">
        <v>179</v>
      </c>
      <c r="H124" s="190">
        <v>65</v>
      </c>
      <c r="I124" s="191"/>
      <c r="J124" s="192">
        <f t="shared" si="0"/>
        <v>0</v>
      </c>
      <c r="K124" s="188" t="s">
        <v>1</v>
      </c>
      <c r="L124" s="39"/>
      <c r="M124" s="193" t="s">
        <v>1</v>
      </c>
      <c r="N124" s="194" t="s">
        <v>41</v>
      </c>
      <c r="O124" s="71"/>
      <c r="P124" s="195">
        <f t="shared" si="1"/>
        <v>0</v>
      </c>
      <c r="Q124" s="195">
        <v>0</v>
      </c>
      <c r="R124" s="195">
        <f t="shared" si="2"/>
        <v>0</v>
      </c>
      <c r="S124" s="195">
        <v>0</v>
      </c>
      <c r="T124" s="196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139</v>
      </c>
      <c r="AT124" s="197" t="s">
        <v>135</v>
      </c>
      <c r="AU124" s="197" t="s">
        <v>83</v>
      </c>
      <c r="AY124" s="17" t="s">
        <v>130</v>
      </c>
      <c r="BE124" s="198">
        <f t="shared" si="4"/>
        <v>0</v>
      </c>
      <c r="BF124" s="198">
        <f t="shared" si="5"/>
        <v>0</v>
      </c>
      <c r="BG124" s="198">
        <f t="shared" si="6"/>
        <v>0</v>
      </c>
      <c r="BH124" s="198">
        <f t="shared" si="7"/>
        <v>0</v>
      </c>
      <c r="BI124" s="198">
        <f t="shared" si="8"/>
        <v>0</v>
      </c>
      <c r="BJ124" s="17" t="s">
        <v>83</v>
      </c>
      <c r="BK124" s="198">
        <f t="shared" si="9"/>
        <v>0</v>
      </c>
      <c r="BL124" s="17" t="s">
        <v>139</v>
      </c>
      <c r="BM124" s="197" t="s">
        <v>139</v>
      </c>
    </row>
    <row r="125" spans="1:65" s="2" customFormat="1" ht="16.5" customHeight="1">
      <c r="A125" s="34"/>
      <c r="B125" s="35"/>
      <c r="C125" s="186" t="s">
        <v>140</v>
      </c>
      <c r="D125" s="186" t="s">
        <v>135</v>
      </c>
      <c r="E125" s="187" t="s">
        <v>474</v>
      </c>
      <c r="F125" s="188" t="s">
        <v>475</v>
      </c>
      <c r="G125" s="189" t="s">
        <v>179</v>
      </c>
      <c r="H125" s="190">
        <v>90</v>
      </c>
      <c r="I125" s="191"/>
      <c r="J125" s="192">
        <f t="shared" si="0"/>
        <v>0</v>
      </c>
      <c r="K125" s="188" t="s">
        <v>1</v>
      </c>
      <c r="L125" s="39"/>
      <c r="M125" s="193" t="s">
        <v>1</v>
      </c>
      <c r="N125" s="194" t="s">
        <v>41</v>
      </c>
      <c r="O125" s="71"/>
      <c r="P125" s="195">
        <f t="shared" si="1"/>
        <v>0</v>
      </c>
      <c r="Q125" s="195">
        <v>0</v>
      </c>
      <c r="R125" s="195">
        <f t="shared" si="2"/>
        <v>0</v>
      </c>
      <c r="S125" s="195">
        <v>0</v>
      </c>
      <c r="T125" s="196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139</v>
      </c>
      <c r="AT125" s="197" t="s">
        <v>135</v>
      </c>
      <c r="AU125" s="197" t="s">
        <v>83</v>
      </c>
      <c r="AY125" s="17" t="s">
        <v>130</v>
      </c>
      <c r="BE125" s="198">
        <f t="shared" si="4"/>
        <v>0</v>
      </c>
      <c r="BF125" s="198">
        <f t="shared" si="5"/>
        <v>0</v>
      </c>
      <c r="BG125" s="198">
        <f t="shared" si="6"/>
        <v>0</v>
      </c>
      <c r="BH125" s="198">
        <f t="shared" si="7"/>
        <v>0</v>
      </c>
      <c r="BI125" s="198">
        <f t="shared" si="8"/>
        <v>0</v>
      </c>
      <c r="BJ125" s="17" t="s">
        <v>83</v>
      </c>
      <c r="BK125" s="198">
        <f t="shared" si="9"/>
        <v>0</v>
      </c>
      <c r="BL125" s="17" t="s">
        <v>139</v>
      </c>
      <c r="BM125" s="197" t="s">
        <v>131</v>
      </c>
    </row>
    <row r="126" spans="1:65" s="2" customFormat="1" ht="16.5" customHeight="1">
      <c r="A126" s="34"/>
      <c r="B126" s="35"/>
      <c r="C126" s="186" t="s">
        <v>139</v>
      </c>
      <c r="D126" s="186" t="s">
        <v>135</v>
      </c>
      <c r="E126" s="187" t="s">
        <v>474</v>
      </c>
      <c r="F126" s="188" t="s">
        <v>475</v>
      </c>
      <c r="G126" s="189" t="s">
        <v>179</v>
      </c>
      <c r="H126" s="190">
        <v>175</v>
      </c>
      <c r="I126" s="191"/>
      <c r="J126" s="192">
        <f t="shared" si="0"/>
        <v>0</v>
      </c>
      <c r="K126" s="188" t="s">
        <v>1</v>
      </c>
      <c r="L126" s="39"/>
      <c r="M126" s="193" t="s">
        <v>1</v>
      </c>
      <c r="N126" s="194" t="s">
        <v>41</v>
      </c>
      <c r="O126" s="71"/>
      <c r="P126" s="195">
        <f t="shared" si="1"/>
        <v>0</v>
      </c>
      <c r="Q126" s="195">
        <v>0</v>
      </c>
      <c r="R126" s="195">
        <f t="shared" si="2"/>
        <v>0</v>
      </c>
      <c r="S126" s="195">
        <v>0</v>
      </c>
      <c r="T126" s="196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139</v>
      </c>
      <c r="AT126" s="197" t="s">
        <v>135</v>
      </c>
      <c r="AU126" s="197" t="s">
        <v>83</v>
      </c>
      <c r="AY126" s="17" t="s">
        <v>130</v>
      </c>
      <c r="BE126" s="198">
        <f t="shared" si="4"/>
        <v>0</v>
      </c>
      <c r="BF126" s="198">
        <f t="shared" si="5"/>
        <v>0</v>
      </c>
      <c r="BG126" s="198">
        <f t="shared" si="6"/>
        <v>0</v>
      </c>
      <c r="BH126" s="198">
        <f t="shared" si="7"/>
        <v>0</v>
      </c>
      <c r="BI126" s="198">
        <f t="shared" si="8"/>
        <v>0</v>
      </c>
      <c r="BJ126" s="17" t="s">
        <v>83</v>
      </c>
      <c r="BK126" s="198">
        <f t="shared" si="9"/>
        <v>0</v>
      </c>
      <c r="BL126" s="17" t="s">
        <v>139</v>
      </c>
      <c r="BM126" s="197" t="s">
        <v>176</v>
      </c>
    </row>
    <row r="127" spans="1:65" s="2" customFormat="1" ht="16.5" customHeight="1">
      <c r="A127" s="34"/>
      <c r="B127" s="35"/>
      <c r="C127" s="186" t="s">
        <v>158</v>
      </c>
      <c r="D127" s="186" t="s">
        <v>135</v>
      </c>
      <c r="E127" s="187" t="s">
        <v>474</v>
      </c>
      <c r="F127" s="188" t="s">
        <v>475</v>
      </c>
      <c r="G127" s="189" t="s">
        <v>179</v>
      </c>
      <c r="H127" s="190">
        <v>80</v>
      </c>
      <c r="I127" s="191"/>
      <c r="J127" s="192">
        <f t="shared" si="0"/>
        <v>0</v>
      </c>
      <c r="K127" s="188" t="s">
        <v>1</v>
      </c>
      <c r="L127" s="39"/>
      <c r="M127" s="193" t="s">
        <v>1</v>
      </c>
      <c r="N127" s="194" t="s">
        <v>41</v>
      </c>
      <c r="O127" s="71"/>
      <c r="P127" s="195">
        <f t="shared" si="1"/>
        <v>0</v>
      </c>
      <c r="Q127" s="195">
        <v>0</v>
      </c>
      <c r="R127" s="195">
        <f t="shared" si="2"/>
        <v>0</v>
      </c>
      <c r="S127" s="195">
        <v>0</v>
      </c>
      <c r="T127" s="196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139</v>
      </c>
      <c r="AT127" s="197" t="s">
        <v>135</v>
      </c>
      <c r="AU127" s="197" t="s">
        <v>83</v>
      </c>
      <c r="AY127" s="17" t="s">
        <v>130</v>
      </c>
      <c r="BE127" s="198">
        <f t="shared" si="4"/>
        <v>0</v>
      </c>
      <c r="BF127" s="198">
        <f t="shared" si="5"/>
        <v>0</v>
      </c>
      <c r="BG127" s="198">
        <f t="shared" si="6"/>
        <v>0</v>
      </c>
      <c r="BH127" s="198">
        <f t="shared" si="7"/>
        <v>0</v>
      </c>
      <c r="BI127" s="198">
        <f t="shared" si="8"/>
        <v>0</v>
      </c>
      <c r="BJ127" s="17" t="s">
        <v>83</v>
      </c>
      <c r="BK127" s="198">
        <f t="shared" si="9"/>
        <v>0</v>
      </c>
      <c r="BL127" s="17" t="s">
        <v>139</v>
      </c>
      <c r="BM127" s="197" t="s">
        <v>186</v>
      </c>
    </row>
    <row r="128" spans="1:65" s="2" customFormat="1" ht="16.5" customHeight="1">
      <c r="A128" s="34"/>
      <c r="B128" s="35"/>
      <c r="C128" s="186" t="s">
        <v>131</v>
      </c>
      <c r="D128" s="186" t="s">
        <v>135</v>
      </c>
      <c r="E128" s="187" t="s">
        <v>474</v>
      </c>
      <c r="F128" s="188" t="s">
        <v>475</v>
      </c>
      <c r="G128" s="189" t="s">
        <v>179</v>
      </c>
      <c r="H128" s="190">
        <v>50</v>
      </c>
      <c r="I128" s="191"/>
      <c r="J128" s="192">
        <f t="shared" si="0"/>
        <v>0</v>
      </c>
      <c r="K128" s="188" t="s">
        <v>1</v>
      </c>
      <c r="L128" s="39"/>
      <c r="M128" s="193" t="s">
        <v>1</v>
      </c>
      <c r="N128" s="194" t="s">
        <v>41</v>
      </c>
      <c r="O128" s="71"/>
      <c r="P128" s="195">
        <f t="shared" si="1"/>
        <v>0</v>
      </c>
      <c r="Q128" s="195">
        <v>0</v>
      </c>
      <c r="R128" s="195">
        <f t="shared" si="2"/>
        <v>0</v>
      </c>
      <c r="S128" s="195">
        <v>0</v>
      </c>
      <c r="T128" s="19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139</v>
      </c>
      <c r="AT128" s="197" t="s">
        <v>135</v>
      </c>
      <c r="AU128" s="197" t="s">
        <v>83</v>
      </c>
      <c r="AY128" s="17" t="s">
        <v>130</v>
      </c>
      <c r="BE128" s="198">
        <f t="shared" si="4"/>
        <v>0</v>
      </c>
      <c r="BF128" s="198">
        <f t="shared" si="5"/>
        <v>0</v>
      </c>
      <c r="BG128" s="198">
        <f t="shared" si="6"/>
        <v>0</v>
      </c>
      <c r="BH128" s="198">
        <f t="shared" si="7"/>
        <v>0</v>
      </c>
      <c r="BI128" s="198">
        <f t="shared" si="8"/>
        <v>0</v>
      </c>
      <c r="BJ128" s="17" t="s">
        <v>83</v>
      </c>
      <c r="BK128" s="198">
        <f t="shared" si="9"/>
        <v>0</v>
      </c>
      <c r="BL128" s="17" t="s">
        <v>139</v>
      </c>
      <c r="BM128" s="197" t="s">
        <v>8</v>
      </c>
    </row>
    <row r="129" spans="1:65" s="2" customFormat="1" ht="16.5" customHeight="1">
      <c r="A129" s="34"/>
      <c r="B129" s="35"/>
      <c r="C129" s="186" t="s">
        <v>171</v>
      </c>
      <c r="D129" s="186" t="s">
        <v>135</v>
      </c>
      <c r="E129" s="187" t="s">
        <v>474</v>
      </c>
      <c r="F129" s="188" t="s">
        <v>475</v>
      </c>
      <c r="G129" s="189" t="s">
        <v>179</v>
      </c>
      <c r="H129" s="190">
        <v>10</v>
      </c>
      <c r="I129" s="191"/>
      <c r="J129" s="192">
        <f t="shared" si="0"/>
        <v>0</v>
      </c>
      <c r="K129" s="188" t="s">
        <v>1</v>
      </c>
      <c r="L129" s="39"/>
      <c r="M129" s="193" t="s">
        <v>1</v>
      </c>
      <c r="N129" s="194" t="s">
        <v>41</v>
      </c>
      <c r="O129" s="71"/>
      <c r="P129" s="195">
        <f t="shared" si="1"/>
        <v>0</v>
      </c>
      <c r="Q129" s="195">
        <v>0</v>
      </c>
      <c r="R129" s="195">
        <f t="shared" si="2"/>
        <v>0</v>
      </c>
      <c r="S129" s="195">
        <v>0</v>
      </c>
      <c r="T129" s="19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139</v>
      </c>
      <c r="AT129" s="197" t="s">
        <v>135</v>
      </c>
      <c r="AU129" s="197" t="s">
        <v>83</v>
      </c>
      <c r="AY129" s="17" t="s">
        <v>130</v>
      </c>
      <c r="BE129" s="198">
        <f t="shared" si="4"/>
        <v>0</v>
      </c>
      <c r="BF129" s="198">
        <f t="shared" si="5"/>
        <v>0</v>
      </c>
      <c r="BG129" s="198">
        <f t="shared" si="6"/>
        <v>0</v>
      </c>
      <c r="BH129" s="198">
        <f t="shared" si="7"/>
        <v>0</v>
      </c>
      <c r="BI129" s="198">
        <f t="shared" si="8"/>
        <v>0</v>
      </c>
      <c r="BJ129" s="17" t="s">
        <v>83</v>
      </c>
      <c r="BK129" s="198">
        <f t="shared" si="9"/>
        <v>0</v>
      </c>
      <c r="BL129" s="17" t="s">
        <v>139</v>
      </c>
      <c r="BM129" s="197" t="s">
        <v>202</v>
      </c>
    </row>
    <row r="130" spans="1:65" s="2" customFormat="1" ht="16.5" customHeight="1">
      <c r="A130" s="34"/>
      <c r="B130" s="35"/>
      <c r="C130" s="186" t="s">
        <v>176</v>
      </c>
      <c r="D130" s="186" t="s">
        <v>135</v>
      </c>
      <c r="E130" s="187" t="s">
        <v>474</v>
      </c>
      <c r="F130" s="188" t="s">
        <v>475</v>
      </c>
      <c r="G130" s="189" t="s">
        <v>179</v>
      </c>
      <c r="H130" s="190">
        <v>12</v>
      </c>
      <c r="I130" s="191"/>
      <c r="J130" s="192">
        <f t="shared" si="0"/>
        <v>0</v>
      </c>
      <c r="K130" s="188" t="s">
        <v>1</v>
      </c>
      <c r="L130" s="39"/>
      <c r="M130" s="193" t="s">
        <v>1</v>
      </c>
      <c r="N130" s="194" t="s">
        <v>41</v>
      </c>
      <c r="O130" s="71"/>
      <c r="P130" s="195">
        <f t="shared" si="1"/>
        <v>0</v>
      </c>
      <c r="Q130" s="195">
        <v>0</v>
      </c>
      <c r="R130" s="195">
        <f t="shared" si="2"/>
        <v>0</v>
      </c>
      <c r="S130" s="195">
        <v>0</v>
      </c>
      <c r="T130" s="196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139</v>
      </c>
      <c r="AT130" s="197" t="s">
        <v>135</v>
      </c>
      <c r="AU130" s="197" t="s">
        <v>83</v>
      </c>
      <c r="AY130" s="17" t="s">
        <v>130</v>
      </c>
      <c r="BE130" s="198">
        <f t="shared" si="4"/>
        <v>0</v>
      </c>
      <c r="BF130" s="198">
        <f t="shared" si="5"/>
        <v>0</v>
      </c>
      <c r="BG130" s="198">
        <f t="shared" si="6"/>
        <v>0</v>
      </c>
      <c r="BH130" s="198">
        <f t="shared" si="7"/>
        <v>0</v>
      </c>
      <c r="BI130" s="198">
        <f t="shared" si="8"/>
        <v>0</v>
      </c>
      <c r="BJ130" s="17" t="s">
        <v>83</v>
      </c>
      <c r="BK130" s="198">
        <f t="shared" si="9"/>
        <v>0</v>
      </c>
      <c r="BL130" s="17" t="s">
        <v>139</v>
      </c>
      <c r="BM130" s="197" t="s">
        <v>216</v>
      </c>
    </row>
    <row r="131" spans="1:65" s="2" customFormat="1" ht="21.75" customHeight="1">
      <c r="A131" s="34"/>
      <c r="B131" s="35"/>
      <c r="C131" s="186" t="s">
        <v>144</v>
      </c>
      <c r="D131" s="186" t="s">
        <v>135</v>
      </c>
      <c r="E131" s="187" t="s">
        <v>476</v>
      </c>
      <c r="F131" s="188" t="s">
        <v>477</v>
      </c>
      <c r="G131" s="189" t="s">
        <v>478</v>
      </c>
      <c r="H131" s="190">
        <v>5</v>
      </c>
      <c r="I131" s="191"/>
      <c r="J131" s="192">
        <f t="shared" si="0"/>
        <v>0</v>
      </c>
      <c r="K131" s="188" t="s">
        <v>1</v>
      </c>
      <c r="L131" s="39"/>
      <c r="M131" s="193" t="s">
        <v>1</v>
      </c>
      <c r="N131" s="194" t="s">
        <v>41</v>
      </c>
      <c r="O131" s="71"/>
      <c r="P131" s="195">
        <f t="shared" si="1"/>
        <v>0</v>
      </c>
      <c r="Q131" s="195">
        <v>0</v>
      </c>
      <c r="R131" s="195">
        <f t="shared" si="2"/>
        <v>0</v>
      </c>
      <c r="S131" s="195">
        <v>0</v>
      </c>
      <c r="T131" s="19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139</v>
      </c>
      <c r="AT131" s="197" t="s">
        <v>135</v>
      </c>
      <c r="AU131" s="197" t="s">
        <v>83</v>
      </c>
      <c r="AY131" s="17" t="s">
        <v>130</v>
      </c>
      <c r="BE131" s="198">
        <f t="shared" si="4"/>
        <v>0</v>
      </c>
      <c r="BF131" s="198">
        <f t="shared" si="5"/>
        <v>0</v>
      </c>
      <c r="BG131" s="198">
        <f t="shared" si="6"/>
        <v>0</v>
      </c>
      <c r="BH131" s="198">
        <f t="shared" si="7"/>
        <v>0</v>
      </c>
      <c r="BI131" s="198">
        <f t="shared" si="8"/>
        <v>0</v>
      </c>
      <c r="BJ131" s="17" t="s">
        <v>83</v>
      </c>
      <c r="BK131" s="198">
        <f t="shared" si="9"/>
        <v>0</v>
      </c>
      <c r="BL131" s="17" t="s">
        <v>139</v>
      </c>
      <c r="BM131" s="197" t="s">
        <v>227</v>
      </c>
    </row>
    <row r="132" spans="1:65" s="2" customFormat="1" ht="16.5" customHeight="1">
      <c r="A132" s="34"/>
      <c r="B132" s="35"/>
      <c r="C132" s="186" t="s">
        <v>186</v>
      </c>
      <c r="D132" s="186" t="s">
        <v>135</v>
      </c>
      <c r="E132" s="187" t="s">
        <v>479</v>
      </c>
      <c r="F132" s="188" t="s">
        <v>480</v>
      </c>
      <c r="G132" s="189" t="s">
        <v>478</v>
      </c>
      <c r="H132" s="190">
        <v>98</v>
      </c>
      <c r="I132" s="191"/>
      <c r="J132" s="192">
        <f t="shared" si="0"/>
        <v>0</v>
      </c>
      <c r="K132" s="188" t="s">
        <v>1</v>
      </c>
      <c r="L132" s="39"/>
      <c r="M132" s="193" t="s">
        <v>1</v>
      </c>
      <c r="N132" s="194" t="s">
        <v>41</v>
      </c>
      <c r="O132" s="71"/>
      <c r="P132" s="195">
        <f t="shared" si="1"/>
        <v>0</v>
      </c>
      <c r="Q132" s="195">
        <v>0</v>
      </c>
      <c r="R132" s="195">
        <f t="shared" si="2"/>
        <v>0</v>
      </c>
      <c r="S132" s="195">
        <v>0</v>
      </c>
      <c r="T132" s="19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139</v>
      </c>
      <c r="AT132" s="197" t="s">
        <v>135</v>
      </c>
      <c r="AU132" s="197" t="s">
        <v>83</v>
      </c>
      <c r="AY132" s="17" t="s">
        <v>130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7" t="s">
        <v>83</v>
      </c>
      <c r="BK132" s="198">
        <f t="shared" si="9"/>
        <v>0</v>
      </c>
      <c r="BL132" s="17" t="s">
        <v>139</v>
      </c>
      <c r="BM132" s="197" t="s">
        <v>236</v>
      </c>
    </row>
    <row r="133" spans="1:65" s="2" customFormat="1" ht="16.5" customHeight="1">
      <c r="A133" s="34"/>
      <c r="B133" s="35"/>
      <c r="C133" s="186" t="s">
        <v>190</v>
      </c>
      <c r="D133" s="186" t="s">
        <v>135</v>
      </c>
      <c r="E133" s="187" t="s">
        <v>481</v>
      </c>
      <c r="F133" s="188" t="s">
        <v>482</v>
      </c>
      <c r="G133" s="189" t="s">
        <v>478</v>
      </c>
      <c r="H133" s="190">
        <v>2</v>
      </c>
      <c r="I133" s="191"/>
      <c r="J133" s="192">
        <f t="shared" si="0"/>
        <v>0</v>
      </c>
      <c r="K133" s="188" t="s">
        <v>1</v>
      </c>
      <c r="L133" s="39"/>
      <c r="M133" s="193" t="s">
        <v>1</v>
      </c>
      <c r="N133" s="194" t="s">
        <v>41</v>
      </c>
      <c r="O133" s="71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139</v>
      </c>
      <c r="AT133" s="197" t="s">
        <v>135</v>
      </c>
      <c r="AU133" s="197" t="s">
        <v>83</v>
      </c>
      <c r="AY133" s="17" t="s">
        <v>130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7" t="s">
        <v>83</v>
      </c>
      <c r="BK133" s="198">
        <f t="shared" si="9"/>
        <v>0</v>
      </c>
      <c r="BL133" s="17" t="s">
        <v>139</v>
      </c>
      <c r="BM133" s="197" t="s">
        <v>248</v>
      </c>
    </row>
    <row r="134" spans="1:65" s="2" customFormat="1" ht="16.5" customHeight="1">
      <c r="A134" s="34"/>
      <c r="B134" s="35"/>
      <c r="C134" s="186" t="s">
        <v>8</v>
      </c>
      <c r="D134" s="186" t="s">
        <v>135</v>
      </c>
      <c r="E134" s="187" t="s">
        <v>483</v>
      </c>
      <c r="F134" s="188" t="s">
        <v>484</v>
      </c>
      <c r="G134" s="189" t="s">
        <v>478</v>
      </c>
      <c r="H134" s="190">
        <v>26</v>
      </c>
      <c r="I134" s="191"/>
      <c r="J134" s="192">
        <f t="shared" si="0"/>
        <v>0</v>
      </c>
      <c r="K134" s="188" t="s">
        <v>1</v>
      </c>
      <c r="L134" s="39"/>
      <c r="M134" s="193" t="s">
        <v>1</v>
      </c>
      <c r="N134" s="194" t="s">
        <v>41</v>
      </c>
      <c r="O134" s="71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135</v>
      </c>
      <c r="AU134" s="197" t="s">
        <v>83</v>
      </c>
      <c r="AY134" s="17" t="s">
        <v>130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7" t="s">
        <v>83</v>
      </c>
      <c r="BK134" s="198">
        <f t="shared" si="9"/>
        <v>0</v>
      </c>
      <c r="BL134" s="17" t="s">
        <v>139</v>
      </c>
      <c r="BM134" s="197" t="s">
        <v>262</v>
      </c>
    </row>
    <row r="135" spans="1:65" s="2" customFormat="1" ht="16.5" customHeight="1">
      <c r="A135" s="34"/>
      <c r="B135" s="35"/>
      <c r="C135" s="186" t="s">
        <v>198</v>
      </c>
      <c r="D135" s="186" t="s">
        <v>135</v>
      </c>
      <c r="E135" s="187" t="s">
        <v>485</v>
      </c>
      <c r="F135" s="188" t="s">
        <v>486</v>
      </c>
      <c r="G135" s="189" t="s">
        <v>478</v>
      </c>
      <c r="H135" s="190">
        <v>13</v>
      </c>
      <c r="I135" s="191"/>
      <c r="J135" s="192">
        <f t="shared" si="0"/>
        <v>0</v>
      </c>
      <c r="K135" s="188" t="s">
        <v>1</v>
      </c>
      <c r="L135" s="39"/>
      <c r="M135" s="193" t="s">
        <v>1</v>
      </c>
      <c r="N135" s="194" t="s">
        <v>41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139</v>
      </c>
      <c r="AT135" s="197" t="s">
        <v>135</v>
      </c>
      <c r="AU135" s="197" t="s">
        <v>83</v>
      </c>
      <c r="AY135" s="17" t="s">
        <v>130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7" t="s">
        <v>83</v>
      </c>
      <c r="BK135" s="198">
        <f t="shared" si="9"/>
        <v>0</v>
      </c>
      <c r="BL135" s="17" t="s">
        <v>139</v>
      </c>
      <c r="BM135" s="197" t="s">
        <v>272</v>
      </c>
    </row>
    <row r="136" spans="1:65" s="2" customFormat="1" ht="16.5" customHeight="1">
      <c r="A136" s="34"/>
      <c r="B136" s="35"/>
      <c r="C136" s="186" t="s">
        <v>202</v>
      </c>
      <c r="D136" s="186" t="s">
        <v>135</v>
      </c>
      <c r="E136" s="187" t="s">
        <v>487</v>
      </c>
      <c r="F136" s="188" t="s">
        <v>488</v>
      </c>
      <c r="G136" s="189" t="s">
        <v>478</v>
      </c>
      <c r="H136" s="190">
        <v>17</v>
      </c>
      <c r="I136" s="191"/>
      <c r="J136" s="192">
        <f t="shared" si="0"/>
        <v>0</v>
      </c>
      <c r="K136" s="188" t="s">
        <v>1</v>
      </c>
      <c r="L136" s="39"/>
      <c r="M136" s="193" t="s">
        <v>1</v>
      </c>
      <c r="N136" s="194" t="s">
        <v>41</v>
      </c>
      <c r="O136" s="71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139</v>
      </c>
      <c r="AT136" s="197" t="s">
        <v>135</v>
      </c>
      <c r="AU136" s="197" t="s">
        <v>83</v>
      </c>
      <c r="AY136" s="17" t="s">
        <v>130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7" t="s">
        <v>83</v>
      </c>
      <c r="BK136" s="198">
        <f t="shared" si="9"/>
        <v>0</v>
      </c>
      <c r="BL136" s="17" t="s">
        <v>139</v>
      </c>
      <c r="BM136" s="197" t="s">
        <v>281</v>
      </c>
    </row>
    <row r="137" spans="1:65" s="2" customFormat="1" ht="16.5" customHeight="1">
      <c r="A137" s="34"/>
      <c r="B137" s="35"/>
      <c r="C137" s="186" t="s">
        <v>208</v>
      </c>
      <c r="D137" s="186" t="s">
        <v>135</v>
      </c>
      <c r="E137" s="187" t="s">
        <v>489</v>
      </c>
      <c r="F137" s="188" t="s">
        <v>490</v>
      </c>
      <c r="G137" s="189" t="s">
        <v>478</v>
      </c>
      <c r="H137" s="190">
        <v>12</v>
      </c>
      <c r="I137" s="191"/>
      <c r="J137" s="192">
        <f t="shared" si="0"/>
        <v>0</v>
      </c>
      <c r="K137" s="188" t="s">
        <v>1</v>
      </c>
      <c r="L137" s="39"/>
      <c r="M137" s="193" t="s">
        <v>1</v>
      </c>
      <c r="N137" s="194" t="s">
        <v>41</v>
      </c>
      <c r="O137" s="71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139</v>
      </c>
      <c r="AT137" s="197" t="s">
        <v>135</v>
      </c>
      <c r="AU137" s="197" t="s">
        <v>83</v>
      </c>
      <c r="AY137" s="17" t="s">
        <v>130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7" t="s">
        <v>83</v>
      </c>
      <c r="BK137" s="198">
        <f t="shared" si="9"/>
        <v>0</v>
      </c>
      <c r="BL137" s="17" t="s">
        <v>139</v>
      </c>
      <c r="BM137" s="197" t="s">
        <v>291</v>
      </c>
    </row>
    <row r="138" spans="1:65" s="2" customFormat="1" ht="16.5" customHeight="1">
      <c r="A138" s="34"/>
      <c r="B138" s="35"/>
      <c r="C138" s="186" t="s">
        <v>216</v>
      </c>
      <c r="D138" s="186" t="s">
        <v>135</v>
      </c>
      <c r="E138" s="187" t="s">
        <v>491</v>
      </c>
      <c r="F138" s="188" t="s">
        <v>492</v>
      </c>
      <c r="G138" s="189" t="s">
        <v>478</v>
      </c>
      <c r="H138" s="190">
        <v>6</v>
      </c>
      <c r="I138" s="191"/>
      <c r="J138" s="192">
        <f t="shared" si="0"/>
        <v>0</v>
      </c>
      <c r="K138" s="188" t="s">
        <v>1</v>
      </c>
      <c r="L138" s="39"/>
      <c r="M138" s="193" t="s">
        <v>1</v>
      </c>
      <c r="N138" s="194" t="s">
        <v>41</v>
      </c>
      <c r="O138" s="71"/>
      <c r="P138" s="195">
        <f t="shared" si="1"/>
        <v>0</v>
      </c>
      <c r="Q138" s="195">
        <v>0</v>
      </c>
      <c r="R138" s="195">
        <f t="shared" si="2"/>
        <v>0</v>
      </c>
      <c r="S138" s="195">
        <v>0</v>
      </c>
      <c r="T138" s="19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139</v>
      </c>
      <c r="AT138" s="197" t="s">
        <v>135</v>
      </c>
      <c r="AU138" s="197" t="s">
        <v>83</v>
      </c>
      <c r="AY138" s="17" t="s">
        <v>130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7" t="s">
        <v>83</v>
      </c>
      <c r="BK138" s="198">
        <f t="shared" si="9"/>
        <v>0</v>
      </c>
      <c r="BL138" s="17" t="s">
        <v>139</v>
      </c>
      <c r="BM138" s="197" t="s">
        <v>224</v>
      </c>
    </row>
    <row r="139" spans="1:65" s="2" customFormat="1" ht="21.75" customHeight="1">
      <c r="A139" s="34"/>
      <c r="B139" s="35"/>
      <c r="C139" s="186" t="s">
        <v>220</v>
      </c>
      <c r="D139" s="186" t="s">
        <v>135</v>
      </c>
      <c r="E139" s="187" t="s">
        <v>493</v>
      </c>
      <c r="F139" s="188" t="s">
        <v>494</v>
      </c>
      <c r="G139" s="189" t="s">
        <v>478</v>
      </c>
      <c r="H139" s="190">
        <v>3</v>
      </c>
      <c r="I139" s="191"/>
      <c r="J139" s="192">
        <f t="shared" si="0"/>
        <v>0</v>
      </c>
      <c r="K139" s="188" t="s">
        <v>1</v>
      </c>
      <c r="L139" s="39"/>
      <c r="M139" s="193" t="s">
        <v>1</v>
      </c>
      <c r="N139" s="194" t="s">
        <v>41</v>
      </c>
      <c r="O139" s="71"/>
      <c r="P139" s="195">
        <f t="shared" si="1"/>
        <v>0</v>
      </c>
      <c r="Q139" s="195">
        <v>0</v>
      </c>
      <c r="R139" s="195">
        <f t="shared" si="2"/>
        <v>0</v>
      </c>
      <c r="S139" s="195">
        <v>0</v>
      </c>
      <c r="T139" s="196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139</v>
      </c>
      <c r="AT139" s="197" t="s">
        <v>135</v>
      </c>
      <c r="AU139" s="197" t="s">
        <v>83</v>
      </c>
      <c r="AY139" s="17" t="s">
        <v>130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7" t="s">
        <v>83</v>
      </c>
      <c r="BK139" s="198">
        <f t="shared" si="9"/>
        <v>0</v>
      </c>
      <c r="BL139" s="17" t="s">
        <v>139</v>
      </c>
      <c r="BM139" s="197" t="s">
        <v>307</v>
      </c>
    </row>
    <row r="140" spans="1:65" s="2" customFormat="1" ht="16.5" customHeight="1">
      <c r="A140" s="34"/>
      <c r="B140" s="35"/>
      <c r="C140" s="186" t="s">
        <v>227</v>
      </c>
      <c r="D140" s="186" t="s">
        <v>135</v>
      </c>
      <c r="E140" s="187" t="s">
        <v>495</v>
      </c>
      <c r="F140" s="188" t="s">
        <v>496</v>
      </c>
      <c r="G140" s="189" t="s">
        <v>478</v>
      </c>
      <c r="H140" s="190">
        <v>10</v>
      </c>
      <c r="I140" s="191"/>
      <c r="J140" s="192">
        <f t="shared" si="0"/>
        <v>0</v>
      </c>
      <c r="K140" s="188" t="s">
        <v>1</v>
      </c>
      <c r="L140" s="39"/>
      <c r="M140" s="193" t="s">
        <v>1</v>
      </c>
      <c r="N140" s="194" t="s">
        <v>41</v>
      </c>
      <c r="O140" s="71"/>
      <c r="P140" s="195">
        <f t="shared" si="1"/>
        <v>0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139</v>
      </c>
      <c r="AT140" s="197" t="s">
        <v>135</v>
      </c>
      <c r="AU140" s="197" t="s">
        <v>83</v>
      </c>
      <c r="AY140" s="17" t="s">
        <v>130</v>
      </c>
      <c r="BE140" s="198">
        <f t="shared" si="4"/>
        <v>0</v>
      </c>
      <c r="BF140" s="198">
        <f t="shared" si="5"/>
        <v>0</v>
      </c>
      <c r="BG140" s="198">
        <f t="shared" si="6"/>
        <v>0</v>
      </c>
      <c r="BH140" s="198">
        <f t="shared" si="7"/>
        <v>0</v>
      </c>
      <c r="BI140" s="198">
        <f t="shared" si="8"/>
        <v>0</v>
      </c>
      <c r="BJ140" s="17" t="s">
        <v>83</v>
      </c>
      <c r="BK140" s="198">
        <f t="shared" si="9"/>
        <v>0</v>
      </c>
      <c r="BL140" s="17" t="s">
        <v>139</v>
      </c>
      <c r="BM140" s="197" t="s">
        <v>315</v>
      </c>
    </row>
    <row r="141" spans="1:65" s="2" customFormat="1" ht="16.5" customHeight="1">
      <c r="A141" s="34"/>
      <c r="B141" s="35"/>
      <c r="C141" s="186" t="s">
        <v>231</v>
      </c>
      <c r="D141" s="186" t="s">
        <v>135</v>
      </c>
      <c r="E141" s="187" t="s">
        <v>497</v>
      </c>
      <c r="F141" s="188" t="s">
        <v>498</v>
      </c>
      <c r="G141" s="189" t="s">
        <v>478</v>
      </c>
      <c r="H141" s="190">
        <v>14</v>
      </c>
      <c r="I141" s="191"/>
      <c r="J141" s="192">
        <f t="shared" si="0"/>
        <v>0</v>
      </c>
      <c r="K141" s="188" t="s">
        <v>1</v>
      </c>
      <c r="L141" s="39"/>
      <c r="M141" s="193" t="s">
        <v>1</v>
      </c>
      <c r="N141" s="194" t="s">
        <v>41</v>
      </c>
      <c r="O141" s="71"/>
      <c r="P141" s="195">
        <f t="shared" si="1"/>
        <v>0</v>
      </c>
      <c r="Q141" s="195">
        <v>0</v>
      </c>
      <c r="R141" s="195">
        <f t="shared" si="2"/>
        <v>0</v>
      </c>
      <c r="S141" s="195">
        <v>0</v>
      </c>
      <c r="T141" s="196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139</v>
      </c>
      <c r="AT141" s="197" t="s">
        <v>135</v>
      </c>
      <c r="AU141" s="197" t="s">
        <v>83</v>
      </c>
      <c r="AY141" s="17" t="s">
        <v>130</v>
      </c>
      <c r="BE141" s="198">
        <f t="shared" si="4"/>
        <v>0</v>
      </c>
      <c r="BF141" s="198">
        <f t="shared" si="5"/>
        <v>0</v>
      </c>
      <c r="BG141" s="198">
        <f t="shared" si="6"/>
        <v>0</v>
      </c>
      <c r="BH141" s="198">
        <f t="shared" si="7"/>
        <v>0</v>
      </c>
      <c r="BI141" s="198">
        <f t="shared" si="8"/>
        <v>0</v>
      </c>
      <c r="BJ141" s="17" t="s">
        <v>83</v>
      </c>
      <c r="BK141" s="198">
        <f t="shared" si="9"/>
        <v>0</v>
      </c>
      <c r="BL141" s="17" t="s">
        <v>139</v>
      </c>
      <c r="BM141" s="197" t="s">
        <v>331</v>
      </c>
    </row>
    <row r="142" spans="1:65" s="2" customFormat="1" ht="16.5" customHeight="1">
      <c r="A142" s="34"/>
      <c r="B142" s="35"/>
      <c r="C142" s="186" t="s">
        <v>236</v>
      </c>
      <c r="D142" s="186" t="s">
        <v>135</v>
      </c>
      <c r="E142" s="187" t="s">
        <v>499</v>
      </c>
      <c r="F142" s="188" t="s">
        <v>500</v>
      </c>
      <c r="G142" s="189" t="s">
        <v>478</v>
      </c>
      <c r="H142" s="190">
        <v>150</v>
      </c>
      <c r="I142" s="191"/>
      <c r="J142" s="192">
        <f t="shared" si="0"/>
        <v>0</v>
      </c>
      <c r="K142" s="188" t="s">
        <v>1</v>
      </c>
      <c r="L142" s="39"/>
      <c r="M142" s="193" t="s">
        <v>1</v>
      </c>
      <c r="N142" s="194" t="s">
        <v>41</v>
      </c>
      <c r="O142" s="71"/>
      <c r="P142" s="195">
        <f t="shared" si="1"/>
        <v>0</v>
      </c>
      <c r="Q142" s="195">
        <v>0</v>
      </c>
      <c r="R142" s="195">
        <f t="shared" si="2"/>
        <v>0</v>
      </c>
      <c r="S142" s="195">
        <v>0</v>
      </c>
      <c r="T142" s="196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139</v>
      </c>
      <c r="AT142" s="197" t="s">
        <v>135</v>
      </c>
      <c r="AU142" s="197" t="s">
        <v>83</v>
      </c>
      <c r="AY142" s="17" t="s">
        <v>130</v>
      </c>
      <c r="BE142" s="198">
        <f t="shared" si="4"/>
        <v>0</v>
      </c>
      <c r="BF142" s="198">
        <f t="shared" si="5"/>
        <v>0</v>
      </c>
      <c r="BG142" s="198">
        <f t="shared" si="6"/>
        <v>0</v>
      </c>
      <c r="BH142" s="198">
        <f t="shared" si="7"/>
        <v>0</v>
      </c>
      <c r="BI142" s="198">
        <f t="shared" si="8"/>
        <v>0</v>
      </c>
      <c r="BJ142" s="17" t="s">
        <v>83</v>
      </c>
      <c r="BK142" s="198">
        <f t="shared" si="9"/>
        <v>0</v>
      </c>
      <c r="BL142" s="17" t="s">
        <v>139</v>
      </c>
      <c r="BM142" s="197" t="s">
        <v>341</v>
      </c>
    </row>
    <row r="143" spans="1:65" s="2" customFormat="1" ht="16.5" customHeight="1">
      <c r="A143" s="34"/>
      <c r="B143" s="35"/>
      <c r="C143" s="186" t="s">
        <v>7</v>
      </c>
      <c r="D143" s="186" t="s">
        <v>135</v>
      </c>
      <c r="E143" s="187" t="s">
        <v>501</v>
      </c>
      <c r="F143" s="188" t="s">
        <v>502</v>
      </c>
      <c r="G143" s="189" t="s">
        <v>478</v>
      </c>
      <c r="H143" s="190">
        <v>26</v>
      </c>
      <c r="I143" s="191"/>
      <c r="J143" s="192">
        <f t="shared" si="0"/>
        <v>0</v>
      </c>
      <c r="K143" s="188" t="s">
        <v>1</v>
      </c>
      <c r="L143" s="39"/>
      <c r="M143" s="193" t="s">
        <v>1</v>
      </c>
      <c r="N143" s="194" t="s">
        <v>41</v>
      </c>
      <c r="O143" s="71"/>
      <c r="P143" s="195">
        <f t="shared" si="1"/>
        <v>0</v>
      </c>
      <c r="Q143" s="195">
        <v>0</v>
      </c>
      <c r="R143" s="195">
        <f t="shared" si="2"/>
        <v>0</v>
      </c>
      <c r="S143" s="195">
        <v>0</v>
      </c>
      <c r="T143" s="196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139</v>
      </c>
      <c r="AT143" s="197" t="s">
        <v>135</v>
      </c>
      <c r="AU143" s="197" t="s">
        <v>83</v>
      </c>
      <c r="AY143" s="17" t="s">
        <v>130</v>
      </c>
      <c r="BE143" s="198">
        <f t="shared" si="4"/>
        <v>0</v>
      </c>
      <c r="BF143" s="198">
        <f t="shared" si="5"/>
        <v>0</v>
      </c>
      <c r="BG143" s="198">
        <f t="shared" si="6"/>
        <v>0</v>
      </c>
      <c r="BH143" s="198">
        <f t="shared" si="7"/>
        <v>0</v>
      </c>
      <c r="BI143" s="198">
        <f t="shared" si="8"/>
        <v>0</v>
      </c>
      <c r="BJ143" s="17" t="s">
        <v>83</v>
      </c>
      <c r="BK143" s="198">
        <f t="shared" si="9"/>
        <v>0</v>
      </c>
      <c r="BL143" s="17" t="s">
        <v>139</v>
      </c>
      <c r="BM143" s="197" t="s">
        <v>351</v>
      </c>
    </row>
    <row r="144" spans="1:65" s="2" customFormat="1" ht="16.5" customHeight="1">
      <c r="A144" s="34"/>
      <c r="B144" s="35"/>
      <c r="C144" s="186" t="s">
        <v>248</v>
      </c>
      <c r="D144" s="186" t="s">
        <v>135</v>
      </c>
      <c r="E144" s="187" t="s">
        <v>503</v>
      </c>
      <c r="F144" s="188" t="s">
        <v>504</v>
      </c>
      <c r="G144" s="189" t="s">
        <v>478</v>
      </c>
      <c r="H144" s="190">
        <v>150</v>
      </c>
      <c r="I144" s="191"/>
      <c r="J144" s="192">
        <f t="shared" si="0"/>
        <v>0</v>
      </c>
      <c r="K144" s="188" t="s">
        <v>1</v>
      </c>
      <c r="L144" s="39"/>
      <c r="M144" s="193" t="s">
        <v>1</v>
      </c>
      <c r="N144" s="194" t="s">
        <v>41</v>
      </c>
      <c r="O144" s="71"/>
      <c r="P144" s="195">
        <f t="shared" si="1"/>
        <v>0</v>
      </c>
      <c r="Q144" s="195">
        <v>0</v>
      </c>
      <c r="R144" s="195">
        <f t="shared" si="2"/>
        <v>0</v>
      </c>
      <c r="S144" s="195">
        <v>0</v>
      </c>
      <c r="T144" s="196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139</v>
      </c>
      <c r="AT144" s="197" t="s">
        <v>135</v>
      </c>
      <c r="AU144" s="197" t="s">
        <v>83</v>
      </c>
      <c r="AY144" s="17" t="s">
        <v>130</v>
      </c>
      <c r="BE144" s="198">
        <f t="shared" si="4"/>
        <v>0</v>
      </c>
      <c r="BF144" s="198">
        <f t="shared" si="5"/>
        <v>0</v>
      </c>
      <c r="BG144" s="198">
        <f t="shared" si="6"/>
        <v>0</v>
      </c>
      <c r="BH144" s="198">
        <f t="shared" si="7"/>
        <v>0</v>
      </c>
      <c r="BI144" s="198">
        <f t="shared" si="8"/>
        <v>0</v>
      </c>
      <c r="BJ144" s="17" t="s">
        <v>83</v>
      </c>
      <c r="BK144" s="198">
        <f t="shared" si="9"/>
        <v>0</v>
      </c>
      <c r="BL144" s="17" t="s">
        <v>139</v>
      </c>
      <c r="BM144" s="197" t="s">
        <v>361</v>
      </c>
    </row>
    <row r="145" spans="1:65" s="12" customFormat="1" ht="25.9" customHeight="1">
      <c r="B145" s="170"/>
      <c r="C145" s="171"/>
      <c r="D145" s="172" t="s">
        <v>75</v>
      </c>
      <c r="E145" s="173" t="s">
        <v>505</v>
      </c>
      <c r="F145" s="173" t="s">
        <v>506</v>
      </c>
      <c r="G145" s="171"/>
      <c r="H145" s="171"/>
      <c r="I145" s="174"/>
      <c r="J145" s="175">
        <f>BK145</f>
        <v>0</v>
      </c>
      <c r="K145" s="171"/>
      <c r="L145" s="176"/>
      <c r="M145" s="177"/>
      <c r="N145" s="178"/>
      <c r="O145" s="178"/>
      <c r="P145" s="179">
        <f>SUM(P146:P148)</f>
        <v>0</v>
      </c>
      <c r="Q145" s="178"/>
      <c r="R145" s="179">
        <f>SUM(R146:R148)</f>
        <v>0</v>
      </c>
      <c r="S145" s="178"/>
      <c r="T145" s="180">
        <f>SUM(T146:T148)</f>
        <v>0</v>
      </c>
      <c r="AR145" s="181" t="s">
        <v>83</v>
      </c>
      <c r="AT145" s="182" t="s">
        <v>75</v>
      </c>
      <c r="AU145" s="182" t="s">
        <v>76</v>
      </c>
      <c r="AY145" s="181" t="s">
        <v>130</v>
      </c>
      <c r="BK145" s="183">
        <f>SUM(BK146:BK148)</f>
        <v>0</v>
      </c>
    </row>
    <row r="146" spans="1:65" s="2" customFormat="1" ht="16.5" customHeight="1">
      <c r="A146" s="34"/>
      <c r="B146" s="35"/>
      <c r="C146" s="186" t="s">
        <v>253</v>
      </c>
      <c r="D146" s="186" t="s">
        <v>135</v>
      </c>
      <c r="E146" s="187" t="s">
        <v>507</v>
      </c>
      <c r="F146" s="188" t="s">
        <v>508</v>
      </c>
      <c r="G146" s="189" t="s">
        <v>179</v>
      </c>
      <c r="H146" s="190">
        <v>140</v>
      </c>
      <c r="I146" s="191"/>
      <c r="J146" s="192">
        <f>ROUND(I146*H146,2)</f>
        <v>0</v>
      </c>
      <c r="K146" s="188" t="s">
        <v>1</v>
      </c>
      <c r="L146" s="39"/>
      <c r="M146" s="193" t="s">
        <v>1</v>
      </c>
      <c r="N146" s="194" t="s">
        <v>41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139</v>
      </c>
      <c r="AT146" s="197" t="s">
        <v>135</v>
      </c>
      <c r="AU146" s="197" t="s">
        <v>83</v>
      </c>
      <c r="AY146" s="17" t="s">
        <v>130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83</v>
      </c>
      <c r="BK146" s="198">
        <f>ROUND(I146*H146,2)</f>
        <v>0</v>
      </c>
      <c r="BL146" s="17" t="s">
        <v>139</v>
      </c>
      <c r="BM146" s="197" t="s">
        <v>371</v>
      </c>
    </row>
    <row r="147" spans="1:65" s="2" customFormat="1" ht="16.5" customHeight="1">
      <c r="A147" s="34"/>
      <c r="B147" s="35"/>
      <c r="C147" s="186" t="s">
        <v>262</v>
      </c>
      <c r="D147" s="186" t="s">
        <v>135</v>
      </c>
      <c r="E147" s="187" t="s">
        <v>509</v>
      </c>
      <c r="F147" s="188" t="s">
        <v>510</v>
      </c>
      <c r="G147" s="189" t="s">
        <v>179</v>
      </c>
      <c r="H147" s="190">
        <v>140</v>
      </c>
      <c r="I147" s="191"/>
      <c r="J147" s="192">
        <f>ROUND(I147*H147,2)</f>
        <v>0</v>
      </c>
      <c r="K147" s="188" t="s">
        <v>1</v>
      </c>
      <c r="L147" s="39"/>
      <c r="M147" s="193" t="s">
        <v>1</v>
      </c>
      <c r="N147" s="194" t="s">
        <v>41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139</v>
      </c>
      <c r="AT147" s="197" t="s">
        <v>135</v>
      </c>
      <c r="AU147" s="197" t="s">
        <v>83</v>
      </c>
      <c r="AY147" s="17" t="s">
        <v>130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83</v>
      </c>
      <c r="BK147" s="198">
        <f>ROUND(I147*H147,2)</f>
        <v>0</v>
      </c>
      <c r="BL147" s="17" t="s">
        <v>139</v>
      </c>
      <c r="BM147" s="197" t="s">
        <v>386</v>
      </c>
    </row>
    <row r="148" spans="1:65" s="2" customFormat="1" ht="16.5" customHeight="1">
      <c r="A148" s="34"/>
      <c r="B148" s="35"/>
      <c r="C148" s="186" t="s">
        <v>266</v>
      </c>
      <c r="D148" s="186" t="s">
        <v>135</v>
      </c>
      <c r="E148" s="187" t="s">
        <v>511</v>
      </c>
      <c r="F148" s="188" t="s">
        <v>512</v>
      </c>
      <c r="G148" s="189" t="s">
        <v>179</v>
      </c>
      <c r="H148" s="190">
        <v>140</v>
      </c>
      <c r="I148" s="191"/>
      <c r="J148" s="192">
        <f>ROUND(I148*H148,2)</f>
        <v>0</v>
      </c>
      <c r="K148" s="188" t="s">
        <v>1</v>
      </c>
      <c r="L148" s="39"/>
      <c r="M148" s="193" t="s">
        <v>1</v>
      </c>
      <c r="N148" s="194" t="s">
        <v>41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139</v>
      </c>
      <c r="AT148" s="197" t="s">
        <v>135</v>
      </c>
      <c r="AU148" s="197" t="s">
        <v>83</v>
      </c>
      <c r="AY148" s="17" t="s">
        <v>130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83</v>
      </c>
      <c r="BK148" s="198">
        <f>ROUND(I148*H148,2)</f>
        <v>0</v>
      </c>
      <c r="BL148" s="17" t="s">
        <v>139</v>
      </c>
      <c r="BM148" s="197" t="s">
        <v>395</v>
      </c>
    </row>
    <row r="149" spans="1:65" s="12" customFormat="1" ht="25.9" customHeight="1">
      <c r="B149" s="170"/>
      <c r="C149" s="171"/>
      <c r="D149" s="172" t="s">
        <v>75</v>
      </c>
      <c r="E149" s="173" t="s">
        <v>513</v>
      </c>
      <c r="F149" s="173" t="s">
        <v>514</v>
      </c>
      <c r="G149" s="171"/>
      <c r="H149" s="171"/>
      <c r="I149" s="174"/>
      <c r="J149" s="175">
        <f>BK149</f>
        <v>0</v>
      </c>
      <c r="K149" s="171"/>
      <c r="L149" s="176"/>
      <c r="M149" s="177"/>
      <c r="N149" s="178"/>
      <c r="O149" s="178"/>
      <c r="P149" s="179">
        <f>SUM(P150:P181)</f>
        <v>0</v>
      </c>
      <c r="Q149" s="178"/>
      <c r="R149" s="179">
        <f>SUM(R150:R181)</f>
        <v>0</v>
      </c>
      <c r="S149" s="178"/>
      <c r="T149" s="180">
        <f>SUM(T150:T181)</f>
        <v>0</v>
      </c>
      <c r="AR149" s="181" t="s">
        <v>83</v>
      </c>
      <c r="AT149" s="182" t="s">
        <v>75</v>
      </c>
      <c r="AU149" s="182" t="s">
        <v>76</v>
      </c>
      <c r="AY149" s="181" t="s">
        <v>130</v>
      </c>
      <c r="BK149" s="183">
        <f>SUM(BK150:BK181)</f>
        <v>0</v>
      </c>
    </row>
    <row r="150" spans="1:65" s="2" customFormat="1" ht="16.5" customHeight="1">
      <c r="A150" s="34"/>
      <c r="B150" s="35"/>
      <c r="C150" s="186" t="s">
        <v>272</v>
      </c>
      <c r="D150" s="186" t="s">
        <v>135</v>
      </c>
      <c r="E150" s="187" t="s">
        <v>515</v>
      </c>
      <c r="F150" s="188" t="s">
        <v>516</v>
      </c>
      <c r="G150" s="189" t="s">
        <v>478</v>
      </c>
      <c r="H150" s="190">
        <v>14</v>
      </c>
      <c r="I150" s="191"/>
      <c r="J150" s="192">
        <f t="shared" ref="J150:J181" si="10">ROUND(I150*H150,2)</f>
        <v>0</v>
      </c>
      <c r="K150" s="188" t="s">
        <v>1</v>
      </c>
      <c r="L150" s="39"/>
      <c r="M150" s="193" t="s">
        <v>1</v>
      </c>
      <c r="N150" s="194" t="s">
        <v>41</v>
      </c>
      <c r="O150" s="71"/>
      <c r="P150" s="195">
        <f t="shared" ref="P150:P181" si="11">O150*H150</f>
        <v>0</v>
      </c>
      <c r="Q150" s="195">
        <v>0</v>
      </c>
      <c r="R150" s="195">
        <f t="shared" ref="R150:R181" si="12">Q150*H150</f>
        <v>0</v>
      </c>
      <c r="S150" s="195">
        <v>0</v>
      </c>
      <c r="T150" s="196">
        <f t="shared" ref="T150:T181" si="13"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139</v>
      </c>
      <c r="AT150" s="197" t="s">
        <v>135</v>
      </c>
      <c r="AU150" s="197" t="s">
        <v>83</v>
      </c>
      <c r="AY150" s="17" t="s">
        <v>130</v>
      </c>
      <c r="BE150" s="198">
        <f t="shared" ref="BE150:BE181" si="14">IF(N150="základní",J150,0)</f>
        <v>0</v>
      </c>
      <c r="BF150" s="198">
        <f t="shared" ref="BF150:BF181" si="15">IF(N150="snížená",J150,0)</f>
        <v>0</v>
      </c>
      <c r="BG150" s="198">
        <f t="shared" ref="BG150:BG181" si="16">IF(N150="zákl. přenesená",J150,0)</f>
        <v>0</v>
      </c>
      <c r="BH150" s="198">
        <f t="shared" ref="BH150:BH181" si="17">IF(N150="sníž. přenesená",J150,0)</f>
        <v>0</v>
      </c>
      <c r="BI150" s="198">
        <f t="shared" ref="BI150:BI181" si="18">IF(N150="nulová",J150,0)</f>
        <v>0</v>
      </c>
      <c r="BJ150" s="17" t="s">
        <v>83</v>
      </c>
      <c r="BK150" s="198">
        <f t="shared" ref="BK150:BK181" si="19">ROUND(I150*H150,2)</f>
        <v>0</v>
      </c>
      <c r="BL150" s="17" t="s">
        <v>139</v>
      </c>
      <c r="BM150" s="197" t="s">
        <v>403</v>
      </c>
    </row>
    <row r="151" spans="1:65" s="2" customFormat="1" ht="16.5" customHeight="1">
      <c r="A151" s="34"/>
      <c r="B151" s="35"/>
      <c r="C151" s="186" t="s">
        <v>277</v>
      </c>
      <c r="D151" s="186" t="s">
        <v>135</v>
      </c>
      <c r="E151" s="187" t="s">
        <v>517</v>
      </c>
      <c r="F151" s="188" t="s">
        <v>518</v>
      </c>
      <c r="G151" s="189" t="s">
        <v>519</v>
      </c>
      <c r="H151" s="190">
        <v>20</v>
      </c>
      <c r="I151" s="191"/>
      <c r="J151" s="192">
        <f t="shared" si="10"/>
        <v>0</v>
      </c>
      <c r="K151" s="188" t="s">
        <v>1</v>
      </c>
      <c r="L151" s="39"/>
      <c r="M151" s="193" t="s">
        <v>1</v>
      </c>
      <c r="N151" s="194" t="s">
        <v>41</v>
      </c>
      <c r="O151" s="71"/>
      <c r="P151" s="195">
        <f t="shared" si="11"/>
        <v>0</v>
      </c>
      <c r="Q151" s="195">
        <v>0</v>
      </c>
      <c r="R151" s="195">
        <f t="shared" si="12"/>
        <v>0</v>
      </c>
      <c r="S151" s="195">
        <v>0</v>
      </c>
      <c r="T151" s="196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139</v>
      </c>
      <c r="AT151" s="197" t="s">
        <v>135</v>
      </c>
      <c r="AU151" s="197" t="s">
        <v>83</v>
      </c>
      <c r="AY151" s="17" t="s">
        <v>130</v>
      </c>
      <c r="BE151" s="198">
        <f t="shared" si="14"/>
        <v>0</v>
      </c>
      <c r="BF151" s="198">
        <f t="shared" si="15"/>
        <v>0</v>
      </c>
      <c r="BG151" s="198">
        <f t="shared" si="16"/>
        <v>0</v>
      </c>
      <c r="BH151" s="198">
        <f t="shared" si="17"/>
        <v>0</v>
      </c>
      <c r="BI151" s="198">
        <f t="shared" si="18"/>
        <v>0</v>
      </c>
      <c r="BJ151" s="17" t="s">
        <v>83</v>
      </c>
      <c r="BK151" s="198">
        <f t="shared" si="19"/>
        <v>0</v>
      </c>
      <c r="BL151" s="17" t="s">
        <v>139</v>
      </c>
      <c r="BM151" s="197" t="s">
        <v>411</v>
      </c>
    </row>
    <row r="152" spans="1:65" s="2" customFormat="1" ht="16.5" customHeight="1">
      <c r="A152" s="34"/>
      <c r="B152" s="35"/>
      <c r="C152" s="186" t="s">
        <v>281</v>
      </c>
      <c r="D152" s="186" t="s">
        <v>135</v>
      </c>
      <c r="E152" s="187" t="s">
        <v>520</v>
      </c>
      <c r="F152" s="188" t="s">
        <v>521</v>
      </c>
      <c r="G152" s="189" t="s">
        <v>522</v>
      </c>
      <c r="H152" s="190">
        <v>39</v>
      </c>
      <c r="I152" s="191"/>
      <c r="J152" s="192">
        <f t="shared" si="10"/>
        <v>0</v>
      </c>
      <c r="K152" s="188" t="s">
        <v>1</v>
      </c>
      <c r="L152" s="39"/>
      <c r="M152" s="193" t="s">
        <v>1</v>
      </c>
      <c r="N152" s="194" t="s">
        <v>41</v>
      </c>
      <c r="O152" s="71"/>
      <c r="P152" s="195">
        <f t="shared" si="11"/>
        <v>0</v>
      </c>
      <c r="Q152" s="195">
        <v>0</v>
      </c>
      <c r="R152" s="195">
        <f t="shared" si="12"/>
        <v>0</v>
      </c>
      <c r="S152" s="195">
        <v>0</v>
      </c>
      <c r="T152" s="196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139</v>
      </c>
      <c r="AT152" s="197" t="s">
        <v>135</v>
      </c>
      <c r="AU152" s="197" t="s">
        <v>83</v>
      </c>
      <c r="AY152" s="17" t="s">
        <v>130</v>
      </c>
      <c r="BE152" s="198">
        <f t="shared" si="14"/>
        <v>0</v>
      </c>
      <c r="BF152" s="198">
        <f t="shared" si="15"/>
        <v>0</v>
      </c>
      <c r="BG152" s="198">
        <f t="shared" si="16"/>
        <v>0</v>
      </c>
      <c r="BH152" s="198">
        <f t="shared" si="17"/>
        <v>0</v>
      </c>
      <c r="BI152" s="198">
        <f t="shared" si="18"/>
        <v>0</v>
      </c>
      <c r="BJ152" s="17" t="s">
        <v>83</v>
      </c>
      <c r="BK152" s="198">
        <f t="shared" si="19"/>
        <v>0</v>
      </c>
      <c r="BL152" s="17" t="s">
        <v>139</v>
      </c>
      <c r="BM152" s="197" t="s">
        <v>419</v>
      </c>
    </row>
    <row r="153" spans="1:65" s="2" customFormat="1" ht="16.5" customHeight="1">
      <c r="A153" s="34"/>
      <c r="B153" s="35"/>
      <c r="C153" s="186" t="s">
        <v>286</v>
      </c>
      <c r="D153" s="186" t="s">
        <v>135</v>
      </c>
      <c r="E153" s="187" t="s">
        <v>523</v>
      </c>
      <c r="F153" s="188" t="s">
        <v>524</v>
      </c>
      <c r="G153" s="189" t="s">
        <v>522</v>
      </c>
      <c r="H153" s="190">
        <v>20</v>
      </c>
      <c r="I153" s="191"/>
      <c r="J153" s="192">
        <f t="shared" si="10"/>
        <v>0</v>
      </c>
      <c r="K153" s="188" t="s">
        <v>1</v>
      </c>
      <c r="L153" s="39"/>
      <c r="M153" s="193" t="s">
        <v>1</v>
      </c>
      <c r="N153" s="194" t="s">
        <v>41</v>
      </c>
      <c r="O153" s="71"/>
      <c r="P153" s="195">
        <f t="shared" si="11"/>
        <v>0</v>
      </c>
      <c r="Q153" s="195">
        <v>0</v>
      </c>
      <c r="R153" s="195">
        <f t="shared" si="12"/>
        <v>0</v>
      </c>
      <c r="S153" s="195">
        <v>0</v>
      </c>
      <c r="T153" s="196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139</v>
      </c>
      <c r="AT153" s="197" t="s">
        <v>135</v>
      </c>
      <c r="AU153" s="197" t="s">
        <v>83</v>
      </c>
      <c r="AY153" s="17" t="s">
        <v>130</v>
      </c>
      <c r="BE153" s="198">
        <f t="shared" si="14"/>
        <v>0</v>
      </c>
      <c r="BF153" s="198">
        <f t="shared" si="15"/>
        <v>0</v>
      </c>
      <c r="BG153" s="198">
        <f t="shared" si="16"/>
        <v>0</v>
      </c>
      <c r="BH153" s="198">
        <f t="shared" si="17"/>
        <v>0</v>
      </c>
      <c r="BI153" s="198">
        <f t="shared" si="18"/>
        <v>0</v>
      </c>
      <c r="BJ153" s="17" t="s">
        <v>83</v>
      </c>
      <c r="BK153" s="198">
        <f t="shared" si="19"/>
        <v>0</v>
      </c>
      <c r="BL153" s="17" t="s">
        <v>139</v>
      </c>
      <c r="BM153" s="197" t="s">
        <v>429</v>
      </c>
    </row>
    <row r="154" spans="1:65" s="2" customFormat="1" ht="16.5" customHeight="1">
      <c r="A154" s="34"/>
      <c r="B154" s="35"/>
      <c r="C154" s="186" t="s">
        <v>291</v>
      </c>
      <c r="D154" s="186" t="s">
        <v>135</v>
      </c>
      <c r="E154" s="187" t="s">
        <v>523</v>
      </c>
      <c r="F154" s="188" t="s">
        <v>524</v>
      </c>
      <c r="G154" s="189" t="s">
        <v>522</v>
      </c>
      <c r="H154" s="190">
        <v>4</v>
      </c>
      <c r="I154" s="191"/>
      <c r="J154" s="192">
        <f t="shared" si="10"/>
        <v>0</v>
      </c>
      <c r="K154" s="188" t="s">
        <v>1</v>
      </c>
      <c r="L154" s="39"/>
      <c r="M154" s="193" t="s">
        <v>1</v>
      </c>
      <c r="N154" s="194" t="s">
        <v>41</v>
      </c>
      <c r="O154" s="71"/>
      <c r="P154" s="195">
        <f t="shared" si="11"/>
        <v>0</v>
      </c>
      <c r="Q154" s="195">
        <v>0</v>
      </c>
      <c r="R154" s="195">
        <f t="shared" si="12"/>
        <v>0</v>
      </c>
      <c r="S154" s="195">
        <v>0</v>
      </c>
      <c r="T154" s="196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139</v>
      </c>
      <c r="AT154" s="197" t="s">
        <v>135</v>
      </c>
      <c r="AU154" s="197" t="s">
        <v>83</v>
      </c>
      <c r="AY154" s="17" t="s">
        <v>130</v>
      </c>
      <c r="BE154" s="198">
        <f t="shared" si="14"/>
        <v>0</v>
      </c>
      <c r="BF154" s="198">
        <f t="shared" si="15"/>
        <v>0</v>
      </c>
      <c r="BG154" s="198">
        <f t="shared" si="16"/>
        <v>0</v>
      </c>
      <c r="BH154" s="198">
        <f t="shared" si="17"/>
        <v>0</v>
      </c>
      <c r="BI154" s="198">
        <f t="shared" si="18"/>
        <v>0</v>
      </c>
      <c r="BJ154" s="17" t="s">
        <v>83</v>
      </c>
      <c r="BK154" s="198">
        <f t="shared" si="19"/>
        <v>0</v>
      </c>
      <c r="BL154" s="17" t="s">
        <v>139</v>
      </c>
      <c r="BM154" s="197" t="s">
        <v>439</v>
      </c>
    </row>
    <row r="155" spans="1:65" s="2" customFormat="1" ht="16.5" customHeight="1">
      <c r="A155" s="34"/>
      <c r="B155" s="35"/>
      <c r="C155" s="186" t="s">
        <v>295</v>
      </c>
      <c r="D155" s="186" t="s">
        <v>135</v>
      </c>
      <c r="E155" s="187" t="s">
        <v>525</v>
      </c>
      <c r="F155" s="188" t="s">
        <v>526</v>
      </c>
      <c r="G155" s="189" t="s">
        <v>527</v>
      </c>
      <c r="H155" s="190">
        <v>5</v>
      </c>
      <c r="I155" s="191"/>
      <c r="J155" s="192">
        <f t="shared" si="10"/>
        <v>0</v>
      </c>
      <c r="K155" s="188" t="s">
        <v>1</v>
      </c>
      <c r="L155" s="39"/>
      <c r="M155" s="193" t="s">
        <v>1</v>
      </c>
      <c r="N155" s="194" t="s">
        <v>41</v>
      </c>
      <c r="O155" s="71"/>
      <c r="P155" s="195">
        <f t="shared" si="11"/>
        <v>0</v>
      </c>
      <c r="Q155" s="195">
        <v>0</v>
      </c>
      <c r="R155" s="195">
        <f t="shared" si="12"/>
        <v>0</v>
      </c>
      <c r="S155" s="195">
        <v>0</v>
      </c>
      <c r="T155" s="196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139</v>
      </c>
      <c r="AT155" s="197" t="s">
        <v>135</v>
      </c>
      <c r="AU155" s="197" t="s">
        <v>83</v>
      </c>
      <c r="AY155" s="17" t="s">
        <v>130</v>
      </c>
      <c r="BE155" s="198">
        <f t="shared" si="14"/>
        <v>0</v>
      </c>
      <c r="BF155" s="198">
        <f t="shared" si="15"/>
        <v>0</v>
      </c>
      <c r="BG155" s="198">
        <f t="shared" si="16"/>
        <v>0</v>
      </c>
      <c r="BH155" s="198">
        <f t="shared" si="17"/>
        <v>0</v>
      </c>
      <c r="BI155" s="198">
        <f t="shared" si="18"/>
        <v>0</v>
      </c>
      <c r="BJ155" s="17" t="s">
        <v>83</v>
      </c>
      <c r="BK155" s="198">
        <f t="shared" si="19"/>
        <v>0</v>
      </c>
      <c r="BL155" s="17" t="s">
        <v>139</v>
      </c>
      <c r="BM155" s="197" t="s">
        <v>133</v>
      </c>
    </row>
    <row r="156" spans="1:65" s="2" customFormat="1" ht="16.5" customHeight="1">
      <c r="A156" s="34"/>
      <c r="B156" s="35"/>
      <c r="C156" s="186" t="s">
        <v>224</v>
      </c>
      <c r="D156" s="186" t="s">
        <v>135</v>
      </c>
      <c r="E156" s="187" t="s">
        <v>528</v>
      </c>
      <c r="F156" s="188" t="s">
        <v>529</v>
      </c>
      <c r="G156" s="189" t="s">
        <v>519</v>
      </c>
      <c r="H156" s="190">
        <v>17</v>
      </c>
      <c r="I156" s="191"/>
      <c r="J156" s="192">
        <f t="shared" si="10"/>
        <v>0</v>
      </c>
      <c r="K156" s="188" t="s">
        <v>1</v>
      </c>
      <c r="L156" s="39"/>
      <c r="M156" s="193" t="s">
        <v>1</v>
      </c>
      <c r="N156" s="194" t="s">
        <v>41</v>
      </c>
      <c r="O156" s="71"/>
      <c r="P156" s="195">
        <f t="shared" si="11"/>
        <v>0</v>
      </c>
      <c r="Q156" s="195">
        <v>0</v>
      </c>
      <c r="R156" s="195">
        <f t="shared" si="12"/>
        <v>0</v>
      </c>
      <c r="S156" s="195">
        <v>0</v>
      </c>
      <c r="T156" s="196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139</v>
      </c>
      <c r="AT156" s="197" t="s">
        <v>135</v>
      </c>
      <c r="AU156" s="197" t="s">
        <v>83</v>
      </c>
      <c r="AY156" s="17" t="s">
        <v>130</v>
      </c>
      <c r="BE156" s="198">
        <f t="shared" si="14"/>
        <v>0</v>
      </c>
      <c r="BF156" s="198">
        <f t="shared" si="15"/>
        <v>0</v>
      </c>
      <c r="BG156" s="198">
        <f t="shared" si="16"/>
        <v>0</v>
      </c>
      <c r="BH156" s="198">
        <f t="shared" si="17"/>
        <v>0</v>
      </c>
      <c r="BI156" s="198">
        <f t="shared" si="18"/>
        <v>0</v>
      </c>
      <c r="BJ156" s="17" t="s">
        <v>83</v>
      </c>
      <c r="BK156" s="198">
        <f t="shared" si="19"/>
        <v>0</v>
      </c>
      <c r="BL156" s="17" t="s">
        <v>139</v>
      </c>
      <c r="BM156" s="197" t="s">
        <v>319</v>
      </c>
    </row>
    <row r="157" spans="1:65" s="2" customFormat="1" ht="16.5" customHeight="1">
      <c r="A157" s="34"/>
      <c r="B157" s="35"/>
      <c r="C157" s="186" t="s">
        <v>303</v>
      </c>
      <c r="D157" s="186" t="s">
        <v>135</v>
      </c>
      <c r="E157" s="187" t="s">
        <v>530</v>
      </c>
      <c r="F157" s="188" t="s">
        <v>531</v>
      </c>
      <c r="G157" s="189" t="s">
        <v>527</v>
      </c>
      <c r="H157" s="190">
        <v>10</v>
      </c>
      <c r="I157" s="191"/>
      <c r="J157" s="192">
        <f t="shared" si="10"/>
        <v>0</v>
      </c>
      <c r="K157" s="188" t="s">
        <v>1</v>
      </c>
      <c r="L157" s="39"/>
      <c r="M157" s="193" t="s">
        <v>1</v>
      </c>
      <c r="N157" s="194" t="s">
        <v>41</v>
      </c>
      <c r="O157" s="71"/>
      <c r="P157" s="195">
        <f t="shared" si="11"/>
        <v>0</v>
      </c>
      <c r="Q157" s="195">
        <v>0</v>
      </c>
      <c r="R157" s="195">
        <f t="shared" si="12"/>
        <v>0</v>
      </c>
      <c r="S157" s="195">
        <v>0</v>
      </c>
      <c r="T157" s="196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139</v>
      </c>
      <c r="AT157" s="197" t="s">
        <v>135</v>
      </c>
      <c r="AU157" s="197" t="s">
        <v>83</v>
      </c>
      <c r="AY157" s="17" t="s">
        <v>130</v>
      </c>
      <c r="BE157" s="198">
        <f t="shared" si="14"/>
        <v>0</v>
      </c>
      <c r="BF157" s="198">
        <f t="shared" si="15"/>
        <v>0</v>
      </c>
      <c r="BG157" s="198">
        <f t="shared" si="16"/>
        <v>0</v>
      </c>
      <c r="BH157" s="198">
        <f t="shared" si="17"/>
        <v>0</v>
      </c>
      <c r="BI157" s="198">
        <f t="shared" si="18"/>
        <v>0</v>
      </c>
      <c r="BJ157" s="17" t="s">
        <v>83</v>
      </c>
      <c r="BK157" s="198">
        <f t="shared" si="19"/>
        <v>0</v>
      </c>
      <c r="BL157" s="17" t="s">
        <v>139</v>
      </c>
      <c r="BM157" s="197" t="s">
        <v>532</v>
      </c>
    </row>
    <row r="158" spans="1:65" s="2" customFormat="1" ht="16.5" customHeight="1">
      <c r="A158" s="34"/>
      <c r="B158" s="35"/>
      <c r="C158" s="186" t="s">
        <v>307</v>
      </c>
      <c r="D158" s="186" t="s">
        <v>135</v>
      </c>
      <c r="E158" s="187" t="s">
        <v>533</v>
      </c>
      <c r="F158" s="188" t="s">
        <v>534</v>
      </c>
      <c r="G158" s="189" t="s">
        <v>519</v>
      </c>
      <c r="H158" s="190">
        <v>10</v>
      </c>
      <c r="I158" s="191"/>
      <c r="J158" s="192">
        <f t="shared" si="10"/>
        <v>0</v>
      </c>
      <c r="K158" s="188" t="s">
        <v>1</v>
      </c>
      <c r="L158" s="39"/>
      <c r="M158" s="193" t="s">
        <v>1</v>
      </c>
      <c r="N158" s="194" t="s">
        <v>41</v>
      </c>
      <c r="O158" s="71"/>
      <c r="P158" s="195">
        <f t="shared" si="11"/>
        <v>0</v>
      </c>
      <c r="Q158" s="195">
        <v>0</v>
      </c>
      <c r="R158" s="195">
        <f t="shared" si="12"/>
        <v>0</v>
      </c>
      <c r="S158" s="195">
        <v>0</v>
      </c>
      <c r="T158" s="196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139</v>
      </c>
      <c r="AT158" s="197" t="s">
        <v>135</v>
      </c>
      <c r="AU158" s="197" t="s">
        <v>83</v>
      </c>
      <c r="AY158" s="17" t="s">
        <v>130</v>
      </c>
      <c r="BE158" s="198">
        <f t="shared" si="14"/>
        <v>0</v>
      </c>
      <c r="BF158" s="198">
        <f t="shared" si="15"/>
        <v>0</v>
      </c>
      <c r="BG158" s="198">
        <f t="shared" si="16"/>
        <v>0</v>
      </c>
      <c r="BH158" s="198">
        <f t="shared" si="17"/>
        <v>0</v>
      </c>
      <c r="BI158" s="198">
        <f t="shared" si="18"/>
        <v>0</v>
      </c>
      <c r="BJ158" s="17" t="s">
        <v>83</v>
      </c>
      <c r="BK158" s="198">
        <f t="shared" si="19"/>
        <v>0</v>
      </c>
      <c r="BL158" s="17" t="s">
        <v>139</v>
      </c>
      <c r="BM158" s="197" t="s">
        <v>535</v>
      </c>
    </row>
    <row r="159" spans="1:65" s="2" customFormat="1" ht="16.5" customHeight="1">
      <c r="A159" s="34"/>
      <c r="B159" s="35"/>
      <c r="C159" s="186" t="s">
        <v>311</v>
      </c>
      <c r="D159" s="186" t="s">
        <v>135</v>
      </c>
      <c r="E159" s="187" t="s">
        <v>536</v>
      </c>
      <c r="F159" s="188" t="s">
        <v>537</v>
      </c>
      <c r="G159" s="189" t="s">
        <v>519</v>
      </c>
      <c r="H159" s="190">
        <v>13</v>
      </c>
      <c r="I159" s="191"/>
      <c r="J159" s="192">
        <f t="shared" si="10"/>
        <v>0</v>
      </c>
      <c r="K159" s="188" t="s">
        <v>1</v>
      </c>
      <c r="L159" s="39"/>
      <c r="M159" s="193" t="s">
        <v>1</v>
      </c>
      <c r="N159" s="194" t="s">
        <v>41</v>
      </c>
      <c r="O159" s="71"/>
      <c r="P159" s="195">
        <f t="shared" si="11"/>
        <v>0</v>
      </c>
      <c r="Q159" s="195">
        <v>0</v>
      </c>
      <c r="R159" s="195">
        <f t="shared" si="12"/>
        <v>0</v>
      </c>
      <c r="S159" s="195">
        <v>0</v>
      </c>
      <c r="T159" s="196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139</v>
      </c>
      <c r="AT159" s="197" t="s">
        <v>135</v>
      </c>
      <c r="AU159" s="197" t="s">
        <v>83</v>
      </c>
      <c r="AY159" s="17" t="s">
        <v>130</v>
      </c>
      <c r="BE159" s="198">
        <f t="shared" si="14"/>
        <v>0</v>
      </c>
      <c r="BF159" s="198">
        <f t="shared" si="15"/>
        <v>0</v>
      </c>
      <c r="BG159" s="198">
        <f t="shared" si="16"/>
        <v>0</v>
      </c>
      <c r="BH159" s="198">
        <f t="shared" si="17"/>
        <v>0</v>
      </c>
      <c r="BI159" s="198">
        <f t="shared" si="18"/>
        <v>0</v>
      </c>
      <c r="BJ159" s="17" t="s">
        <v>83</v>
      </c>
      <c r="BK159" s="198">
        <f t="shared" si="19"/>
        <v>0</v>
      </c>
      <c r="BL159" s="17" t="s">
        <v>139</v>
      </c>
      <c r="BM159" s="197" t="s">
        <v>538</v>
      </c>
    </row>
    <row r="160" spans="1:65" s="2" customFormat="1" ht="16.5" customHeight="1">
      <c r="A160" s="34"/>
      <c r="B160" s="35"/>
      <c r="C160" s="186" t="s">
        <v>315</v>
      </c>
      <c r="D160" s="186" t="s">
        <v>135</v>
      </c>
      <c r="E160" s="187" t="s">
        <v>539</v>
      </c>
      <c r="F160" s="188" t="s">
        <v>540</v>
      </c>
      <c r="G160" s="189" t="s">
        <v>519</v>
      </c>
      <c r="H160" s="190">
        <v>98</v>
      </c>
      <c r="I160" s="191"/>
      <c r="J160" s="192">
        <f t="shared" si="10"/>
        <v>0</v>
      </c>
      <c r="K160" s="188" t="s">
        <v>1</v>
      </c>
      <c r="L160" s="39"/>
      <c r="M160" s="193" t="s">
        <v>1</v>
      </c>
      <c r="N160" s="194" t="s">
        <v>41</v>
      </c>
      <c r="O160" s="71"/>
      <c r="P160" s="195">
        <f t="shared" si="11"/>
        <v>0</v>
      </c>
      <c r="Q160" s="195">
        <v>0</v>
      </c>
      <c r="R160" s="195">
        <f t="shared" si="12"/>
        <v>0</v>
      </c>
      <c r="S160" s="195">
        <v>0</v>
      </c>
      <c r="T160" s="196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139</v>
      </c>
      <c r="AT160" s="197" t="s">
        <v>135</v>
      </c>
      <c r="AU160" s="197" t="s">
        <v>83</v>
      </c>
      <c r="AY160" s="17" t="s">
        <v>130</v>
      </c>
      <c r="BE160" s="198">
        <f t="shared" si="14"/>
        <v>0</v>
      </c>
      <c r="BF160" s="198">
        <f t="shared" si="15"/>
        <v>0</v>
      </c>
      <c r="BG160" s="198">
        <f t="shared" si="16"/>
        <v>0</v>
      </c>
      <c r="BH160" s="198">
        <f t="shared" si="17"/>
        <v>0</v>
      </c>
      <c r="BI160" s="198">
        <f t="shared" si="18"/>
        <v>0</v>
      </c>
      <c r="BJ160" s="17" t="s">
        <v>83</v>
      </c>
      <c r="BK160" s="198">
        <f t="shared" si="19"/>
        <v>0</v>
      </c>
      <c r="BL160" s="17" t="s">
        <v>139</v>
      </c>
      <c r="BM160" s="197" t="s">
        <v>541</v>
      </c>
    </row>
    <row r="161" spans="1:65" s="2" customFormat="1" ht="16.5" customHeight="1">
      <c r="A161" s="34"/>
      <c r="B161" s="35"/>
      <c r="C161" s="186" t="s">
        <v>326</v>
      </c>
      <c r="D161" s="186" t="s">
        <v>135</v>
      </c>
      <c r="E161" s="187" t="s">
        <v>542</v>
      </c>
      <c r="F161" s="188" t="s">
        <v>543</v>
      </c>
      <c r="G161" s="189" t="s">
        <v>519</v>
      </c>
      <c r="H161" s="190">
        <v>5</v>
      </c>
      <c r="I161" s="191"/>
      <c r="J161" s="192">
        <f t="shared" si="10"/>
        <v>0</v>
      </c>
      <c r="K161" s="188" t="s">
        <v>1</v>
      </c>
      <c r="L161" s="39"/>
      <c r="M161" s="193" t="s">
        <v>1</v>
      </c>
      <c r="N161" s="194" t="s">
        <v>41</v>
      </c>
      <c r="O161" s="71"/>
      <c r="P161" s="195">
        <f t="shared" si="11"/>
        <v>0</v>
      </c>
      <c r="Q161" s="195">
        <v>0</v>
      </c>
      <c r="R161" s="195">
        <f t="shared" si="12"/>
        <v>0</v>
      </c>
      <c r="S161" s="195">
        <v>0</v>
      </c>
      <c r="T161" s="196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139</v>
      </c>
      <c r="AT161" s="197" t="s">
        <v>135</v>
      </c>
      <c r="AU161" s="197" t="s">
        <v>83</v>
      </c>
      <c r="AY161" s="17" t="s">
        <v>130</v>
      </c>
      <c r="BE161" s="198">
        <f t="shared" si="14"/>
        <v>0</v>
      </c>
      <c r="BF161" s="198">
        <f t="shared" si="15"/>
        <v>0</v>
      </c>
      <c r="BG161" s="198">
        <f t="shared" si="16"/>
        <v>0</v>
      </c>
      <c r="BH161" s="198">
        <f t="shared" si="17"/>
        <v>0</v>
      </c>
      <c r="BI161" s="198">
        <f t="shared" si="18"/>
        <v>0</v>
      </c>
      <c r="BJ161" s="17" t="s">
        <v>83</v>
      </c>
      <c r="BK161" s="198">
        <f t="shared" si="19"/>
        <v>0</v>
      </c>
      <c r="BL161" s="17" t="s">
        <v>139</v>
      </c>
      <c r="BM161" s="197" t="s">
        <v>544</v>
      </c>
    </row>
    <row r="162" spans="1:65" s="2" customFormat="1" ht="16.5" customHeight="1">
      <c r="A162" s="34"/>
      <c r="B162" s="35"/>
      <c r="C162" s="186" t="s">
        <v>331</v>
      </c>
      <c r="D162" s="186" t="s">
        <v>135</v>
      </c>
      <c r="E162" s="187" t="s">
        <v>545</v>
      </c>
      <c r="F162" s="188" t="s">
        <v>546</v>
      </c>
      <c r="G162" s="189" t="s">
        <v>519</v>
      </c>
      <c r="H162" s="190">
        <v>12</v>
      </c>
      <c r="I162" s="191"/>
      <c r="J162" s="192">
        <f t="shared" si="10"/>
        <v>0</v>
      </c>
      <c r="K162" s="188" t="s">
        <v>1</v>
      </c>
      <c r="L162" s="39"/>
      <c r="M162" s="193" t="s">
        <v>1</v>
      </c>
      <c r="N162" s="194" t="s">
        <v>41</v>
      </c>
      <c r="O162" s="71"/>
      <c r="P162" s="195">
        <f t="shared" si="11"/>
        <v>0</v>
      </c>
      <c r="Q162" s="195">
        <v>0</v>
      </c>
      <c r="R162" s="195">
        <f t="shared" si="12"/>
        <v>0</v>
      </c>
      <c r="S162" s="195">
        <v>0</v>
      </c>
      <c r="T162" s="196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139</v>
      </c>
      <c r="AT162" s="197" t="s">
        <v>135</v>
      </c>
      <c r="AU162" s="197" t="s">
        <v>83</v>
      </c>
      <c r="AY162" s="17" t="s">
        <v>130</v>
      </c>
      <c r="BE162" s="198">
        <f t="shared" si="14"/>
        <v>0</v>
      </c>
      <c r="BF162" s="198">
        <f t="shared" si="15"/>
        <v>0</v>
      </c>
      <c r="BG162" s="198">
        <f t="shared" si="16"/>
        <v>0</v>
      </c>
      <c r="BH162" s="198">
        <f t="shared" si="17"/>
        <v>0</v>
      </c>
      <c r="BI162" s="198">
        <f t="shared" si="18"/>
        <v>0</v>
      </c>
      <c r="BJ162" s="17" t="s">
        <v>83</v>
      </c>
      <c r="BK162" s="198">
        <f t="shared" si="19"/>
        <v>0</v>
      </c>
      <c r="BL162" s="17" t="s">
        <v>139</v>
      </c>
      <c r="BM162" s="197" t="s">
        <v>547</v>
      </c>
    </row>
    <row r="163" spans="1:65" s="2" customFormat="1" ht="16.5" customHeight="1">
      <c r="A163" s="34"/>
      <c r="B163" s="35"/>
      <c r="C163" s="186" t="s">
        <v>336</v>
      </c>
      <c r="D163" s="186" t="s">
        <v>135</v>
      </c>
      <c r="E163" s="187" t="s">
        <v>548</v>
      </c>
      <c r="F163" s="188" t="s">
        <v>549</v>
      </c>
      <c r="G163" s="189" t="s">
        <v>519</v>
      </c>
      <c r="H163" s="190">
        <v>2</v>
      </c>
      <c r="I163" s="191"/>
      <c r="J163" s="192">
        <f t="shared" si="10"/>
        <v>0</v>
      </c>
      <c r="K163" s="188" t="s">
        <v>1</v>
      </c>
      <c r="L163" s="39"/>
      <c r="M163" s="193" t="s">
        <v>1</v>
      </c>
      <c r="N163" s="194" t="s">
        <v>41</v>
      </c>
      <c r="O163" s="71"/>
      <c r="P163" s="195">
        <f t="shared" si="11"/>
        <v>0</v>
      </c>
      <c r="Q163" s="195">
        <v>0</v>
      </c>
      <c r="R163" s="195">
        <f t="shared" si="12"/>
        <v>0</v>
      </c>
      <c r="S163" s="195">
        <v>0</v>
      </c>
      <c r="T163" s="196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139</v>
      </c>
      <c r="AT163" s="197" t="s">
        <v>135</v>
      </c>
      <c r="AU163" s="197" t="s">
        <v>83</v>
      </c>
      <c r="AY163" s="17" t="s">
        <v>130</v>
      </c>
      <c r="BE163" s="198">
        <f t="shared" si="14"/>
        <v>0</v>
      </c>
      <c r="BF163" s="198">
        <f t="shared" si="15"/>
        <v>0</v>
      </c>
      <c r="BG163" s="198">
        <f t="shared" si="16"/>
        <v>0</v>
      </c>
      <c r="BH163" s="198">
        <f t="shared" si="17"/>
        <v>0</v>
      </c>
      <c r="BI163" s="198">
        <f t="shared" si="18"/>
        <v>0</v>
      </c>
      <c r="BJ163" s="17" t="s">
        <v>83</v>
      </c>
      <c r="BK163" s="198">
        <f t="shared" si="19"/>
        <v>0</v>
      </c>
      <c r="BL163" s="17" t="s">
        <v>139</v>
      </c>
      <c r="BM163" s="197" t="s">
        <v>550</v>
      </c>
    </row>
    <row r="164" spans="1:65" s="2" customFormat="1" ht="16.5" customHeight="1">
      <c r="A164" s="34"/>
      <c r="B164" s="35"/>
      <c r="C164" s="186" t="s">
        <v>341</v>
      </c>
      <c r="D164" s="186" t="s">
        <v>135</v>
      </c>
      <c r="E164" s="187" t="s">
        <v>551</v>
      </c>
      <c r="F164" s="188" t="s">
        <v>552</v>
      </c>
      <c r="G164" s="189" t="s">
        <v>519</v>
      </c>
      <c r="H164" s="190">
        <v>6</v>
      </c>
      <c r="I164" s="191"/>
      <c r="J164" s="192">
        <f t="shared" si="10"/>
        <v>0</v>
      </c>
      <c r="K164" s="188" t="s">
        <v>1</v>
      </c>
      <c r="L164" s="39"/>
      <c r="M164" s="193" t="s">
        <v>1</v>
      </c>
      <c r="N164" s="194" t="s">
        <v>41</v>
      </c>
      <c r="O164" s="71"/>
      <c r="P164" s="195">
        <f t="shared" si="11"/>
        <v>0</v>
      </c>
      <c r="Q164" s="195">
        <v>0</v>
      </c>
      <c r="R164" s="195">
        <f t="shared" si="12"/>
        <v>0</v>
      </c>
      <c r="S164" s="195">
        <v>0</v>
      </c>
      <c r="T164" s="196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139</v>
      </c>
      <c r="AT164" s="197" t="s">
        <v>135</v>
      </c>
      <c r="AU164" s="197" t="s">
        <v>83</v>
      </c>
      <c r="AY164" s="17" t="s">
        <v>130</v>
      </c>
      <c r="BE164" s="198">
        <f t="shared" si="14"/>
        <v>0</v>
      </c>
      <c r="BF164" s="198">
        <f t="shared" si="15"/>
        <v>0</v>
      </c>
      <c r="BG164" s="198">
        <f t="shared" si="16"/>
        <v>0</v>
      </c>
      <c r="BH164" s="198">
        <f t="shared" si="17"/>
        <v>0</v>
      </c>
      <c r="BI164" s="198">
        <f t="shared" si="18"/>
        <v>0</v>
      </c>
      <c r="BJ164" s="17" t="s">
        <v>83</v>
      </c>
      <c r="BK164" s="198">
        <f t="shared" si="19"/>
        <v>0</v>
      </c>
      <c r="BL164" s="17" t="s">
        <v>139</v>
      </c>
      <c r="BM164" s="197" t="s">
        <v>553</v>
      </c>
    </row>
    <row r="165" spans="1:65" s="2" customFormat="1" ht="16.5" customHeight="1">
      <c r="A165" s="34"/>
      <c r="B165" s="35"/>
      <c r="C165" s="186" t="s">
        <v>346</v>
      </c>
      <c r="D165" s="186" t="s">
        <v>135</v>
      </c>
      <c r="E165" s="187" t="s">
        <v>554</v>
      </c>
      <c r="F165" s="188" t="s">
        <v>555</v>
      </c>
      <c r="G165" s="189" t="s">
        <v>519</v>
      </c>
      <c r="H165" s="190">
        <v>26</v>
      </c>
      <c r="I165" s="191"/>
      <c r="J165" s="192">
        <f t="shared" si="10"/>
        <v>0</v>
      </c>
      <c r="K165" s="188" t="s">
        <v>1</v>
      </c>
      <c r="L165" s="39"/>
      <c r="M165" s="193" t="s">
        <v>1</v>
      </c>
      <c r="N165" s="194" t="s">
        <v>41</v>
      </c>
      <c r="O165" s="71"/>
      <c r="P165" s="195">
        <f t="shared" si="11"/>
        <v>0</v>
      </c>
      <c r="Q165" s="195">
        <v>0</v>
      </c>
      <c r="R165" s="195">
        <f t="shared" si="12"/>
        <v>0</v>
      </c>
      <c r="S165" s="195">
        <v>0</v>
      </c>
      <c r="T165" s="196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139</v>
      </c>
      <c r="AT165" s="197" t="s">
        <v>135</v>
      </c>
      <c r="AU165" s="197" t="s">
        <v>83</v>
      </c>
      <c r="AY165" s="17" t="s">
        <v>130</v>
      </c>
      <c r="BE165" s="198">
        <f t="shared" si="14"/>
        <v>0</v>
      </c>
      <c r="BF165" s="198">
        <f t="shared" si="15"/>
        <v>0</v>
      </c>
      <c r="BG165" s="198">
        <f t="shared" si="16"/>
        <v>0</v>
      </c>
      <c r="BH165" s="198">
        <f t="shared" si="17"/>
        <v>0</v>
      </c>
      <c r="BI165" s="198">
        <f t="shared" si="18"/>
        <v>0</v>
      </c>
      <c r="BJ165" s="17" t="s">
        <v>83</v>
      </c>
      <c r="BK165" s="198">
        <f t="shared" si="19"/>
        <v>0</v>
      </c>
      <c r="BL165" s="17" t="s">
        <v>139</v>
      </c>
      <c r="BM165" s="197" t="s">
        <v>556</v>
      </c>
    </row>
    <row r="166" spans="1:65" s="2" customFormat="1" ht="16.5" customHeight="1">
      <c r="A166" s="34"/>
      <c r="B166" s="35"/>
      <c r="C166" s="186" t="s">
        <v>351</v>
      </c>
      <c r="D166" s="186" t="s">
        <v>135</v>
      </c>
      <c r="E166" s="187" t="s">
        <v>557</v>
      </c>
      <c r="F166" s="188" t="s">
        <v>558</v>
      </c>
      <c r="G166" s="189" t="s">
        <v>522</v>
      </c>
      <c r="H166" s="190">
        <v>75</v>
      </c>
      <c r="I166" s="191"/>
      <c r="J166" s="192">
        <f t="shared" si="10"/>
        <v>0</v>
      </c>
      <c r="K166" s="188" t="s">
        <v>1</v>
      </c>
      <c r="L166" s="39"/>
      <c r="M166" s="193" t="s">
        <v>1</v>
      </c>
      <c r="N166" s="194" t="s">
        <v>41</v>
      </c>
      <c r="O166" s="71"/>
      <c r="P166" s="195">
        <f t="shared" si="11"/>
        <v>0</v>
      </c>
      <c r="Q166" s="195">
        <v>0</v>
      </c>
      <c r="R166" s="195">
        <f t="shared" si="12"/>
        <v>0</v>
      </c>
      <c r="S166" s="195">
        <v>0</v>
      </c>
      <c r="T166" s="196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139</v>
      </c>
      <c r="AT166" s="197" t="s">
        <v>135</v>
      </c>
      <c r="AU166" s="197" t="s">
        <v>83</v>
      </c>
      <c r="AY166" s="17" t="s">
        <v>130</v>
      </c>
      <c r="BE166" s="198">
        <f t="shared" si="14"/>
        <v>0</v>
      </c>
      <c r="BF166" s="198">
        <f t="shared" si="15"/>
        <v>0</v>
      </c>
      <c r="BG166" s="198">
        <f t="shared" si="16"/>
        <v>0</v>
      </c>
      <c r="BH166" s="198">
        <f t="shared" si="17"/>
        <v>0</v>
      </c>
      <c r="BI166" s="198">
        <f t="shared" si="18"/>
        <v>0</v>
      </c>
      <c r="BJ166" s="17" t="s">
        <v>83</v>
      </c>
      <c r="BK166" s="198">
        <f t="shared" si="19"/>
        <v>0</v>
      </c>
      <c r="BL166" s="17" t="s">
        <v>139</v>
      </c>
      <c r="BM166" s="197" t="s">
        <v>559</v>
      </c>
    </row>
    <row r="167" spans="1:65" s="2" customFormat="1" ht="16.5" customHeight="1">
      <c r="A167" s="34"/>
      <c r="B167" s="35"/>
      <c r="C167" s="186" t="s">
        <v>356</v>
      </c>
      <c r="D167" s="186" t="s">
        <v>135</v>
      </c>
      <c r="E167" s="187" t="s">
        <v>560</v>
      </c>
      <c r="F167" s="188" t="s">
        <v>561</v>
      </c>
      <c r="G167" s="189" t="s">
        <v>221</v>
      </c>
      <c r="H167" s="190">
        <v>140</v>
      </c>
      <c r="I167" s="191"/>
      <c r="J167" s="192">
        <f t="shared" si="10"/>
        <v>0</v>
      </c>
      <c r="K167" s="188" t="s">
        <v>1</v>
      </c>
      <c r="L167" s="39"/>
      <c r="M167" s="193" t="s">
        <v>1</v>
      </c>
      <c r="N167" s="194" t="s">
        <v>41</v>
      </c>
      <c r="O167" s="71"/>
      <c r="P167" s="195">
        <f t="shared" si="11"/>
        <v>0</v>
      </c>
      <c r="Q167" s="195">
        <v>0</v>
      </c>
      <c r="R167" s="195">
        <f t="shared" si="12"/>
        <v>0</v>
      </c>
      <c r="S167" s="195">
        <v>0</v>
      </c>
      <c r="T167" s="196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139</v>
      </c>
      <c r="AT167" s="197" t="s">
        <v>135</v>
      </c>
      <c r="AU167" s="197" t="s">
        <v>83</v>
      </c>
      <c r="AY167" s="17" t="s">
        <v>130</v>
      </c>
      <c r="BE167" s="198">
        <f t="shared" si="14"/>
        <v>0</v>
      </c>
      <c r="BF167" s="198">
        <f t="shared" si="15"/>
        <v>0</v>
      </c>
      <c r="BG167" s="198">
        <f t="shared" si="16"/>
        <v>0</v>
      </c>
      <c r="BH167" s="198">
        <f t="shared" si="17"/>
        <v>0</v>
      </c>
      <c r="BI167" s="198">
        <f t="shared" si="18"/>
        <v>0</v>
      </c>
      <c r="BJ167" s="17" t="s">
        <v>83</v>
      </c>
      <c r="BK167" s="198">
        <f t="shared" si="19"/>
        <v>0</v>
      </c>
      <c r="BL167" s="17" t="s">
        <v>139</v>
      </c>
      <c r="BM167" s="197" t="s">
        <v>562</v>
      </c>
    </row>
    <row r="168" spans="1:65" s="2" customFormat="1" ht="16.5" customHeight="1">
      <c r="A168" s="34"/>
      <c r="B168" s="35"/>
      <c r="C168" s="186" t="s">
        <v>361</v>
      </c>
      <c r="D168" s="186" t="s">
        <v>135</v>
      </c>
      <c r="E168" s="187" t="s">
        <v>563</v>
      </c>
      <c r="F168" s="188" t="s">
        <v>564</v>
      </c>
      <c r="G168" s="189" t="s">
        <v>527</v>
      </c>
      <c r="H168" s="190">
        <v>3</v>
      </c>
      <c r="I168" s="191"/>
      <c r="J168" s="192">
        <f t="shared" si="10"/>
        <v>0</v>
      </c>
      <c r="K168" s="188" t="s">
        <v>1</v>
      </c>
      <c r="L168" s="39"/>
      <c r="M168" s="193" t="s">
        <v>1</v>
      </c>
      <c r="N168" s="194" t="s">
        <v>41</v>
      </c>
      <c r="O168" s="71"/>
      <c r="P168" s="195">
        <f t="shared" si="11"/>
        <v>0</v>
      </c>
      <c r="Q168" s="195">
        <v>0</v>
      </c>
      <c r="R168" s="195">
        <f t="shared" si="12"/>
        <v>0</v>
      </c>
      <c r="S168" s="195">
        <v>0</v>
      </c>
      <c r="T168" s="196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139</v>
      </c>
      <c r="AT168" s="197" t="s">
        <v>135</v>
      </c>
      <c r="AU168" s="197" t="s">
        <v>83</v>
      </c>
      <c r="AY168" s="17" t="s">
        <v>130</v>
      </c>
      <c r="BE168" s="198">
        <f t="shared" si="14"/>
        <v>0</v>
      </c>
      <c r="BF168" s="198">
        <f t="shared" si="15"/>
        <v>0</v>
      </c>
      <c r="BG168" s="198">
        <f t="shared" si="16"/>
        <v>0</v>
      </c>
      <c r="BH168" s="198">
        <f t="shared" si="17"/>
        <v>0</v>
      </c>
      <c r="BI168" s="198">
        <f t="shared" si="18"/>
        <v>0</v>
      </c>
      <c r="BJ168" s="17" t="s">
        <v>83</v>
      </c>
      <c r="BK168" s="198">
        <f t="shared" si="19"/>
        <v>0</v>
      </c>
      <c r="BL168" s="17" t="s">
        <v>139</v>
      </c>
      <c r="BM168" s="197" t="s">
        <v>565</v>
      </c>
    </row>
    <row r="169" spans="1:65" s="2" customFormat="1" ht="16.5" customHeight="1">
      <c r="A169" s="34"/>
      <c r="B169" s="35"/>
      <c r="C169" s="186" t="s">
        <v>366</v>
      </c>
      <c r="D169" s="186" t="s">
        <v>135</v>
      </c>
      <c r="E169" s="187" t="s">
        <v>566</v>
      </c>
      <c r="F169" s="188" t="s">
        <v>567</v>
      </c>
      <c r="G169" s="189" t="s">
        <v>527</v>
      </c>
      <c r="H169" s="190">
        <v>90</v>
      </c>
      <c r="I169" s="191"/>
      <c r="J169" s="192">
        <f t="shared" si="10"/>
        <v>0</v>
      </c>
      <c r="K169" s="188" t="s">
        <v>1</v>
      </c>
      <c r="L169" s="39"/>
      <c r="M169" s="193" t="s">
        <v>1</v>
      </c>
      <c r="N169" s="194" t="s">
        <v>41</v>
      </c>
      <c r="O169" s="71"/>
      <c r="P169" s="195">
        <f t="shared" si="11"/>
        <v>0</v>
      </c>
      <c r="Q169" s="195">
        <v>0</v>
      </c>
      <c r="R169" s="195">
        <f t="shared" si="12"/>
        <v>0</v>
      </c>
      <c r="S169" s="195">
        <v>0</v>
      </c>
      <c r="T169" s="196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139</v>
      </c>
      <c r="AT169" s="197" t="s">
        <v>135</v>
      </c>
      <c r="AU169" s="197" t="s">
        <v>83</v>
      </c>
      <c r="AY169" s="17" t="s">
        <v>130</v>
      </c>
      <c r="BE169" s="198">
        <f t="shared" si="14"/>
        <v>0</v>
      </c>
      <c r="BF169" s="198">
        <f t="shared" si="15"/>
        <v>0</v>
      </c>
      <c r="BG169" s="198">
        <f t="shared" si="16"/>
        <v>0</v>
      </c>
      <c r="BH169" s="198">
        <f t="shared" si="17"/>
        <v>0</v>
      </c>
      <c r="BI169" s="198">
        <f t="shared" si="18"/>
        <v>0</v>
      </c>
      <c r="BJ169" s="17" t="s">
        <v>83</v>
      </c>
      <c r="BK169" s="198">
        <f t="shared" si="19"/>
        <v>0</v>
      </c>
      <c r="BL169" s="17" t="s">
        <v>139</v>
      </c>
      <c r="BM169" s="197" t="s">
        <v>568</v>
      </c>
    </row>
    <row r="170" spans="1:65" s="2" customFormat="1" ht="24.2" customHeight="1">
      <c r="A170" s="34"/>
      <c r="B170" s="35"/>
      <c r="C170" s="186" t="s">
        <v>371</v>
      </c>
      <c r="D170" s="186" t="s">
        <v>135</v>
      </c>
      <c r="E170" s="187" t="s">
        <v>569</v>
      </c>
      <c r="F170" s="188" t="s">
        <v>570</v>
      </c>
      <c r="G170" s="189" t="s">
        <v>1</v>
      </c>
      <c r="H170" s="190">
        <v>5</v>
      </c>
      <c r="I170" s="191"/>
      <c r="J170" s="192">
        <f t="shared" si="10"/>
        <v>0</v>
      </c>
      <c r="K170" s="188" t="s">
        <v>1</v>
      </c>
      <c r="L170" s="39"/>
      <c r="M170" s="193" t="s">
        <v>1</v>
      </c>
      <c r="N170" s="194" t="s">
        <v>41</v>
      </c>
      <c r="O170" s="71"/>
      <c r="P170" s="195">
        <f t="shared" si="11"/>
        <v>0</v>
      </c>
      <c r="Q170" s="195">
        <v>0</v>
      </c>
      <c r="R170" s="195">
        <f t="shared" si="12"/>
        <v>0</v>
      </c>
      <c r="S170" s="195">
        <v>0</v>
      </c>
      <c r="T170" s="196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139</v>
      </c>
      <c r="AT170" s="197" t="s">
        <v>135</v>
      </c>
      <c r="AU170" s="197" t="s">
        <v>83</v>
      </c>
      <c r="AY170" s="17" t="s">
        <v>130</v>
      </c>
      <c r="BE170" s="198">
        <f t="shared" si="14"/>
        <v>0</v>
      </c>
      <c r="BF170" s="198">
        <f t="shared" si="15"/>
        <v>0</v>
      </c>
      <c r="BG170" s="198">
        <f t="shared" si="16"/>
        <v>0</v>
      </c>
      <c r="BH170" s="198">
        <f t="shared" si="17"/>
        <v>0</v>
      </c>
      <c r="BI170" s="198">
        <f t="shared" si="18"/>
        <v>0</v>
      </c>
      <c r="BJ170" s="17" t="s">
        <v>83</v>
      </c>
      <c r="BK170" s="198">
        <f t="shared" si="19"/>
        <v>0</v>
      </c>
      <c r="BL170" s="17" t="s">
        <v>139</v>
      </c>
      <c r="BM170" s="197" t="s">
        <v>571</v>
      </c>
    </row>
    <row r="171" spans="1:65" s="2" customFormat="1" ht="16.5" customHeight="1">
      <c r="A171" s="34"/>
      <c r="B171" s="35"/>
      <c r="C171" s="186" t="s">
        <v>375</v>
      </c>
      <c r="D171" s="186" t="s">
        <v>135</v>
      </c>
      <c r="E171" s="187" t="s">
        <v>572</v>
      </c>
      <c r="F171" s="188" t="s">
        <v>573</v>
      </c>
      <c r="G171" s="189" t="s">
        <v>527</v>
      </c>
      <c r="H171" s="190">
        <v>80</v>
      </c>
      <c r="I171" s="191"/>
      <c r="J171" s="192">
        <f t="shared" si="10"/>
        <v>0</v>
      </c>
      <c r="K171" s="188" t="s">
        <v>1</v>
      </c>
      <c r="L171" s="39"/>
      <c r="M171" s="193" t="s">
        <v>1</v>
      </c>
      <c r="N171" s="194" t="s">
        <v>41</v>
      </c>
      <c r="O171" s="71"/>
      <c r="P171" s="195">
        <f t="shared" si="11"/>
        <v>0</v>
      </c>
      <c r="Q171" s="195">
        <v>0</v>
      </c>
      <c r="R171" s="195">
        <f t="shared" si="12"/>
        <v>0</v>
      </c>
      <c r="S171" s="195">
        <v>0</v>
      </c>
      <c r="T171" s="196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139</v>
      </c>
      <c r="AT171" s="197" t="s">
        <v>135</v>
      </c>
      <c r="AU171" s="197" t="s">
        <v>83</v>
      </c>
      <c r="AY171" s="17" t="s">
        <v>130</v>
      </c>
      <c r="BE171" s="198">
        <f t="shared" si="14"/>
        <v>0</v>
      </c>
      <c r="BF171" s="198">
        <f t="shared" si="15"/>
        <v>0</v>
      </c>
      <c r="BG171" s="198">
        <f t="shared" si="16"/>
        <v>0</v>
      </c>
      <c r="BH171" s="198">
        <f t="shared" si="17"/>
        <v>0</v>
      </c>
      <c r="BI171" s="198">
        <f t="shared" si="18"/>
        <v>0</v>
      </c>
      <c r="BJ171" s="17" t="s">
        <v>83</v>
      </c>
      <c r="BK171" s="198">
        <f t="shared" si="19"/>
        <v>0</v>
      </c>
      <c r="BL171" s="17" t="s">
        <v>139</v>
      </c>
      <c r="BM171" s="197" t="s">
        <v>574</v>
      </c>
    </row>
    <row r="172" spans="1:65" s="2" customFormat="1" ht="16.5" customHeight="1">
      <c r="A172" s="34"/>
      <c r="B172" s="35"/>
      <c r="C172" s="186" t="s">
        <v>386</v>
      </c>
      <c r="D172" s="186" t="s">
        <v>135</v>
      </c>
      <c r="E172" s="187" t="s">
        <v>575</v>
      </c>
      <c r="F172" s="188" t="s">
        <v>576</v>
      </c>
      <c r="G172" s="189" t="s">
        <v>527</v>
      </c>
      <c r="H172" s="190">
        <v>175</v>
      </c>
      <c r="I172" s="191"/>
      <c r="J172" s="192">
        <f t="shared" si="10"/>
        <v>0</v>
      </c>
      <c r="K172" s="188" t="s">
        <v>1</v>
      </c>
      <c r="L172" s="39"/>
      <c r="M172" s="193" t="s">
        <v>1</v>
      </c>
      <c r="N172" s="194" t="s">
        <v>41</v>
      </c>
      <c r="O172" s="71"/>
      <c r="P172" s="195">
        <f t="shared" si="11"/>
        <v>0</v>
      </c>
      <c r="Q172" s="195">
        <v>0</v>
      </c>
      <c r="R172" s="195">
        <f t="shared" si="12"/>
        <v>0</v>
      </c>
      <c r="S172" s="195">
        <v>0</v>
      </c>
      <c r="T172" s="196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139</v>
      </c>
      <c r="AT172" s="197" t="s">
        <v>135</v>
      </c>
      <c r="AU172" s="197" t="s">
        <v>83</v>
      </c>
      <c r="AY172" s="17" t="s">
        <v>130</v>
      </c>
      <c r="BE172" s="198">
        <f t="shared" si="14"/>
        <v>0</v>
      </c>
      <c r="BF172" s="198">
        <f t="shared" si="15"/>
        <v>0</v>
      </c>
      <c r="BG172" s="198">
        <f t="shared" si="16"/>
        <v>0</v>
      </c>
      <c r="BH172" s="198">
        <f t="shared" si="17"/>
        <v>0</v>
      </c>
      <c r="BI172" s="198">
        <f t="shared" si="18"/>
        <v>0</v>
      </c>
      <c r="BJ172" s="17" t="s">
        <v>83</v>
      </c>
      <c r="BK172" s="198">
        <f t="shared" si="19"/>
        <v>0</v>
      </c>
      <c r="BL172" s="17" t="s">
        <v>139</v>
      </c>
      <c r="BM172" s="197" t="s">
        <v>167</v>
      </c>
    </row>
    <row r="173" spans="1:65" s="2" customFormat="1" ht="16.5" customHeight="1">
      <c r="A173" s="34"/>
      <c r="B173" s="35"/>
      <c r="C173" s="186" t="s">
        <v>391</v>
      </c>
      <c r="D173" s="186" t="s">
        <v>135</v>
      </c>
      <c r="E173" s="187" t="s">
        <v>577</v>
      </c>
      <c r="F173" s="188" t="s">
        <v>578</v>
      </c>
      <c r="G173" s="189" t="s">
        <v>579</v>
      </c>
      <c r="H173" s="190">
        <v>12.78</v>
      </c>
      <c r="I173" s="191"/>
      <c r="J173" s="192">
        <f t="shared" si="10"/>
        <v>0</v>
      </c>
      <c r="K173" s="188" t="s">
        <v>1</v>
      </c>
      <c r="L173" s="39"/>
      <c r="M173" s="193" t="s">
        <v>1</v>
      </c>
      <c r="N173" s="194" t="s">
        <v>41</v>
      </c>
      <c r="O173" s="71"/>
      <c r="P173" s="195">
        <f t="shared" si="11"/>
        <v>0</v>
      </c>
      <c r="Q173" s="195">
        <v>0</v>
      </c>
      <c r="R173" s="195">
        <f t="shared" si="12"/>
        <v>0</v>
      </c>
      <c r="S173" s="195">
        <v>0</v>
      </c>
      <c r="T173" s="196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139</v>
      </c>
      <c r="AT173" s="197" t="s">
        <v>135</v>
      </c>
      <c r="AU173" s="197" t="s">
        <v>83</v>
      </c>
      <c r="AY173" s="17" t="s">
        <v>130</v>
      </c>
      <c r="BE173" s="198">
        <f t="shared" si="14"/>
        <v>0</v>
      </c>
      <c r="BF173" s="198">
        <f t="shared" si="15"/>
        <v>0</v>
      </c>
      <c r="BG173" s="198">
        <f t="shared" si="16"/>
        <v>0</v>
      </c>
      <c r="BH173" s="198">
        <f t="shared" si="17"/>
        <v>0</v>
      </c>
      <c r="BI173" s="198">
        <f t="shared" si="18"/>
        <v>0</v>
      </c>
      <c r="BJ173" s="17" t="s">
        <v>83</v>
      </c>
      <c r="BK173" s="198">
        <f t="shared" si="19"/>
        <v>0</v>
      </c>
      <c r="BL173" s="17" t="s">
        <v>139</v>
      </c>
      <c r="BM173" s="197" t="s">
        <v>580</v>
      </c>
    </row>
    <row r="174" spans="1:65" s="2" customFormat="1" ht="16.5" customHeight="1">
      <c r="A174" s="34"/>
      <c r="B174" s="35"/>
      <c r="C174" s="186" t="s">
        <v>395</v>
      </c>
      <c r="D174" s="186" t="s">
        <v>135</v>
      </c>
      <c r="E174" s="187" t="s">
        <v>577</v>
      </c>
      <c r="F174" s="188" t="s">
        <v>578</v>
      </c>
      <c r="G174" s="189" t="s">
        <v>579</v>
      </c>
      <c r="H174" s="190">
        <v>24.85</v>
      </c>
      <c r="I174" s="191"/>
      <c r="J174" s="192">
        <f t="shared" si="10"/>
        <v>0</v>
      </c>
      <c r="K174" s="188" t="s">
        <v>1</v>
      </c>
      <c r="L174" s="39"/>
      <c r="M174" s="193" t="s">
        <v>1</v>
      </c>
      <c r="N174" s="194" t="s">
        <v>41</v>
      </c>
      <c r="O174" s="71"/>
      <c r="P174" s="195">
        <f t="shared" si="11"/>
        <v>0</v>
      </c>
      <c r="Q174" s="195">
        <v>0</v>
      </c>
      <c r="R174" s="195">
        <f t="shared" si="12"/>
        <v>0</v>
      </c>
      <c r="S174" s="195">
        <v>0</v>
      </c>
      <c r="T174" s="196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139</v>
      </c>
      <c r="AT174" s="197" t="s">
        <v>135</v>
      </c>
      <c r="AU174" s="197" t="s">
        <v>83</v>
      </c>
      <c r="AY174" s="17" t="s">
        <v>130</v>
      </c>
      <c r="BE174" s="198">
        <f t="shared" si="14"/>
        <v>0</v>
      </c>
      <c r="BF174" s="198">
        <f t="shared" si="15"/>
        <v>0</v>
      </c>
      <c r="BG174" s="198">
        <f t="shared" si="16"/>
        <v>0</v>
      </c>
      <c r="BH174" s="198">
        <f t="shared" si="17"/>
        <v>0</v>
      </c>
      <c r="BI174" s="198">
        <f t="shared" si="18"/>
        <v>0</v>
      </c>
      <c r="BJ174" s="17" t="s">
        <v>83</v>
      </c>
      <c r="BK174" s="198">
        <f t="shared" si="19"/>
        <v>0</v>
      </c>
      <c r="BL174" s="17" t="s">
        <v>139</v>
      </c>
      <c r="BM174" s="197" t="s">
        <v>581</v>
      </c>
    </row>
    <row r="175" spans="1:65" s="2" customFormat="1" ht="16.5" customHeight="1">
      <c r="A175" s="34"/>
      <c r="B175" s="35"/>
      <c r="C175" s="186" t="s">
        <v>399</v>
      </c>
      <c r="D175" s="186" t="s">
        <v>135</v>
      </c>
      <c r="E175" s="187" t="s">
        <v>577</v>
      </c>
      <c r="F175" s="188" t="s">
        <v>578</v>
      </c>
      <c r="G175" s="189" t="s">
        <v>579</v>
      </c>
      <c r="H175" s="190">
        <v>11.36</v>
      </c>
      <c r="I175" s="191"/>
      <c r="J175" s="192">
        <f t="shared" si="10"/>
        <v>0</v>
      </c>
      <c r="K175" s="188" t="s">
        <v>1</v>
      </c>
      <c r="L175" s="39"/>
      <c r="M175" s="193" t="s">
        <v>1</v>
      </c>
      <c r="N175" s="194" t="s">
        <v>41</v>
      </c>
      <c r="O175" s="71"/>
      <c r="P175" s="195">
        <f t="shared" si="11"/>
        <v>0</v>
      </c>
      <c r="Q175" s="195">
        <v>0</v>
      </c>
      <c r="R175" s="195">
        <f t="shared" si="12"/>
        <v>0</v>
      </c>
      <c r="S175" s="195">
        <v>0</v>
      </c>
      <c r="T175" s="196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139</v>
      </c>
      <c r="AT175" s="197" t="s">
        <v>135</v>
      </c>
      <c r="AU175" s="197" t="s">
        <v>83</v>
      </c>
      <c r="AY175" s="17" t="s">
        <v>130</v>
      </c>
      <c r="BE175" s="198">
        <f t="shared" si="14"/>
        <v>0</v>
      </c>
      <c r="BF175" s="198">
        <f t="shared" si="15"/>
        <v>0</v>
      </c>
      <c r="BG175" s="198">
        <f t="shared" si="16"/>
        <v>0</v>
      </c>
      <c r="BH175" s="198">
        <f t="shared" si="17"/>
        <v>0</v>
      </c>
      <c r="BI175" s="198">
        <f t="shared" si="18"/>
        <v>0</v>
      </c>
      <c r="BJ175" s="17" t="s">
        <v>83</v>
      </c>
      <c r="BK175" s="198">
        <f t="shared" si="19"/>
        <v>0</v>
      </c>
      <c r="BL175" s="17" t="s">
        <v>139</v>
      </c>
      <c r="BM175" s="197" t="s">
        <v>582</v>
      </c>
    </row>
    <row r="176" spans="1:65" s="2" customFormat="1" ht="16.5" customHeight="1">
      <c r="A176" s="34"/>
      <c r="B176" s="35"/>
      <c r="C176" s="186" t="s">
        <v>403</v>
      </c>
      <c r="D176" s="186" t="s">
        <v>135</v>
      </c>
      <c r="E176" s="187" t="s">
        <v>583</v>
      </c>
      <c r="F176" s="188" t="s">
        <v>584</v>
      </c>
      <c r="G176" s="189" t="s">
        <v>527</v>
      </c>
      <c r="H176" s="190">
        <v>12</v>
      </c>
      <c r="I176" s="191"/>
      <c r="J176" s="192">
        <f t="shared" si="10"/>
        <v>0</v>
      </c>
      <c r="K176" s="188" t="s">
        <v>1</v>
      </c>
      <c r="L176" s="39"/>
      <c r="M176" s="193" t="s">
        <v>1</v>
      </c>
      <c r="N176" s="194" t="s">
        <v>41</v>
      </c>
      <c r="O176" s="71"/>
      <c r="P176" s="195">
        <f t="shared" si="11"/>
        <v>0</v>
      </c>
      <c r="Q176" s="195">
        <v>0</v>
      </c>
      <c r="R176" s="195">
        <f t="shared" si="12"/>
        <v>0</v>
      </c>
      <c r="S176" s="195">
        <v>0</v>
      </c>
      <c r="T176" s="196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139</v>
      </c>
      <c r="AT176" s="197" t="s">
        <v>135</v>
      </c>
      <c r="AU176" s="197" t="s">
        <v>83</v>
      </c>
      <c r="AY176" s="17" t="s">
        <v>130</v>
      </c>
      <c r="BE176" s="198">
        <f t="shared" si="14"/>
        <v>0</v>
      </c>
      <c r="BF176" s="198">
        <f t="shared" si="15"/>
        <v>0</v>
      </c>
      <c r="BG176" s="198">
        <f t="shared" si="16"/>
        <v>0</v>
      </c>
      <c r="BH176" s="198">
        <f t="shared" si="17"/>
        <v>0</v>
      </c>
      <c r="BI176" s="198">
        <f t="shared" si="18"/>
        <v>0</v>
      </c>
      <c r="BJ176" s="17" t="s">
        <v>83</v>
      </c>
      <c r="BK176" s="198">
        <f t="shared" si="19"/>
        <v>0</v>
      </c>
      <c r="BL176" s="17" t="s">
        <v>139</v>
      </c>
      <c r="BM176" s="197" t="s">
        <v>585</v>
      </c>
    </row>
    <row r="177" spans="1:65" s="2" customFormat="1" ht="16.5" customHeight="1">
      <c r="A177" s="34"/>
      <c r="B177" s="35"/>
      <c r="C177" s="186" t="s">
        <v>407</v>
      </c>
      <c r="D177" s="186" t="s">
        <v>135</v>
      </c>
      <c r="E177" s="187" t="s">
        <v>586</v>
      </c>
      <c r="F177" s="188" t="s">
        <v>587</v>
      </c>
      <c r="G177" s="189" t="s">
        <v>527</v>
      </c>
      <c r="H177" s="190">
        <v>4</v>
      </c>
      <c r="I177" s="191"/>
      <c r="J177" s="192">
        <f t="shared" si="10"/>
        <v>0</v>
      </c>
      <c r="K177" s="188" t="s">
        <v>1</v>
      </c>
      <c r="L177" s="39"/>
      <c r="M177" s="193" t="s">
        <v>1</v>
      </c>
      <c r="N177" s="194" t="s">
        <v>41</v>
      </c>
      <c r="O177" s="71"/>
      <c r="P177" s="195">
        <f t="shared" si="11"/>
        <v>0</v>
      </c>
      <c r="Q177" s="195">
        <v>0</v>
      </c>
      <c r="R177" s="195">
        <f t="shared" si="12"/>
        <v>0</v>
      </c>
      <c r="S177" s="195">
        <v>0</v>
      </c>
      <c r="T177" s="196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139</v>
      </c>
      <c r="AT177" s="197" t="s">
        <v>135</v>
      </c>
      <c r="AU177" s="197" t="s">
        <v>83</v>
      </c>
      <c r="AY177" s="17" t="s">
        <v>130</v>
      </c>
      <c r="BE177" s="198">
        <f t="shared" si="14"/>
        <v>0</v>
      </c>
      <c r="BF177" s="198">
        <f t="shared" si="15"/>
        <v>0</v>
      </c>
      <c r="BG177" s="198">
        <f t="shared" si="16"/>
        <v>0</v>
      </c>
      <c r="BH177" s="198">
        <f t="shared" si="17"/>
        <v>0</v>
      </c>
      <c r="BI177" s="198">
        <f t="shared" si="18"/>
        <v>0</v>
      </c>
      <c r="BJ177" s="17" t="s">
        <v>83</v>
      </c>
      <c r="BK177" s="198">
        <f t="shared" si="19"/>
        <v>0</v>
      </c>
      <c r="BL177" s="17" t="s">
        <v>139</v>
      </c>
      <c r="BM177" s="197" t="s">
        <v>588</v>
      </c>
    </row>
    <row r="178" spans="1:65" s="2" customFormat="1" ht="16.5" customHeight="1">
      <c r="A178" s="34"/>
      <c r="B178" s="35"/>
      <c r="C178" s="186" t="s">
        <v>411</v>
      </c>
      <c r="D178" s="186" t="s">
        <v>135</v>
      </c>
      <c r="E178" s="187" t="s">
        <v>589</v>
      </c>
      <c r="F178" s="188" t="s">
        <v>590</v>
      </c>
      <c r="G178" s="189" t="s">
        <v>527</v>
      </c>
      <c r="H178" s="190">
        <v>150</v>
      </c>
      <c r="I178" s="191"/>
      <c r="J178" s="192">
        <f t="shared" si="10"/>
        <v>0</v>
      </c>
      <c r="K178" s="188" t="s">
        <v>1</v>
      </c>
      <c r="L178" s="39"/>
      <c r="M178" s="193" t="s">
        <v>1</v>
      </c>
      <c r="N178" s="194" t="s">
        <v>41</v>
      </c>
      <c r="O178" s="71"/>
      <c r="P178" s="195">
        <f t="shared" si="11"/>
        <v>0</v>
      </c>
      <c r="Q178" s="195">
        <v>0</v>
      </c>
      <c r="R178" s="195">
        <f t="shared" si="12"/>
        <v>0</v>
      </c>
      <c r="S178" s="195">
        <v>0</v>
      </c>
      <c r="T178" s="196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139</v>
      </c>
      <c r="AT178" s="197" t="s">
        <v>135</v>
      </c>
      <c r="AU178" s="197" t="s">
        <v>83</v>
      </c>
      <c r="AY178" s="17" t="s">
        <v>130</v>
      </c>
      <c r="BE178" s="198">
        <f t="shared" si="14"/>
        <v>0</v>
      </c>
      <c r="BF178" s="198">
        <f t="shared" si="15"/>
        <v>0</v>
      </c>
      <c r="BG178" s="198">
        <f t="shared" si="16"/>
        <v>0</v>
      </c>
      <c r="BH178" s="198">
        <f t="shared" si="17"/>
        <v>0</v>
      </c>
      <c r="BI178" s="198">
        <f t="shared" si="18"/>
        <v>0</v>
      </c>
      <c r="BJ178" s="17" t="s">
        <v>83</v>
      </c>
      <c r="BK178" s="198">
        <f t="shared" si="19"/>
        <v>0</v>
      </c>
      <c r="BL178" s="17" t="s">
        <v>139</v>
      </c>
      <c r="BM178" s="197" t="s">
        <v>591</v>
      </c>
    </row>
    <row r="179" spans="1:65" s="2" customFormat="1" ht="16.5" customHeight="1">
      <c r="A179" s="34"/>
      <c r="B179" s="35"/>
      <c r="C179" s="186" t="s">
        <v>415</v>
      </c>
      <c r="D179" s="186" t="s">
        <v>135</v>
      </c>
      <c r="E179" s="187" t="s">
        <v>589</v>
      </c>
      <c r="F179" s="188" t="s">
        <v>590</v>
      </c>
      <c r="G179" s="189" t="s">
        <v>527</v>
      </c>
      <c r="H179" s="190">
        <v>150</v>
      </c>
      <c r="I179" s="191"/>
      <c r="J179" s="192">
        <f t="shared" si="10"/>
        <v>0</v>
      </c>
      <c r="K179" s="188" t="s">
        <v>1</v>
      </c>
      <c r="L179" s="39"/>
      <c r="M179" s="193" t="s">
        <v>1</v>
      </c>
      <c r="N179" s="194" t="s">
        <v>41</v>
      </c>
      <c r="O179" s="71"/>
      <c r="P179" s="195">
        <f t="shared" si="11"/>
        <v>0</v>
      </c>
      <c r="Q179" s="195">
        <v>0</v>
      </c>
      <c r="R179" s="195">
        <f t="shared" si="12"/>
        <v>0</v>
      </c>
      <c r="S179" s="195">
        <v>0</v>
      </c>
      <c r="T179" s="196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139</v>
      </c>
      <c r="AT179" s="197" t="s">
        <v>135</v>
      </c>
      <c r="AU179" s="197" t="s">
        <v>83</v>
      </c>
      <c r="AY179" s="17" t="s">
        <v>130</v>
      </c>
      <c r="BE179" s="198">
        <f t="shared" si="14"/>
        <v>0</v>
      </c>
      <c r="BF179" s="198">
        <f t="shared" si="15"/>
        <v>0</v>
      </c>
      <c r="BG179" s="198">
        <f t="shared" si="16"/>
        <v>0</v>
      </c>
      <c r="BH179" s="198">
        <f t="shared" si="17"/>
        <v>0</v>
      </c>
      <c r="BI179" s="198">
        <f t="shared" si="18"/>
        <v>0</v>
      </c>
      <c r="BJ179" s="17" t="s">
        <v>83</v>
      </c>
      <c r="BK179" s="198">
        <f t="shared" si="19"/>
        <v>0</v>
      </c>
      <c r="BL179" s="17" t="s">
        <v>139</v>
      </c>
      <c r="BM179" s="197" t="s">
        <v>592</v>
      </c>
    </row>
    <row r="180" spans="1:65" s="2" customFormat="1" ht="16.5" customHeight="1">
      <c r="A180" s="34"/>
      <c r="B180" s="35"/>
      <c r="C180" s="186" t="s">
        <v>419</v>
      </c>
      <c r="D180" s="186" t="s">
        <v>135</v>
      </c>
      <c r="E180" s="187" t="s">
        <v>593</v>
      </c>
      <c r="F180" s="188" t="s">
        <v>594</v>
      </c>
      <c r="G180" s="189" t="s">
        <v>527</v>
      </c>
      <c r="H180" s="190">
        <v>26</v>
      </c>
      <c r="I180" s="191"/>
      <c r="J180" s="192">
        <f t="shared" si="10"/>
        <v>0</v>
      </c>
      <c r="K180" s="188" t="s">
        <v>1</v>
      </c>
      <c r="L180" s="39"/>
      <c r="M180" s="193" t="s">
        <v>1</v>
      </c>
      <c r="N180" s="194" t="s">
        <v>41</v>
      </c>
      <c r="O180" s="71"/>
      <c r="P180" s="195">
        <f t="shared" si="11"/>
        <v>0</v>
      </c>
      <c r="Q180" s="195">
        <v>0</v>
      </c>
      <c r="R180" s="195">
        <f t="shared" si="12"/>
        <v>0</v>
      </c>
      <c r="S180" s="195">
        <v>0</v>
      </c>
      <c r="T180" s="196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139</v>
      </c>
      <c r="AT180" s="197" t="s">
        <v>135</v>
      </c>
      <c r="AU180" s="197" t="s">
        <v>83</v>
      </c>
      <c r="AY180" s="17" t="s">
        <v>130</v>
      </c>
      <c r="BE180" s="198">
        <f t="shared" si="14"/>
        <v>0</v>
      </c>
      <c r="BF180" s="198">
        <f t="shared" si="15"/>
        <v>0</v>
      </c>
      <c r="BG180" s="198">
        <f t="shared" si="16"/>
        <v>0</v>
      </c>
      <c r="BH180" s="198">
        <f t="shared" si="17"/>
        <v>0</v>
      </c>
      <c r="BI180" s="198">
        <f t="shared" si="18"/>
        <v>0</v>
      </c>
      <c r="BJ180" s="17" t="s">
        <v>83</v>
      </c>
      <c r="BK180" s="198">
        <f t="shared" si="19"/>
        <v>0</v>
      </c>
      <c r="BL180" s="17" t="s">
        <v>139</v>
      </c>
      <c r="BM180" s="197" t="s">
        <v>595</v>
      </c>
    </row>
    <row r="181" spans="1:65" s="2" customFormat="1" ht="16.5" customHeight="1">
      <c r="A181" s="34"/>
      <c r="B181" s="35"/>
      <c r="C181" s="186" t="s">
        <v>423</v>
      </c>
      <c r="D181" s="186" t="s">
        <v>135</v>
      </c>
      <c r="E181" s="187" t="s">
        <v>596</v>
      </c>
      <c r="F181" s="188" t="s">
        <v>597</v>
      </c>
      <c r="G181" s="189" t="s">
        <v>221</v>
      </c>
      <c r="H181" s="190">
        <v>13</v>
      </c>
      <c r="I181" s="191"/>
      <c r="J181" s="192">
        <f t="shared" si="10"/>
        <v>0</v>
      </c>
      <c r="K181" s="188" t="s">
        <v>1</v>
      </c>
      <c r="L181" s="39"/>
      <c r="M181" s="193" t="s">
        <v>1</v>
      </c>
      <c r="N181" s="194" t="s">
        <v>41</v>
      </c>
      <c r="O181" s="71"/>
      <c r="P181" s="195">
        <f t="shared" si="11"/>
        <v>0</v>
      </c>
      <c r="Q181" s="195">
        <v>0</v>
      </c>
      <c r="R181" s="195">
        <f t="shared" si="12"/>
        <v>0</v>
      </c>
      <c r="S181" s="195">
        <v>0</v>
      </c>
      <c r="T181" s="196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139</v>
      </c>
      <c r="AT181" s="197" t="s">
        <v>135</v>
      </c>
      <c r="AU181" s="197" t="s">
        <v>83</v>
      </c>
      <c r="AY181" s="17" t="s">
        <v>130</v>
      </c>
      <c r="BE181" s="198">
        <f t="shared" si="14"/>
        <v>0</v>
      </c>
      <c r="BF181" s="198">
        <f t="shared" si="15"/>
        <v>0</v>
      </c>
      <c r="BG181" s="198">
        <f t="shared" si="16"/>
        <v>0</v>
      </c>
      <c r="BH181" s="198">
        <f t="shared" si="17"/>
        <v>0</v>
      </c>
      <c r="BI181" s="198">
        <f t="shared" si="18"/>
        <v>0</v>
      </c>
      <c r="BJ181" s="17" t="s">
        <v>83</v>
      </c>
      <c r="BK181" s="198">
        <f t="shared" si="19"/>
        <v>0</v>
      </c>
      <c r="BL181" s="17" t="s">
        <v>139</v>
      </c>
      <c r="BM181" s="197" t="s">
        <v>598</v>
      </c>
    </row>
    <row r="182" spans="1:65" s="12" customFormat="1" ht="25.9" customHeight="1">
      <c r="B182" s="170"/>
      <c r="C182" s="171"/>
      <c r="D182" s="172" t="s">
        <v>75</v>
      </c>
      <c r="E182" s="173" t="s">
        <v>599</v>
      </c>
      <c r="F182" s="173" t="s">
        <v>600</v>
      </c>
      <c r="G182" s="171"/>
      <c r="H182" s="171"/>
      <c r="I182" s="174"/>
      <c r="J182" s="175">
        <f>BK182</f>
        <v>0</v>
      </c>
      <c r="K182" s="171"/>
      <c r="L182" s="176"/>
      <c r="M182" s="177"/>
      <c r="N182" s="178"/>
      <c r="O182" s="178"/>
      <c r="P182" s="179">
        <f>SUM(P183:P187)</f>
        <v>0</v>
      </c>
      <c r="Q182" s="178"/>
      <c r="R182" s="179">
        <f>SUM(R183:R187)</f>
        <v>0</v>
      </c>
      <c r="S182" s="178"/>
      <c r="T182" s="180">
        <f>SUM(T183:T187)</f>
        <v>0</v>
      </c>
      <c r="AR182" s="181" t="s">
        <v>83</v>
      </c>
      <c r="AT182" s="182" t="s">
        <v>75</v>
      </c>
      <c r="AU182" s="182" t="s">
        <v>76</v>
      </c>
      <c r="AY182" s="181" t="s">
        <v>130</v>
      </c>
      <c r="BK182" s="183">
        <f>SUM(BK183:BK187)</f>
        <v>0</v>
      </c>
    </row>
    <row r="183" spans="1:65" s="2" customFormat="1" ht="16.5" customHeight="1">
      <c r="A183" s="34"/>
      <c r="B183" s="35"/>
      <c r="C183" s="186" t="s">
        <v>429</v>
      </c>
      <c r="D183" s="186" t="s">
        <v>135</v>
      </c>
      <c r="E183" s="187" t="s">
        <v>601</v>
      </c>
      <c r="F183" s="188" t="s">
        <v>602</v>
      </c>
      <c r="G183" s="189" t="s">
        <v>603</v>
      </c>
      <c r="H183" s="190">
        <v>12</v>
      </c>
      <c r="I183" s="191"/>
      <c r="J183" s="192">
        <f>ROUND(I183*H183,2)</f>
        <v>0</v>
      </c>
      <c r="K183" s="188" t="s">
        <v>1</v>
      </c>
      <c r="L183" s="39"/>
      <c r="M183" s="193" t="s">
        <v>1</v>
      </c>
      <c r="N183" s="194" t="s">
        <v>41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139</v>
      </c>
      <c r="AT183" s="197" t="s">
        <v>135</v>
      </c>
      <c r="AU183" s="197" t="s">
        <v>83</v>
      </c>
      <c r="AY183" s="17" t="s">
        <v>130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83</v>
      </c>
      <c r="BK183" s="198">
        <f>ROUND(I183*H183,2)</f>
        <v>0</v>
      </c>
      <c r="BL183" s="17" t="s">
        <v>139</v>
      </c>
      <c r="BM183" s="197" t="s">
        <v>604</v>
      </c>
    </row>
    <row r="184" spans="1:65" s="2" customFormat="1" ht="16.5" customHeight="1">
      <c r="A184" s="34"/>
      <c r="B184" s="35"/>
      <c r="C184" s="186" t="s">
        <v>433</v>
      </c>
      <c r="D184" s="186" t="s">
        <v>135</v>
      </c>
      <c r="E184" s="187" t="s">
        <v>605</v>
      </c>
      <c r="F184" s="188" t="s">
        <v>606</v>
      </c>
      <c r="G184" s="189" t="s">
        <v>603</v>
      </c>
      <c r="H184" s="190">
        <v>2</v>
      </c>
      <c r="I184" s="191"/>
      <c r="J184" s="192">
        <f>ROUND(I184*H184,2)</f>
        <v>0</v>
      </c>
      <c r="K184" s="188" t="s">
        <v>1</v>
      </c>
      <c r="L184" s="39"/>
      <c r="M184" s="193" t="s">
        <v>1</v>
      </c>
      <c r="N184" s="194" t="s">
        <v>41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139</v>
      </c>
      <c r="AT184" s="197" t="s">
        <v>135</v>
      </c>
      <c r="AU184" s="197" t="s">
        <v>83</v>
      </c>
      <c r="AY184" s="17" t="s">
        <v>130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83</v>
      </c>
      <c r="BK184" s="198">
        <f>ROUND(I184*H184,2)</f>
        <v>0</v>
      </c>
      <c r="BL184" s="17" t="s">
        <v>139</v>
      </c>
      <c r="BM184" s="197" t="s">
        <v>607</v>
      </c>
    </row>
    <row r="185" spans="1:65" s="2" customFormat="1" ht="16.5" customHeight="1">
      <c r="A185" s="34"/>
      <c r="B185" s="35"/>
      <c r="C185" s="186" t="s">
        <v>439</v>
      </c>
      <c r="D185" s="186" t="s">
        <v>135</v>
      </c>
      <c r="E185" s="187" t="s">
        <v>608</v>
      </c>
      <c r="F185" s="188" t="s">
        <v>609</v>
      </c>
      <c r="G185" s="189" t="s">
        <v>603</v>
      </c>
      <c r="H185" s="190">
        <v>32</v>
      </c>
      <c r="I185" s="191"/>
      <c r="J185" s="192">
        <f>ROUND(I185*H185,2)</f>
        <v>0</v>
      </c>
      <c r="K185" s="188" t="s">
        <v>1</v>
      </c>
      <c r="L185" s="39"/>
      <c r="M185" s="193" t="s">
        <v>1</v>
      </c>
      <c r="N185" s="194" t="s">
        <v>41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139</v>
      </c>
      <c r="AT185" s="197" t="s">
        <v>135</v>
      </c>
      <c r="AU185" s="197" t="s">
        <v>83</v>
      </c>
      <c r="AY185" s="17" t="s">
        <v>130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83</v>
      </c>
      <c r="BK185" s="198">
        <f>ROUND(I185*H185,2)</f>
        <v>0</v>
      </c>
      <c r="BL185" s="17" t="s">
        <v>139</v>
      </c>
      <c r="BM185" s="197" t="s">
        <v>610</v>
      </c>
    </row>
    <row r="186" spans="1:65" s="2" customFormat="1" ht="16.5" customHeight="1">
      <c r="A186" s="34"/>
      <c r="B186" s="35"/>
      <c r="C186" s="186" t="s">
        <v>445</v>
      </c>
      <c r="D186" s="186" t="s">
        <v>135</v>
      </c>
      <c r="E186" s="187" t="s">
        <v>611</v>
      </c>
      <c r="F186" s="188" t="s">
        <v>612</v>
      </c>
      <c r="G186" s="189" t="s">
        <v>603</v>
      </c>
      <c r="H186" s="190">
        <v>2</v>
      </c>
      <c r="I186" s="191"/>
      <c r="J186" s="192">
        <f>ROUND(I186*H186,2)</f>
        <v>0</v>
      </c>
      <c r="K186" s="188" t="s">
        <v>1</v>
      </c>
      <c r="L186" s="39"/>
      <c r="M186" s="193" t="s">
        <v>1</v>
      </c>
      <c r="N186" s="194" t="s">
        <v>41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139</v>
      </c>
      <c r="AT186" s="197" t="s">
        <v>135</v>
      </c>
      <c r="AU186" s="197" t="s">
        <v>83</v>
      </c>
      <c r="AY186" s="17" t="s">
        <v>130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83</v>
      </c>
      <c r="BK186" s="198">
        <f>ROUND(I186*H186,2)</f>
        <v>0</v>
      </c>
      <c r="BL186" s="17" t="s">
        <v>139</v>
      </c>
      <c r="BM186" s="197" t="s">
        <v>613</v>
      </c>
    </row>
    <row r="187" spans="1:65" s="2" customFormat="1" ht="16.5" customHeight="1">
      <c r="A187" s="34"/>
      <c r="B187" s="35"/>
      <c r="C187" s="186" t="s">
        <v>133</v>
      </c>
      <c r="D187" s="186" t="s">
        <v>135</v>
      </c>
      <c r="E187" s="187" t="s">
        <v>614</v>
      </c>
      <c r="F187" s="188" t="s">
        <v>615</v>
      </c>
      <c r="G187" s="189" t="s">
        <v>603</v>
      </c>
      <c r="H187" s="190">
        <v>16</v>
      </c>
      <c r="I187" s="191"/>
      <c r="J187" s="192">
        <f>ROUND(I187*H187,2)</f>
        <v>0</v>
      </c>
      <c r="K187" s="188" t="s">
        <v>1</v>
      </c>
      <c r="L187" s="39"/>
      <c r="M187" s="193" t="s">
        <v>1</v>
      </c>
      <c r="N187" s="194" t="s">
        <v>41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139</v>
      </c>
      <c r="AT187" s="197" t="s">
        <v>135</v>
      </c>
      <c r="AU187" s="197" t="s">
        <v>83</v>
      </c>
      <c r="AY187" s="17" t="s">
        <v>130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83</v>
      </c>
      <c r="BK187" s="198">
        <f>ROUND(I187*H187,2)</f>
        <v>0</v>
      </c>
      <c r="BL187" s="17" t="s">
        <v>139</v>
      </c>
      <c r="BM187" s="197" t="s">
        <v>616</v>
      </c>
    </row>
    <row r="188" spans="1:65" s="12" customFormat="1" ht="25.9" customHeight="1">
      <c r="B188" s="170"/>
      <c r="C188" s="171"/>
      <c r="D188" s="172" t="s">
        <v>75</v>
      </c>
      <c r="E188" s="173" t="s">
        <v>617</v>
      </c>
      <c r="F188" s="173" t="s">
        <v>600</v>
      </c>
      <c r="G188" s="171"/>
      <c r="H188" s="171"/>
      <c r="I188" s="174"/>
      <c r="J188" s="175">
        <f>BK188</f>
        <v>0</v>
      </c>
      <c r="K188" s="171"/>
      <c r="L188" s="176"/>
      <c r="M188" s="177"/>
      <c r="N188" s="178"/>
      <c r="O188" s="178"/>
      <c r="P188" s="179">
        <f>SUM(P189:P191)</f>
        <v>0</v>
      </c>
      <c r="Q188" s="178"/>
      <c r="R188" s="179">
        <f>SUM(R189:R191)</f>
        <v>0</v>
      </c>
      <c r="S188" s="178"/>
      <c r="T188" s="180">
        <f>SUM(T189:T191)</f>
        <v>0</v>
      </c>
      <c r="AR188" s="181" t="s">
        <v>83</v>
      </c>
      <c r="AT188" s="182" t="s">
        <v>75</v>
      </c>
      <c r="AU188" s="182" t="s">
        <v>76</v>
      </c>
      <c r="AY188" s="181" t="s">
        <v>130</v>
      </c>
      <c r="BK188" s="183">
        <f>SUM(BK189:BK191)</f>
        <v>0</v>
      </c>
    </row>
    <row r="189" spans="1:65" s="2" customFormat="1" ht="16.5" customHeight="1">
      <c r="A189" s="34"/>
      <c r="B189" s="35"/>
      <c r="C189" s="186" t="s">
        <v>456</v>
      </c>
      <c r="D189" s="186" t="s">
        <v>135</v>
      </c>
      <c r="E189" s="187" t="s">
        <v>618</v>
      </c>
      <c r="F189" s="188" t="s">
        <v>619</v>
      </c>
      <c r="G189" s="189" t="s">
        <v>165</v>
      </c>
      <c r="H189" s="190">
        <v>1</v>
      </c>
      <c r="I189" s="191"/>
      <c r="J189" s="192">
        <f>ROUND(I189*H189,2)</f>
        <v>0</v>
      </c>
      <c r="K189" s="188" t="s">
        <v>1</v>
      </c>
      <c r="L189" s="39"/>
      <c r="M189" s="193" t="s">
        <v>1</v>
      </c>
      <c r="N189" s="194" t="s">
        <v>41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139</v>
      </c>
      <c r="AT189" s="197" t="s">
        <v>135</v>
      </c>
      <c r="AU189" s="197" t="s">
        <v>83</v>
      </c>
      <c r="AY189" s="17" t="s">
        <v>130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83</v>
      </c>
      <c r="BK189" s="198">
        <f>ROUND(I189*H189,2)</f>
        <v>0</v>
      </c>
      <c r="BL189" s="17" t="s">
        <v>139</v>
      </c>
      <c r="BM189" s="197" t="s">
        <v>620</v>
      </c>
    </row>
    <row r="190" spans="1:65" s="2" customFormat="1" ht="16.5" customHeight="1">
      <c r="A190" s="34"/>
      <c r="B190" s="35"/>
      <c r="C190" s="186" t="s">
        <v>319</v>
      </c>
      <c r="D190" s="186" t="s">
        <v>135</v>
      </c>
      <c r="E190" s="187" t="s">
        <v>580</v>
      </c>
      <c r="F190" s="188" t="s">
        <v>621</v>
      </c>
      <c r="G190" s="189" t="s">
        <v>165</v>
      </c>
      <c r="H190" s="190">
        <v>1</v>
      </c>
      <c r="I190" s="191"/>
      <c r="J190" s="192">
        <f>ROUND(I190*H190,2)</f>
        <v>0</v>
      </c>
      <c r="K190" s="188" t="s">
        <v>1</v>
      </c>
      <c r="L190" s="39"/>
      <c r="M190" s="193" t="s">
        <v>1</v>
      </c>
      <c r="N190" s="194" t="s">
        <v>41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139</v>
      </c>
      <c r="AT190" s="197" t="s">
        <v>135</v>
      </c>
      <c r="AU190" s="197" t="s">
        <v>83</v>
      </c>
      <c r="AY190" s="17" t="s">
        <v>130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83</v>
      </c>
      <c r="BK190" s="198">
        <f>ROUND(I190*H190,2)</f>
        <v>0</v>
      </c>
      <c r="BL190" s="17" t="s">
        <v>139</v>
      </c>
      <c r="BM190" s="197" t="s">
        <v>622</v>
      </c>
    </row>
    <row r="191" spans="1:65" s="2" customFormat="1" ht="16.5" customHeight="1">
      <c r="A191" s="34"/>
      <c r="B191" s="35"/>
      <c r="C191" s="186" t="s">
        <v>623</v>
      </c>
      <c r="D191" s="186" t="s">
        <v>135</v>
      </c>
      <c r="E191" s="187" t="s">
        <v>624</v>
      </c>
      <c r="F191" s="188" t="s">
        <v>625</v>
      </c>
      <c r="G191" s="189" t="s">
        <v>165</v>
      </c>
      <c r="H191" s="190">
        <v>1</v>
      </c>
      <c r="I191" s="191"/>
      <c r="J191" s="192">
        <f>ROUND(I191*H191,2)</f>
        <v>0</v>
      </c>
      <c r="K191" s="188" t="s">
        <v>1</v>
      </c>
      <c r="L191" s="39"/>
      <c r="M191" s="250" t="s">
        <v>1</v>
      </c>
      <c r="N191" s="251" t="s">
        <v>41</v>
      </c>
      <c r="O191" s="25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139</v>
      </c>
      <c r="AT191" s="197" t="s">
        <v>135</v>
      </c>
      <c r="AU191" s="197" t="s">
        <v>83</v>
      </c>
      <c r="AY191" s="17" t="s">
        <v>130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83</v>
      </c>
      <c r="BK191" s="198">
        <f>ROUND(I191*H191,2)</f>
        <v>0</v>
      </c>
      <c r="BL191" s="17" t="s">
        <v>139</v>
      </c>
      <c r="BM191" s="197" t="s">
        <v>626</v>
      </c>
    </row>
    <row r="192" spans="1:65" s="2" customFormat="1" ht="6.95" customHeight="1">
      <c r="A192" s="34"/>
      <c r="B192" s="54"/>
      <c r="C192" s="55"/>
      <c r="D192" s="55"/>
      <c r="E192" s="55"/>
      <c r="F192" s="55"/>
      <c r="G192" s="55"/>
      <c r="H192" s="55"/>
      <c r="I192" s="55"/>
      <c r="J192" s="55"/>
      <c r="K192" s="55"/>
      <c r="L192" s="39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sheetProtection algorithmName="SHA-512" hashValue="BiRkdSQT+W7WvguUNlBszcSJJgtWfANxhma//U8uhypkroHfNd6Eqf0AP5TVkABkNFiX4DKbsi45WEhZugDRNw==" saltValue="QHMG51M53ewZS2HQTzh8c2ekqYPoP9rL8W+PgqDqCCLUUMxqcWH0yx6uXnJOw4YUrW5AbNUcw50F1F7JJLrA3A==" spinCount="100000" sheet="1" objects="1" scenarios="1" formatColumns="0" formatRows="0" autoFilter="0"/>
  <autoFilter ref="C120:K19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92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9" t="str">
        <f>'Rekapitulace stavby'!K6</f>
        <v>Pavilon A - výměna střešní krytiny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93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627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628</v>
      </c>
      <c r="G12" s="34"/>
      <c r="H12" s="34"/>
      <c r="I12" s="112" t="s">
        <v>22</v>
      </c>
      <c r="J12" s="114" t="str">
        <f>'Rekapitulace stavby'!AN8</f>
        <v>23. 1. 2025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SSZK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ROUND((SUM(BE121:BE138)),  2)</f>
        <v>0</v>
      </c>
      <c r="G33" s="34"/>
      <c r="H33" s="34"/>
      <c r="I33" s="124">
        <v>0.21</v>
      </c>
      <c r="J33" s="123">
        <f>ROUND(((SUM(BE121:BE138))*I33),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ROUND((SUM(BF121:BF138)),  2)</f>
        <v>0</v>
      </c>
      <c r="G34" s="34"/>
      <c r="H34" s="34"/>
      <c r="I34" s="124">
        <v>0.12</v>
      </c>
      <c r="J34" s="123">
        <f>ROUND(((SUM(BF121:BF138))*I34),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ROUND((SUM(BG121:BG138)),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ROUND((SUM(BH121:BH138)),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ROUND((SUM(BI121:BI138)),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Pavilon A - výměna střešní krytiny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 xml:space="preserve">003 - Ostatní a vedlejší náklady </v>
      </c>
      <c r="F87" s="308"/>
      <c r="G87" s="308"/>
      <c r="H87" s="30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Ostrava</v>
      </c>
      <c r="G89" s="36"/>
      <c r="H89" s="36"/>
      <c r="I89" s="29" t="s">
        <v>22</v>
      </c>
      <c r="J89" s="66" t="str">
        <f>IF(J12="","",J12)</f>
        <v>23. 1. 2025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SSZK</v>
      </c>
      <c r="G91" s="36"/>
      <c r="H91" s="36"/>
      <c r="I91" s="29" t="s">
        <v>30</v>
      </c>
      <c r="J91" s="32" t="str">
        <f>E21</f>
        <v>ATRIS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Barbora Kyšková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96</v>
      </c>
      <c r="D94" s="144"/>
      <c r="E94" s="144"/>
      <c r="F94" s="144"/>
      <c r="G94" s="144"/>
      <c r="H94" s="144"/>
      <c r="I94" s="144"/>
      <c r="J94" s="145" t="s">
        <v>97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98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99</v>
      </c>
    </row>
    <row r="97" spans="1:31" s="9" customFormat="1" ht="24.95" customHeight="1">
      <c r="B97" s="147"/>
      <c r="C97" s="148"/>
      <c r="D97" s="149" t="s">
        <v>629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630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5" customHeight="1">
      <c r="B99" s="147"/>
      <c r="C99" s="148"/>
      <c r="D99" s="149" t="s">
        <v>631</v>
      </c>
      <c r="E99" s="150"/>
      <c r="F99" s="150"/>
      <c r="G99" s="150"/>
      <c r="H99" s="150"/>
      <c r="I99" s="150"/>
      <c r="J99" s="151">
        <f>J125</f>
        <v>0</v>
      </c>
      <c r="K99" s="148"/>
      <c r="L99" s="152"/>
    </row>
    <row r="100" spans="1:31" s="9" customFormat="1" ht="24.95" customHeight="1">
      <c r="B100" s="147"/>
      <c r="C100" s="148"/>
      <c r="D100" s="149" t="s">
        <v>632</v>
      </c>
      <c r="E100" s="150"/>
      <c r="F100" s="150"/>
      <c r="G100" s="150"/>
      <c r="H100" s="150"/>
      <c r="I100" s="150"/>
      <c r="J100" s="151">
        <f>J133</f>
        <v>0</v>
      </c>
      <c r="K100" s="148"/>
      <c r="L100" s="152"/>
    </row>
    <row r="101" spans="1:31" s="9" customFormat="1" ht="24.95" customHeight="1">
      <c r="B101" s="147"/>
      <c r="C101" s="148"/>
      <c r="D101" s="149" t="s">
        <v>633</v>
      </c>
      <c r="E101" s="150"/>
      <c r="F101" s="150"/>
      <c r="G101" s="150"/>
      <c r="H101" s="150"/>
      <c r="I101" s="150"/>
      <c r="J101" s="151">
        <f>J136</f>
        <v>0</v>
      </c>
      <c r="K101" s="148"/>
      <c r="L101" s="152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6" t="str">
        <f>E7</f>
        <v>Pavilon A - výměna střešní krytiny</v>
      </c>
      <c r="F111" s="307"/>
      <c r="G111" s="307"/>
      <c r="H111" s="30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7" t="str">
        <f>E9</f>
        <v xml:space="preserve">003 - Ostatní a vedlejší náklady </v>
      </c>
      <c r="F113" s="308"/>
      <c r="G113" s="308"/>
      <c r="H113" s="30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Ostrava</v>
      </c>
      <c r="G115" s="36"/>
      <c r="H115" s="36"/>
      <c r="I115" s="29" t="s">
        <v>22</v>
      </c>
      <c r="J115" s="66" t="str">
        <f>IF(J12="","",J12)</f>
        <v>23. 1. 2025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SSZK</v>
      </c>
      <c r="G117" s="36"/>
      <c r="H117" s="36"/>
      <c r="I117" s="29" t="s">
        <v>30</v>
      </c>
      <c r="J117" s="32" t="str">
        <f>E21</f>
        <v>ATRIS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Barbora Kyšková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116</v>
      </c>
      <c r="D120" s="162" t="s">
        <v>61</v>
      </c>
      <c r="E120" s="162" t="s">
        <v>57</v>
      </c>
      <c r="F120" s="162" t="s">
        <v>58</v>
      </c>
      <c r="G120" s="162" t="s">
        <v>117</v>
      </c>
      <c r="H120" s="162" t="s">
        <v>118</v>
      </c>
      <c r="I120" s="162" t="s">
        <v>119</v>
      </c>
      <c r="J120" s="162" t="s">
        <v>97</v>
      </c>
      <c r="K120" s="163" t="s">
        <v>120</v>
      </c>
      <c r="L120" s="164"/>
      <c r="M120" s="75" t="s">
        <v>1</v>
      </c>
      <c r="N120" s="76" t="s">
        <v>40</v>
      </c>
      <c r="O120" s="76" t="s">
        <v>121</v>
      </c>
      <c r="P120" s="76" t="s">
        <v>122</v>
      </c>
      <c r="Q120" s="76" t="s">
        <v>123</v>
      </c>
      <c r="R120" s="76" t="s">
        <v>124</v>
      </c>
      <c r="S120" s="76" t="s">
        <v>125</v>
      </c>
      <c r="T120" s="77" t="s">
        <v>126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127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P122+P125+P133+P136</f>
        <v>0</v>
      </c>
      <c r="Q121" s="79"/>
      <c r="R121" s="167">
        <f>R122+R125+R133+R136</f>
        <v>0</v>
      </c>
      <c r="S121" s="79"/>
      <c r="T121" s="168">
        <f>T122+T125+T133+T136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99</v>
      </c>
      <c r="BK121" s="169">
        <f>BK122+BK125+BK133+BK136</f>
        <v>0</v>
      </c>
    </row>
    <row r="122" spans="1:65" s="12" customFormat="1" ht="25.9" customHeight="1">
      <c r="B122" s="170"/>
      <c r="C122" s="171"/>
      <c r="D122" s="172" t="s">
        <v>75</v>
      </c>
      <c r="E122" s="173" t="s">
        <v>634</v>
      </c>
      <c r="F122" s="173" t="s">
        <v>635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</f>
        <v>0</v>
      </c>
      <c r="Q122" s="178"/>
      <c r="R122" s="179">
        <f>R123</f>
        <v>0</v>
      </c>
      <c r="S122" s="178"/>
      <c r="T122" s="180">
        <f>T123</f>
        <v>0</v>
      </c>
      <c r="AR122" s="181" t="s">
        <v>158</v>
      </c>
      <c r="AT122" s="182" t="s">
        <v>75</v>
      </c>
      <c r="AU122" s="182" t="s">
        <v>76</v>
      </c>
      <c r="AY122" s="181" t="s">
        <v>130</v>
      </c>
      <c r="BK122" s="183">
        <f>BK123</f>
        <v>0</v>
      </c>
    </row>
    <row r="123" spans="1:65" s="12" customFormat="1" ht="22.9" customHeight="1">
      <c r="B123" s="170"/>
      <c r="C123" s="171"/>
      <c r="D123" s="172" t="s">
        <v>75</v>
      </c>
      <c r="E123" s="184" t="s">
        <v>636</v>
      </c>
      <c r="F123" s="184" t="s">
        <v>637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P124</f>
        <v>0</v>
      </c>
      <c r="Q123" s="178"/>
      <c r="R123" s="179">
        <f>R124</f>
        <v>0</v>
      </c>
      <c r="S123" s="178"/>
      <c r="T123" s="180">
        <f>T124</f>
        <v>0</v>
      </c>
      <c r="AR123" s="181" t="s">
        <v>158</v>
      </c>
      <c r="AT123" s="182" t="s">
        <v>75</v>
      </c>
      <c r="AU123" s="182" t="s">
        <v>83</v>
      </c>
      <c r="AY123" s="181" t="s">
        <v>130</v>
      </c>
      <c r="BK123" s="183">
        <f>BK124</f>
        <v>0</v>
      </c>
    </row>
    <row r="124" spans="1:65" s="2" customFormat="1" ht="37.9" customHeight="1">
      <c r="A124" s="34"/>
      <c r="B124" s="35"/>
      <c r="C124" s="186" t="s">
        <v>83</v>
      </c>
      <c r="D124" s="186" t="s">
        <v>135</v>
      </c>
      <c r="E124" s="187" t="s">
        <v>638</v>
      </c>
      <c r="F124" s="188" t="s">
        <v>639</v>
      </c>
      <c r="G124" s="189" t="s">
        <v>165</v>
      </c>
      <c r="H124" s="190">
        <v>1</v>
      </c>
      <c r="I124" s="191"/>
      <c r="J124" s="192">
        <f>ROUND(I124*H124,2)</f>
        <v>0</v>
      </c>
      <c r="K124" s="188" t="s">
        <v>640</v>
      </c>
      <c r="L124" s="39"/>
      <c r="M124" s="193" t="s">
        <v>1</v>
      </c>
      <c r="N124" s="194" t="s">
        <v>41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641</v>
      </c>
      <c r="AT124" s="197" t="s">
        <v>135</v>
      </c>
      <c r="AU124" s="197" t="s">
        <v>85</v>
      </c>
      <c r="AY124" s="17" t="s">
        <v>130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83</v>
      </c>
      <c r="BK124" s="198">
        <f>ROUND(I124*H124,2)</f>
        <v>0</v>
      </c>
      <c r="BL124" s="17" t="s">
        <v>641</v>
      </c>
      <c r="BM124" s="197" t="s">
        <v>642</v>
      </c>
    </row>
    <row r="125" spans="1:65" s="12" customFormat="1" ht="25.9" customHeight="1">
      <c r="B125" s="170"/>
      <c r="C125" s="171"/>
      <c r="D125" s="172" t="s">
        <v>75</v>
      </c>
      <c r="E125" s="173" t="s">
        <v>643</v>
      </c>
      <c r="F125" s="173" t="s">
        <v>644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SUM(P126:P132)</f>
        <v>0</v>
      </c>
      <c r="Q125" s="178"/>
      <c r="R125" s="179">
        <f>SUM(R126:R132)</f>
        <v>0</v>
      </c>
      <c r="S125" s="178"/>
      <c r="T125" s="180">
        <f>SUM(T126:T132)</f>
        <v>0</v>
      </c>
      <c r="AR125" s="181" t="s">
        <v>158</v>
      </c>
      <c r="AT125" s="182" t="s">
        <v>75</v>
      </c>
      <c r="AU125" s="182" t="s">
        <v>76</v>
      </c>
      <c r="AY125" s="181" t="s">
        <v>130</v>
      </c>
      <c r="BK125" s="183">
        <f>SUM(BK126:BK132)</f>
        <v>0</v>
      </c>
    </row>
    <row r="126" spans="1:65" s="2" customFormat="1" ht="16.5" customHeight="1">
      <c r="A126" s="34"/>
      <c r="B126" s="35"/>
      <c r="C126" s="186" t="s">
        <v>85</v>
      </c>
      <c r="D126" s="186" t="s">
        <v>135</v>
      </c>
      <c r="E126" s="187" t="s">
        <v>645</v>
      </c>
      <c r="F126" s="188" t="s">
        <v>646</v>
      </c>
      <c r="G126" s="189" t="s">
        <v>165</v>
      </c>
      <c r="H126" s="190">
        <v>1</v>
      </c>
      <c r="I126" s="191"/>
      <c r="J126" s="192">
        <f>ROUND(I126*H126,2)</f>
        <v>0</v>
      </c>
      <c r="K126" s="188" t="s">
        <v>647</v>
      </c>
      <c r="L126" s="39"/>
      <c r="M126" s="193" t="s">
        <v>1</v>
      </c>
      <c r="N126" s="194" t="s">
        <v>41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641</v>
      </c>
      <c r="AT126" s="197" t="s">
        <v>135</v>
      </c>
      <c r="AU126" s="197" t="s">
        <v>83</v>
      </c>
      <c r="AY126" s="17" t="s">
        <v>130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83</v>
      </c>
      <c r="BK126" s="198">
        <f>ROUND(I126*H126,2)</f>
        <v>0</v>
      </c>
      <c r="BL126" s="17" t="s">
        <v>641</v>
      </c>
      <c r="BM126" s="197" t="s">
        <v>648</v>
      </c>
    </row>
    <row r="127" spans="1:65" s="2" customFormat="1" ht="29.25">
      <c r="A127" s="34"/>
      <c r="B127" s="35"/>
      <c r="C127" s="36"/>
      <c r="D127" s="201" t="s">
        <v>427</v>
      </c>
      <c r="E127" s="36"/>
      <c r="F127" s="243" t="s">
        <v>649</v>
      </c>
      <c r="G127" s="36"/>
      <c r="H127" s="36"/>
      <c r="I127" s="244"/>
      <c r="J127" s="36"/>
      <c r="K127" s="36"/>
      <c r="L127" s="39"/>
      <c r="M127" s="245"/>
      <c r="N127" s="246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427</v>
      </c>
      <c r="AU127" s="17" t="s">
        <v>83</v>
      </c>
    </row>
    <row r="128" spans="1:65" s="2" customFormat="1" ht="16.5" customHeight="1">
      <c r="A128" s="34"/>
      <c r="B128" s="35"/>
      <c r="C128" s="186" t="s">
        <v>140</v>
      </c>
      <c r="D128" s="186" t="s">
        <v>135</v>
      </c>
      <c r="E128" s="187" t="s">
        <v>650</v>
      </c>
      <c r="F128" s="188" t="s">
        <v>651</v>
      </c>
      <c r="G128" s="189" t="s">
        <v>165</v>
      </c>
      <c r="H128" s="190">
        <v>1</v>
      </c>
      <c r="I128" s="191"/>
      <c r="J128" s="192">
        <f>ROUND(I128*H128,2)</f>
        <v>0</v>
      </c>
      <c r="K128" s="188" t="s">
        <v>1</v>
      </c>
      <c r="L128" s="39"/>
      <c r="M128" s="193" t="s">
        <v>1</v>
      </c>
      <c r="N128" s="194" t="s">
        <v>41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641</v>
      </c>
      <c r="AT128" s="197" t="s">
        <v>135</v>
      </c>
      <c r="AU128" s="197" t="s">
        <v>83</v>
      </c>
      <c r="AY128" s="17" t="s">
        <v>130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83</v>
      </c>
      <c r="BK128" s="198">
        <f>ROUND(I128*H128,2)</f>
        <v>0</v>
      </c>
      <c r="BL128" s="17" t="s">
        <v>641</v>
      </c>
      <c r="BM128" s="197" t="s">
        <v>652</v>
      </c>
    </row>
    <row r="129" spans="1:65" s="2" customFormat="1" ht="87.75">
      <c r="A129" s="34"/>
      <c r="B129" s="35"/>
      <c r="C129" s="36"/>
      <c r="D129" s="201" t="s">
        <v>427</v>
      </c>
      <c r="E129" s="36"/>
      <c r="F129" s="243" t="s">
        <v>653</v>
      </c>
      <c r="G129" s="36"/>
      <c r="H129" s="36"/>
      <c r="I129" s="244"/>
      <c r="J129" s="36"/>
      <c r="K129" s="36"/>
      <c r="L129" s="39"/>
      <c r="M129" s="245"/>
      <c r="N129" s="246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427</v>
      </c>
      <c r="AU129" s="17" t="s">
        <v>83</v>
      </c>
    </row>
    <row r="130" spans="1:65" s="2" customFormat="1" ht="16.5" customHeight="1">
      <c r="A130" s="34"/>
      <c r="B130" s="35"/>
      <c r="C130" s="186" t="s">
        <v>139</v>
      </c>
      <c r="D130" s="186" t="s">
        <v>135</v>
      </c>
      <c r="E130" s="187" t="s">
        <v>654</v>
      </c>
      <c r="F130" s="188" t="s">
        <v>655</v>
      </c>
      <c r="G130" s="189" t="s">
        <v>165</v>
      </c>
      <c r="H130" s="190">
        <v>1</v>
      </c>
      <c r="I130" s="191"/>
      <c r="J130" s="192">
        <f>ROUND(I130*H130,2)</f>
        <v>0</v>
      </c>
      <c r="K130" s="188" t="s">
        <v>1</v>
      </c>
      <c r="L130" s="39"/>
      <c r="M130" s="193" t="s">
        <v>1</v>
      </c>
      <c r="N130" s="194" t="s">
        <v>41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139</v>
      </c>
      <c r="AT130" s="197" t="s">
        <v>135</v>
      </c>
      <c r="AU130" s="197" t="s">
        <v>83</v>
      </c>
      <c r="AY130" s="17" t="s">
        <v>130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83</v>
      </c>
      <c r="BK130" s="198">
        <f>ROUND(I130*H130,2)</f>
        <v>0</v>
      </c>
      <c r="BL130" s="17" t="s">
        <v>139</v>
      </c>
      <c r="BM130" s="197" t="s">
        <v>656</v>
      </c>
    </row>
    <row r="131" spans="1:65" s="2" customFormat="1" ht="39">
      <c r="A131" s="34"/>
      <c r="B131" s="35"/>
      <c r="C131" s="36"/>
      <c r="D131" s="201" t="s">
        <v>427</v>
      </c>
      <c r="E131" s="36"/>
      <c r="F131" s="243" t="s">
        <v>657</v>
      </c>
      <c r="G131" s="36"/>
      <c r="H131" s="36"/>
      <c r="I131" s="244"/>
      <c r="J131" s="36"/>
      <c r="K131" s="36"/>
      <c r="L131" s="39"/>
      <c r="M131" s="245"/>
      <c r="N131" s="246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427</v>
      </c>
      <c r="AU131" s="17" t="s">
        <v>83</v>
      </c>
    </row>
    <row r="132" spans="1:65" s="2" customFormat="1" ht="24.2" customHeight="1">
      <c r="A132" s="34"/>
      <c r="B132" s="35"/>
      <c r="C132" s="186" t="s">
        <v>158</v>
      </c>
      <c r="D132" s="186" t="s">
        <v>135</v>
      </c>
      <c r="E132" s="187" t="s">
        <v>658</v>
      </c>
      <c r="F132" s="188" t="s">
        <v>659</v>
      </c>
      <c r="G132" s="189" t="s">
        <v>165</v>
      </c>
      <c r="H132" s="190">
        <v>1</v>
      </c>
      <c r="I132" s="191"/>
      <c r="J132" s="192">
        <f>ROUND(I132*H132,2)</f>
        <v>0</v>
      </c>
      <c r="K132" s="188" t="s">
        <v>1</v>
      </c>
      <c r="L132" s="39"/>
      <c r="M132" s="193" t="s">
        <v>1</v>
      </c>
      <c r="N132" s="194" t="s">
        <v>41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139</v>
      </c>
      <c r="AT132" s="197" t="s">
        <v>135</v>
      </c>
      <c r="AU132" s="197" t="s">
        <v>83</v>
      </c>
      <c r="AY132" s="17" t="s">
        <v>130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83</v>
      </c>
      <c r="BK132" s="198">
        <f>ROUND(I132*H132,2)</f>
        <v>0</v>
      </c>
      <c r="BL132" s="17" t="s">
        <v>139</v>
      </c>
      <c r="BM132" s="197" t="s">
        <v>660</v>
      </c>
    </row>
    <row r="133" spans="1:65" s="12" customFormat="1" ht="25.9" customHeight="1">
      <c r="B133" s="170"/>
      <c r="C133" s="171"/>
      <c r="D133" s="172" t="s">
        <v>75</v>
      </c>
      <c r="E133" s="173" t="s">
        <v>661</v>
      </c>
      <c r="F133" s="173" t="s">
        <v>662</v>
      </c>
      <c r="G133" s="171"/>
      <c r="H133" s="171"/>
      <c r="I133" s="174"/>
      <c r="J133" s="175">
        <f>BK133</f>
        <v>0</v>
      </c>
      <c r="K133" s="171"/>
      <c r="L133" s="176"/>
      <c r="M133" s="177"/>
      <c r="N133" s="178"/>
      <c r="O133" s="178"/>
      <c r="P133" s="179">
        <f>SUM(P134:P135)</f>
        <v>0</v>
      </c>
      <c r="Q133" s="178"/>
      <c r="R133" s="179">
        <f>SUM(R134:R135)</f>
        <v>0</v>
      </c>
      <c r="S133" s="178"/>
      <c r="T133" s="180">
        <f>SUM(T134:T135)</f>
        <v>0</v>
      </c>
      <c r="AR133" s="181" t="s">
        <v>158</v>
      </c>
      <c r="AT133" s="182" t="s">
        <v>75</v>
      </c>
      <c r="AU133" s="182" t="s">
        <v>76</v>
      </c>
      <c r="AY133" s="181" t="s">
        <v>130</v>
      </c>
      <c r="BK133" s="183">
        <f>SUM(BK134:BK135)</f>
        <v>0</v>
      </c>
    </row>
    <row r="134" spans="1:65" s="2" customFormat="1" ht="16.5" customHeight="1">
      <c r="A134" s="34"/>
      <c r="B134" s="35"/>
      <c r="C134" s="186" t="s">
        <v>131</v>
      </c>
      <c r="D134" s="186" t="s">
        <v>135</v>
      </c>
      <c r="E134" s="187" t="s">
        <v>663</v>
      </c>
      <c r="F134" s="188" t="s">
        <v>664</v>
      </c>
      <c r="G134" s="189" t="s">
        <v>165</v>
      </c>
      <c r="H134" s="190">
        <v>1</v>
      </c>
      <c r="I134" s="191"/>
      <c r="J134" s="192">
        <f>ROUND(I134*H134,2)</f>
        <v>0</v>
      </c>
      <c r="K134" s="188" t="s">
        <v>647</v>
      </c>
      <c r="L134" s="39"/>
      <c r="M134" s="193" t="s">
        <v>1</v>
      </c>
      <c r="N134" s="194" t="s">
        <v>41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641</v>
      </c>
      <c r="AT134" s="197" t="s">
        <v>135</v>
      </c>
      <c r="AU134" s="197" t="s">
        <v>83</v>
      </c>
      <c r="AY134" s="17" t="s">
        <v>130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83</v>
      </c>
      <c r="BK134" s="198">
        <f>ROUND(I134*H134,2)</f>
        <v>0</v>
      </c>
      <c r="BL134" s="17" t="s">
        <v>641</v>
      </c>
      <c r="BM134" s="197" t="s">
        <v>665</v>
      </c>
    </row>
    <row r="135" spans="1:65" s="2" customFormat="1" ht="243.75">
      <c r="A135" s="34"/>
      <c r="B135" s="35"/>
      <c r="C135" s="36"/>
      <c r="D135" s="201" t="s">
        <v>427</v>
      </c>
      <c r="E135" s="36"/>
      <c r="F135" s="243" t="s">
        <v>666</v>
      </c>
      <c r="G135" s="36"/>
      <c r="H135" s="36"/>
      <c r="I135" s="244"/>
      <c r="J135" s="36"/>
      <c r="K135" s="36"/>
      <c r="L135" s="39"/>
      <c r="M135" s="245"/>
      <c r="N135" s="246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427</v>
      </c>
      <c r="AU135" s="17" t="s">
        <v>83</v>
      </c>
    </row>
    <row r="136" spans="1:65" s="12" customFormat="1" ht="25.9" customHeight="1">
      <c r="B136" s="170"/>
      <c r="C136" s="171"/>
      <c r="D136" s="172" t="s">
        <v>75</v>
      </c>
      <c r="E136" s="173" t="s">
        <v>667</v>
      </c>
      <c r="F136" s="173" t="s">
        <v>668</v>
      </c>
      <c r="G136" s="171"/>
      <c r="H136" s="171"/>
      <c r="I136" s="174"/>
      <c r="J136" s="175">
        <f>BK136</f>
        <v>0</v>
      </c>
      <c r="K136" s="171"/>
      <c r="L136" s="176"/>
      <c r="M136" s="177"/>
      <c r="N136" s="178"/>
      <c r="O136" s="178"/>
      <c r="P136" s="179">
        <f>SUM(P137:P138)</f>
        <v>0</v>
      </c>
      <c r="Q136" s="178"/>
      <c r="R136" s="179">
        <f>SUM(R137:R138)</f>
        <v>0</v>
      </c>
      <c r="S136" s="178"/>
      <c r="T136" s="180">
        <f>SUM(T137:T138)</f>
        <v>0</v>
      </c>
      <c r="AR136" s="181" t="s">
        <v>158</v>
      </c>
      <c r="AT136" s="182" t="s">
        <v>75</v>
      </c>
      <c r="AU136" s="182" t="s">
        <v>76</v>
      </c>
      <c r="AY136" s="181" t="s">
        <v>130</v>
      </c>
      <c r="BK136" s="183">
        <f>SUM(BK137:BK138)</f>
        <v>0</v>
      </c>
    </row>
    <row r="137" spans="1:65" s="2" customFormat="1" ht="16.5" customHeight="1">
      <c r="A137" s="34"/>
      <c r="B137" s="35"/>
      <c r="C137" s="186" t="s">
        <v>171</v>
      </c>
      <c r="D137" s="186" t="s">
        <v>135</v>
      </c>
      <c r="E137" s="187" t="s">
        <v>669</v>
      </c>
      <c r="F137" s="188" t="s">
        <v>670</v>
      </c>
      <c r="G137" s="189" t="s">
        <v>165</v>
      </c>
      <c r="H137" s="190">
        <v>1</v>
      </c>
      <c r="I137" s="191"/>
      <c r="J137" s="192">
        <f>ROUND(I137*H137,2)</f>
        <v>0</v>
      </c>
      <c r="K137" s="188" t="s">
        <v>647</v>
      </c>
      <c r="L137" s="39"/>
      <c r="M137" s="193" t="s">
        <v>1</v>
      </c>
      <c r="N137" s="194" t="s">
        <v>41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641</v>
      </c>
      <c r="AT137" s="197" t="s">
        <v>135</v>
      </c>
      <c r="AU137" s="197" t="s">
        <v>83</v>
      </c>
      <c r="AY137" s="17" t="s">
        <v>130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83</v>
      </c>
      <c r="BK137" s="198">
        <f>ROUND(I137*H137,2)</f>
        <v>0</v>
      </c>
      <c r="BL137" s="17" t="s">
        <v>641</v>
      </c>
      <c r="BM137" s="197" t="s">
        <v>671</v>
      </c>
    </row>
    <row r="138" spans="1:65" s="2" customFormat="1" ht="68.25">
      <c r="A138" s="34"/>
      <c r="B138" s="35"/>
      <c r="C138" s="36"/>
      <c r="D138" s="201" t="s">
        <v>427</v>
      </c>
      <c r="E138" s="36"/>
      <c r="F138" s="243" t="s">
        <v>672</v>
      </c>
      <c r="G138" s="36"/>
      <c r="H138" s="36"/>
      <c r="I138" s="244"/>
      <c r="J138" s="36"/>
      <c r="K138" s="36"/>
      <c r="L138" s="39"/>
      <c r="M138" s="255"/>
      <c r="N138" s="256"/>
      <c r="O138" s="252"/>
      <c r="P138" s="252"/>
      <c r="Q138" s="252"/>
      <c r="R138" s="252"/>
      <c r="S138" s="252"/>
      <c r="T138" s="257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427</v>
      </c>
      <c r="AU138" s="17" t="s">
        <v>83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g6V1cD5nzpMjFNOGCIweFK0GvYRAVJrIa2IOgiPdu0iKy5DzVdKYtuiHWJ9melSRCfq1TDH3hkmOdU0lSL2xCg==" saltValue="vyLZHiN8K5DETwm7ntAMRbgGngncl5c2v6oHbq42nx7FWU8DN34wFz27cyDhE41dxzQGslF17eczbjKChZNqIg==" spinCount="100000" sheet="1" objects="1" scenarios="1" formatColumns="0" formatRows="0" autoFilter="0"/>
  <autoFilter ref="C120:K13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Pavilon A - výměna ...</vt:lpstr>
      <vt:lpstr>002 - Hromosvod</vt:lpstr>
      <vt:lpstr>003 - Ostatní a vedlejší ...</vt:lpstr>
      <vt:lpstr>'001 - Pavilon A - výměna ...'!Názvy_tisku</vt:lpstr>
      <vt:lpstr>'002 - Hromosvod'!Názvy_tisku</vt:lpstr>
      <vt:lpstr>'003 - Ostatní a vedlejší ...'!Názvy_tisku</vt:lpstr>
      <vt:lpstr>'Rekapitulace stavby'!Názvy_tisku</vt:lpstr>
      <vt:lpstr>'001 - Pavilon A - výměna ...'!Oblast_tisku</vt:lpstr>
      <vt:lpstr>'002 - Hromosvod'!Oblast_tisku</vt:lpstr>
      <vt:lpstr>'003 -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BARBORAKYSK8FBE\barborakyskova</dc:creator>
  <cp:lastModifiedBy>Otrubová Roxana</cp:lastModifiedBy>
  <dcterms:created xsi:type="dcterms:W3CDTF">2025-02-16T14:30:44Z</dcterms:created>
  <dcterms:modified xsi:type="dcterms:W3CDTF">2025-02-27T10:47:49Z</dcterms:modified>
</cp:coreProperties>
</file>