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zzsmsk-my.sharepoint.com/personal/micanv_zzsmsk_onmicrosoft_com/Documents/Dokumenty/Pracovní/Objekty_ZZS/ÚO Ostrava/VS Zábřeh/KŘ/Dokumenty/Zakázky/Opr_podl_garáž_Sanitek/"/>
    </mc:Choice>
  </mc:AlternateContent>
  <xr:revisionPtr revIDLastSave="13" documentId="13_ncr:1_{D579B5A8-DFB3-48E9-A589-58C085AE26C4}" xr6:coauthVersionLast="47" xr6:coauthVersionMax="47" xr10:uidLastSave="{48EC5A97-680D-49E8-AD5A-37E0948F6EDF}"/>
  <bookViews>
    <workbookView xWindow="4680" yWindow="0" windowWidth="18165" windowHeight="15600" activeTab="4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01 01 Pol" sheetId="12" r:id="rId4"/>
    <sheet name="01 02 Pol" sheetId="13" r:id="rId5"/>
  </sheets>
  <externalReferences>
    <externalReference r:id="rId6"/>
  </externalReferences>
  <definedNames>
    <definedName name="CelkemDPHVypocet" localSheetId="1">Stavba!$H$44</definedName>
    <definedName name="CenaCelkem">Stavba!$G$29</definedName>
    <definedName name="CenaCelkemBezDPH">Stavba!$G$28</definedName>
    <definedName name="CenaCelkemVypocet" localSheetId="1">Stavba!$I$44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01 Pol'!$1:$7</definedName>
    <definedName name="_xlnm.Print_Titles" localSheetId="4">'01 02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01 Pol'!$A$1:$Y$65</definedName>
    <definedName name="_xlnm.Print_Area" localSheetId="4">'01 02 Pol'!$A$1:$Y$35</definedName>
    <definedName name="_xlnm.Print_Area" localSheetId="1">Stavba!$A$1:$J$63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Stavba!$F$44</definedName>
    <definedName name="ZakladDPHZakl">Stavba!$G$25</definedName>
    <definedName name="ZakladDPHZaklVypocet" localSheetId="1">Stavba!$G$44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A10" i="13" l="1"/>
  <c r="G9" i="13"/>
  <c r="M9" i="13" s="1"/>
  <c r="I9" i="13"/>
  <c r="K9" i="13"/>
  <c r="O9" i="13"/>
  <c r="O8" i="13" s="1"/>
  <c r="Q9" i="13"/>
  <c r="V9" i="13"/>
  <c r="V8" i="13" s="1"/>
  <c r="G14" i="13"/>
  <c r="G8" i="13" s="1"/>
  <c r="I14" i="13"/>
  <c r="K14" i="13"/>
  <c r="O14" i="13"/>
  <c r="Q14" i="13"/>
  <c r="V14" i="13"/>
  <c r="G17" i="13"/>
  <c r="I17" i="13"/>
  <c r="G18" i="13"/>
  <c r="M18" i="13" s="1"/>
  <c r="M17" i="13" s="1"/>
  <c r="I18" i="13"/>
  <c r="K18" i="13"/>
  <c r="K17" i="13" s="1"/>
  <c r="O18" i="13"/>
  <c r="O17" i="13" s="1"/>
  <c r="Q18" i="13"/>
  <c r="Q17" i="13" s="1"/>
  <c r="V18" i="13"/>
  <c r="V17" i="13" s="1"/>
  <c r="G20" i="13"/>
  <c r="I61" i="1" s="1"/>
  <c r="K20" i="13"/>
  <c r="M20" i="13"/>
  <c r="G21" i="13"/>
  <c r="I21" i="13"/>
  <c r="I20" i="13" s="1"/>
  <c r="K21" i="13"/>
  <c r="M21" i="13"/>
  <c r="O21" i="13"/>
  <c r="O20" i="13" s="1"/>
  <c r="Q21" i="13"/>
  <c r="Q20" i="13" s="1"/>
  <c r="V21" i="13"/>
  <c r="V20" i="13" s="1"/>
  <c r="G25" i="13"/>
  <c r="M25" i="13" s="1"/>
  <c r="I25" i="13"/>
  <c r="K25" i="13"/>
  <c r="O25" i="13"/>
  <c r="Q25" i="13"/>
  <c r="V25" i="13"/>
  <c r="G27" i="13"/>
  <c r="M27" i="13" s="1"/>
  <c r="I27" i="13"/>
  <c r="K27" i="13"/>
  <c r="O27" i="13"/>
  <c r="Q27" i="13"/>
  <c r="V27" i="13"/>
  <c r="G28" i="13"/>
  <c r="M28" i="13" s="1"/>
  <c r="I28" i="13"/>
  <c r="K28" i="13"/>
  <c r="O28" i="13"/>
  <c r="Q28" i="13"/>
  <c r="V28" i="13"/>
  <c r="G30" i="13"/>
  <c r="M30" i="13" s="1"/>
  <c r="I30" i="13"/>
  <c r="K30" i="13"/>
  <c r="O30" i="13"/>
  <c r="Q30" i="13"/>
  <c r="V30" i="13"/>
  <c r="G32" i="13"/>
  <c r="M32" i="13" s="1"/>
  <c r="I32" i="13"/>
  <c r="K32" i="13"/>
  <c r="O32" i="13"/>
  <c r="Q32" i="13"/>
  <c r="V32" i="13"/>
  <c r="AE34" i="13"/>
  <c r="F43" i="1" s="1"/>
  <c r="Q8" i="12"/>
  <c r="G9" i="12"/>
  <c r="G8" i="12" s="1"/>
  <c r="I9" i="12"/>
  <c r="I8" i="12" s="1"/>
  <c r="K9" i="12"/>
  <c r="K8" i="12" s="1"/>
  <c r="O9" i="12"/>
  <c r="O8" i="12" s="1"/>
  <c r="Q9" i="12"/>
  <c r="V9" i="12"/>
  <c r="V8" i="12" s="1"/>
  <c r="G11" i="12"/>
  <c r="M11" i="12" s="1"/>
  <c r="M10" i="12" s="1"/>
  <c r="I11" i="12"/>
  <c r="K11" i="12"/>
  <c r="O11" i="12"/>
  <c r="Q11" i="12"/>
  <c r="V11" i="12"/>
  <c r="G14" i="12"/>
  <c r="M14" i="12" s="1"/>
  <c r="I14" i="12"/>
  <c r="K14" i="12"/>
  <c r="O14" i="12"/>
  <c r="O10" i="12" s="1"/>
  <c r="Q14" i="12"/>
  <c r="V14" i="12"/>
  <c r="G17" i="12"/>
  <c r="M17" i="12" s="1"/>
  <c r="I17" i="12"/>
  <c r="K17" i="12"/>
  <c r="O17" i="12"/>
  <c r="Q17" i="12"/>
  <c r="V17" i="12"/>
  <c r="G19" i="12"/>
  <c r="M19" i="12" s="1"/>
  <c r="I19" i="12"/>
  <c r="K19" i="12"/>
  <c r="O19" i="12"/>
  <c r="Q19" i="12"/>
  <c r="V19" i="12"/>
  <c r="G22" i="12"/>
  <c r="M22" i="12" s="1"/>
  <c r="I22" i="12"/>
  <c r="K22" i="12"/>
  <c r="O22" i="12"/>
  <c r="Q22" i="12"/>
  <c r="V22" i="12"/>
  <c r="G23" i="12"/>
  <c r="M23" i="12" s="1"/>
  <c r="I23" i="12"/>
  <c r="K23" i="12"/>
  <c r="O23" i="12"/>
  <c r="Q23" i="12"/>
  <c r="V23" i="12"/>
  <c r="G24" i="12"/>
  <c r="M24" i="12" s="1"/>
  <c r="I24" i="12"/>
  <c r="K24" i="12"/>
  <c r="O24" i="12"/>
  <c r="Q24" i="12"/>
  <c r="V24" i="12"/>
  <c r="G25" i="12"/>
  <c r="M25" i="12" s="1"/>
  <c r="I25" i="12"/>
  <c r="K25" i="12"/>
  <c r="O25" i="12"/>
  <c r="Q25" i="12"/>
  <c r="V25" i="12"/>
  <c r="G26" i="12"/>
  <c r="K26" i="12"/>
  <c r="G27" i="12"/>
  <c r="M27" i="12" s="1"/>
  <c r="M26" i="12" s="1"/>
  <c r="I27" i="12"/>
  <c r="I26" i="12" s="1"/>
  <c r="K27" i="12"/>
  <c r="O27" i="12"/>
  <c r="O26" i="12" s="1"/>
  <c r="Q27" i="12"/>
  <c r="Q26" i="12" s="1"/>
  <c r="V27" i="12"/>
  <c r="V26" i="12" s="1"/>
  <c r="G30" i="12"/>
  <c r="I30" i="12"/>
  <c r="K30" i="12"/>
  <c r="O30" i="12"/>
  <c r="Q30" i="12"/>
  <c r="V30" i="12"/>
  <c r="G32" i="12"/>
  <c r="M32" i="12" s="1"/>
  <c r="I32" i="12"/>
  <c r="K32" i="12"/>
  <c r="O32" i="12"/>
  <c r="Q32" i="12"/>
  <c r="V32" i="12"/>
  <c r="G35" i="12"/>
  <c r="M35" i="12" s="1"/>
  <c r="I35" i="12"/>
  <c r="K35" i="12"/>
  <c r="O35" i="12"/>
  <c r="Q35" i="12"/>
  <c r="V35" i="12"/>
  <c r="G38" i="12"/>
  <c r="M38" i="12" s="1"/>
  <c r="I38" i="12"/>
  <c r="K38" i="12"/>
  <c r="O38" i="12"/>
  <c r="Q38" i="12"/>
  <c r="V38" i="12"/>
  <c r="G40" i="12"/>
  <c r="M40" i="12" s="1"/>
  <c r="I40" i="12"/>
  <c r="K40" i="12"/>
  <c r="O40" i="12"/>
  <c r="Q40" i="12"/>
  <c r="V40" i="12"/>
  <c r="G43" i="12"/>
  <c r="M43" i="12" s="1"/>
  <c r="I43" i="12"/>
  <c r="K43" i="12"/>
  <c r="O43" i="12"/>
  <c r="Q43" i="12"/>
  <c r="V43" i="12"/>
  <c r="G45" i="12"/>
  <c r="G42" i="12" s="1"/>
  <c r="I60" i="1" s="1"/>
  <c r="I45" i="12"/>
  <c r="K45" i="12"/>
  <c r="O45" i="12"/>
  <c r="Q45" i="12"/>
  <c r="V45" i="12"/>
  <c r="G48" i="12"/>
  <c r="M48" i="12" s="1"/>
  <c r="I48" i="12"/>
  <c r="K48" i="12"/>
  <c r="O48" i="12"/>
  <c r="Q48" i="12"/>
  <c r="V48" i="12"/>
  <c r="G50" i="12"/>
  <c r="M50" i="12" s="1"/>
  <c r="I50" i="12"/>
  <c r="K50" i="12"/>
  <c r="O50" i="12"/>
  <c r="Q50" i="12"/>
  <c r="V50" i="12"/>
  <c r="G52" i="12"/>
  <c r="M52" i="12" s="1"/>
  <c r="I52" i="12"/>
  <c r="K52" i="12"/>
  <c r="O52" i="12"/>
  <c r="Q52" i="12"/>
  <c r="V52" i="12"/>
  <c r="G55" i="12"/>
  <c r="M55" i="12" s="1"/>
  <c r="I55" i="12"/>
  <c r="K55" i="12"/>
  <c r="O55" i="12"/>
  <c r="Q55" i="12"/>
  <c r="V55" i="12"/>
  <c r="G57" i="12"/>
  <c r="M57" i="12" s="1"/>
  <c r="I57" i="12"/>
  <c r="K57" i="12"/>
  <c r="O57" i="12"/>
  <c r="Q57" i="12"/>
  <c r="V57" i="12"/>
  <c r="G58" i="12"/>
  <c r="I58" i="12"/>
  <c r="K58" i="12"/>
  <c r="M58" i="12"/>
  <c r="O58" i="12"/>
  <c r="Q58" i="12"/>
  <c r="V58" i="12"/>
  <c r="G60" i="12"/>
  <c r="M60" i="12" s="1"/>
  <c r="I60" i="12"/>
  <c r="K60" i="12"/>
  <c r="O60" i="12"/>
  <c r="Q60" i="12"/>
  <c r="V60" i="12"/>
  <c r="G62" i="12"/>
  <c r="M62" i="12" s="1"/>
  <c r="I62" i="12"/>
  <c r="K62" i="12"/>
  <c r="O62" i="12"/>
  <c r="Q62" i="12"/>
  <c r="V62" i="12"/>
  <c r="AE64" i="12"/>
  <c r="F42" i="1" s="1"/>
  <c r="I20" i="1"/>
  <c r="I19" i="1"/>
  <c r="I18" i="1"/>
  <c r="H44" i="1"/>
  <c r="I58" i="1" l="1"/>
  <c r="Q8" i="13"/>
  <c r="V10" i="12"/>
  <c r="V42" i="12"/>
  <c r="Q24" i="13"/>
  <c r="I18" i="12"/>
  <c r="O24" i="13"/>
  <c r="O54" i="12"/>
  <c r="G29" i="12"/>
  <c r="I59" i="1" s="1"/>
  <c r="I17" i="1" s="1"/>
  <c r="G10" i="12"/>
  <c r="I56" i="1" s="1"/>
  <c r="I24" i="13"/>
  <c r="F39" i="1"/>
  <c r="I55" i="1"/>
  <c r="G18" i="12"/>
  <c r="I57" i="1" s="1"/>
  <c r="Q10" i="12"/>
  <c r="K24" i="13"/>
  <c r="K8" i="13"/>
  <c r="I42" i="12"/>
  <c r="M30" i="12"/>
  <c r="M29" i="12" s="1"/>
  <c r="Q18" i="12"/>
  <c r="O18" i="12"/>
  <c r="I8" i="13"/>
  <c r="F41" i="1"/>
  <c r="K29" i="12"/>
  <c r="I29" i="12"/>
  <c r="V18" i="12"/>
  <c r="V54" i="12"/>
  <c r="AF64" i="12"/>
  <c r="M9" i="12"/>
  <c r="M8" i="12" s="1"/>
  <c r="V24" i="13"/>
  <c r="G24" i="13"/>
  <c r="G34" i="13" s="1"/>
  <c r="Q54" i="12"/>
  <c r="I54" i="12"/>
  <c r="K42" i="12"/>
  <c r="Q42" i="12"/>
  <c r="O29" i="12"/>
  <c r="Q29" i="12"/>
  <c r="K10" i="12"/>
  <c r="I10" i="12"/>
  <c r="K54" i="12"/>
  <c r="O42" i="12"/>
  <c r="V29" i="12"/>
  <c r="K18" i="12"/>
  <c r="M24" i="13"/>
  <c r="AF34" i="13"/>
  <c r="G43" i="1" s="1"/>
  <c r="I43" i="1" s="1"/>
  <c r="M14" i="13"/>
  <c r="M8" i="13" s="1"/>
  <c r="M54" i="12"/>
  <c r="M18" i="12"/>
  <c r="G54" i="12"/>
  <c r="I62" i="1" s="1"/>
  <c r="M45" i="12"/>
  <c r="M42" i="12" s="1"/>
  <c r="J28" i="1"/>
  <c r="J26" i="1"/>
  <c r="G38" i="1"/>
  <c r="F38" i="1"/>
  <c r="J23" i="1"/>
  <c r="J24" i="1"/>
  <c r="J25" i="1"/>
  <c r="J27" i="1"/>
  <c r="E24" i="1"/>
  <c r="G24" i="1"/>
  <c r="E26" i="1"/>
  <c r="G26" i="1"/>
  <c r="I16" i="1" l="1"/>
  <c r="I21" i="1" s="1"/>
  <c r="I63" i="1"/>
  <c r="G42" i="1"/>
  <c r="I42" i="1" s="1"/>
  <c r="G41" i="1"/>
  <c r="I41" i="1" s="1"/>
  <c r="G39" i="1"/>
  <c r="G44" i="1" s="1"/>
  <c r="G25" i="1" s="1"/>
  <c r="F44" i="1"/>
  <c r="G23" i="1" s="1"/>
  <c r="A27" i="1" s="1"/>
  <c r="G28" i="1" s="1"/>
  <c r="G27" i="1" s="1"/>
  <c r="G29" i="1" s="1"/>
  <c r="I39" i="1"/>
  <c r="I44" i="1" s="1"/>
  <c r="G64" i="12"/>
  <c r="J39" i="1" l="1"/>
  <c r="J44" i="1" s="1"/>
  <c r="J41" i="1"/>
  <c r="J43" i="1"/>
  <c r="J42" i="1"/>
  <c r="A28" i="1"/>
  <c r="J62" i="1"/>
  <c r="J60" i="1"/>
  <c r="J56" i="1"/>
  <c r="J57" i="1"/>
  <c r="J61" i="1"/>
  <c r="J55" i="1"/>
  <c r="J58" i="1"/>
  <c r="J59" i="1"/>
  <c r="J6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</author>
  </authors>
  <commentList>
    <comment ref="S6" authorId="0" shapeId="0" xr:uid="{00000000-0006-0000-0300-000001000000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00000000-0006-0000-0300-000002000000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</author>
  </authors>
  <commentList>
    <comment ref="S6" authorId="0" shapeId="0" xr:uid="{00000000-0006-0000-0400-000001000000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00000000-0006-0000-0400-000002000000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<sst xmlns="http://schemas.openxmlformats.org/spreadsheetml/2006/main" count="613" uniqueCount="227">
  <si>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</si>
  <si>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</si>
  <si>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</si>
  <si>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</si>
  <si>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</si>
  <si>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</si>
  <si>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</si>
  <si>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</si>
  <si>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</si>
  <si>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</si>
  <si>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</si>
  <si>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</si>
  <si>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</si>
  <si>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</si>
  <si>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</si>
  <si>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</si>
  <si>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</si>
  <si>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</si>
  <si>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</si>
  <si>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</si>
  <si>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</si>
  <si>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</si>
  <si>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</si>
  <si>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</si>
  <si>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</si>
  <si>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</si>
  <si>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</si>
  <si>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</si>
  <si>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</si>
  <si>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</si>
  <si>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</si>
  <si>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</si>
  <si>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</si>
  <si>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</si>
  <si>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</si>
  <si>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</si>
  <si>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</si>
  <si>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</si>
  <si>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</si>
  <si>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</si>
  <si>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</si>
  <si>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Soupis stavebních prací, dodávek a služeb</t>
  </si>
  <si>
    <t>Zadavatel</t>
  </si>
  <si>
    <t>2411</t>
  </si>
  <si>
    <t xml:space="preserve">IVC Zábřeh </t>
  </si>
  <si>
    <t>Stavba</t>
  </si>
  <si>
    <t>Stavební objekt</t>
  </si>
  <si>
    <t>01</t>
  </si>
  <si>
    <t>Garáže</t>
  </si>
  <si>
    <t>Oprava podlah garáže</t>
  </si>
  <si>
    <t>02</t>
  </si>
  <si>
    <t>Úprava mycího boxu</t>
  </si>
  <si>
    <t>Celkem za stavbu</t>
  </si>
  <si>
    <t>CZK</t>
  </si>
  <si>
    <t>#POPS</t>
  </si>
  <si>
    <t xml:space="preserve">Popis stavby: 2411 - IVC Zábřeh </t>
  </si>
  <si>
    <t>#POPO</t>
  </si>
  <si>
    <t>Popis objektu: 01 - Garáže</t>
  </si>
  <si>
    <t>#POPR</t>
  </si>
  <si>
    <t>Popis rozpočtu: 01 - Oprava podlah garáže</t>
  </si>
  <si>
    <t>Popis rozpočtu: 02 - Úprava mycího boxu</t>
  </si>
  <si>
    <t>Rekapitulace dílů</t>
  </si>
  <si>
    <t>Typ dílu</t>
  </si>
  <si>
    <t>61</t>
  </si>
  <si>
    <t>Úpravy povrchů vnitřní</t>
  </si>
  <si>
    <t>63</t>
  </si>
  <si>
    <t>Podlahy a podlahové konstrukce</t>
  </si>
  <si>
    <t>96</t>
  </si>
  <si>
    <t>Bourání konstrukcí</t>
  </si>
  <si>
    <t>99</t>
  </si>
  <si>
    <t>Staveništní přesun hmot</t>
  </si>
  <si>
    <t>767</t>
  </si>
  <si>
    <t>Konstrukce zámečnické</t>
  </si>
  <si>
    <t>777</t>
  </si>
  <si>
    <t>Podlahy ze syntetických hmot</t>
  </si>
  <si>
    <t>781</t>
  </si>
  <si>
    <t>Obklady keramické</t>
  </si>
  <si>
    <t>D96</t>
  </si>
  <si>
    <t>Přesuny suti a vybouraných hmot</t>
  </si>
  <si>
    <t>PSU</t>
  </si>
  <si>
    <t>VN</t>
  </si>
  <si>
    <t>ON</t>
  </si>
  <si>
    <t>Položkový soupis prací a dodávek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</si>
  <si>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</si>
  <si>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</si>
  <si>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</si>
  <si>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</si>
  <si>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</si>
  <si>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</si>
  <si>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</si>
  <si>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</si>
  <si>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</si>
  <si>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</si>
  <si>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</si>
  <si>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</si>
  <si>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</si>
  <si>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</si>
  <si>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</si>
  <si>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</si>
  <si>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</si>
  <si>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</si>
  <si>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</si>
  <si>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</si>
  <si>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</si>
  <si>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</si>
  <si>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</si>
  <si>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</si>
  <si>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</si>
  <si>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</si>
  <si>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</si>
  <si>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</si>
  <si>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614472605R00</t>
  </si>
  <si>
    <t>Vyspravení vnitřních betonových a železobetonových konstrukcí a panelů lokální oprava speciální maltou tloušťka 5 mm, opravovaná plocha přes 0,5 do 1 m2</t>
  </si>
  <si>
    <t>kus</t>
  </si>
  <si>
    <t>801-4</t>
  </si>
  <si>
    <t>RTS 24/ I</t>
  </si>
  <si>
    <t>Práce</t>
  </si>
  <si>
    <t>Běžná</t>
  </si>
  <si>
    <t>POL1_</t>
  </si>
  <si>
    <t>622300172RT3</t>
  </si>
  <si>
    <t>Těsnicí prvky exteriér, montáž včetně dodávky, pro spáru šířky 7-12 mm</t>
  </si>
  <si>
    <t>m</t>
  </si>
  <si>
    <t>801-1</t>
  </si>
  <si>
    <t/>
  </si>
  <si>
    <t>VV</t>
  </si>
  <si>
    <t>2*13,0</t>
  </si>
  <si>
    <t>631317105R00</t>
  </si>
  <si>
    <t>Mazanina z betonu prostého řezání dilatačních spár v čerstvém betonu prostém, hloubky 0-50 mm</t>
  </si>
  <si>
    <t>(z kameniva) hlazená dřevěným hladítkem</t>
  </si>
  <si>
    <t>SPI</t>
  </si>
  <si>
    <t>Odkaz na mn. položky pořadí 2 : 26,00000</t>
  </si>
  <si>
    <t>631663111R00</t>
  </si>
  <si>
    <t xml:space="preserve">Oprava trhlin v podlahách epoxidovým tmelem,  </t>
  </si>
  <si>
    <t>965042131R00</t>
  </si>
  <si>
    <t>Bourání podkladů pod dlažby nebo litých celistvých dlažeb a mazanin  betonových nebo z litého asfaltu, tloušťky do 100 mm, plochy do 4 m2</t>
  </si>
  <si>
    <t>m3</t>
  </si>
  <si>
    <t>801-3</t>
  </si>
  <si>
    <t>9*0,3*0,15</t>
  </si>
  <si>
    <t>965048515R00</t>
  </si>
  <si>
    <t>Bourání podkladů pod dlažby nebo litých celistvých dlažeb a mazanin  Broušení betonového povrchu do tloušťky 5 mm</t>
  </si>
  <si>
    <t>m2</t>
  </si>
  <si>
    <t>965048541R00</t>
  </si>
  <si>
    <t>Bourání podkladů pod dlažby nebo litých celistvých dlažeb a mazanin  Frézování betonového povrchu tloušťky do 30 mm</t>
  </si>
  <si>
    <t>970251100R00</t>
  </si>
  <si>
    <t>Řezání železobetonu hloubka řezu 100 mm</t>
  </si>
  <si>
    <t>NŽ</t>
  </si>
  <si>
    <t>D+M nerezového odtokového žlabu vč. napojení na původní vpusť</t>
  </si>
  <si>
    <t>Vlastní</t>
  </si>
  <si>
    <t>Indiv</t>
  </si>
  <si>
    <t>999281145R00</t>
  </si>
  <si>
    <t>Přesun hmot pro opravy a údržbu objektů pro opravy a údržbu dosavadních objektů včetně vnějších plášťů  výšky do 6 m, nošením</t>
  </si>
  <si>
    <t>t</t>
  </si>
  <si>
    <t>Přesun hmot</t>
  </si>
  <si>
    <t>POL7_</t>
  </si>
  <si>
    <t>oborů 801, 803, 811 a 812</t>
  </si>
  <si>
    <t>767951112R00</t>
  </si>
  <si>
    <t>Pozinkování ocelových výrobků objem zakázky od 10 do 50 kg</t>
  </si>
  <si>
    <t>kg</t>
  </si>
  <si>
    <t>800-767</t>
  </si>
  <si>
    <t>Odkaz na mn. položky pořadí 12 : 66,51273</t>
  </si>
  <si>
    <t>767995103R00</t>
  </si>
  <si>
    <t>Výroba a montáž atypických kovovových doplňků staveb hmotnosti přes 10 do 20 kg</t>
  </si>
  <si>
    <t>Odkaz na mn. položky pořadí 14 : 0,05364*1000</t>
  </si>
  <si>
    <t>Odkaz na mn. položky pořadí 13 : 12,87273</t>
  </si>
  <si>
    <t>132202020000R</t>
  </si>
  <si>
    <t>Tyč ocelová válcovaná za tepla průřez: plochý; značka: S235JR (1.0038); a = 30 mm; t = 5,0 mm</t>
  </si>
  <si>
    <t>SPCM</t>
  </si>
  <si>
    <t>Specifikace</t>
  </si>
  <si>
    <t>POL3_</t>
  </si>
  <si>
    <t xml:space="preserve">Pracny k L profilu : </t>
  </si>
  <si>
    <t>12/0,33*0,3*1,18</t>
  </si>
  <si>
    <t>13331714R</t>
  </si>
  <si>
    <t>Tyč ocelová válcovaná za tepla průřez: rovnoramenné L; značka: S235JR (1.0038); a = 50 mm; b = 50 mm; t = 6,0 mm</t>
  </si>
  <si>
    <t>12*4,47/1000</t>
  </si>
  <si>
    <t>998767101R00</t>
  </si>
  <si>
    <t>Přesun hmot pro kovové stavební doplňk. konstrukce v objektech výšky do 6 m</t>
  </si>
  <si>
    <t>50 m vodorovně</t>
  </si>
  <si>
    <t>451475131R00</t>
  </si>
  <si>
    <t>Podkladní vrstva z plastbetonu epoxidový plastbeton, 1. vrstva, tloušťka 10 mm</t>
  </si>
  <si>
    <t>821-1</t>
  </si>
  <si>
    <t>Včetně penetračního nátěru z epoxydové pryskyřice.</t>
  </si>
  <si>
    <t>POP</t>
  </si>
  <si>
    <t>715121001R00</t>
  </si>
  <si>
    <t>Izolace stavebních konstrukcí natěradly za studena ploch vodorovných (vyjma stropů)</t>
  </si>
  <si>
    <t>800-715</t>
  </si>
  <si>
    <t>stěrkováním tmelem dvouvrstvým včetně penetrace</t>
  </si>
  <si>
    <t>Včetně pomocného lešení o výšce podlahy do 1900 mm  a pro zatížení do 1,5 kPa.</t>
  </si>
  <si>
    <t>777101101R00</t>
  </si>
  <si>
    <t>Příprava podkladu vysávání podlah průmyslovým vysavačem</t>
  </si>
  <si>
    <t>800-773</t>
  </si>
  <si>
    <t>Odkaz na mn. položky pořadí 6 : 159,00000</t>
  </si>
  <si>
    <t>777812222R00</t>
  </si>
  <si>
    <t>Nátěr epoxidový, podlah betonových, s normálním až středně těžkým zatížením, pro skladovací a výrobní prostory, nakládací rampy, montážní haly, parkovací plochy a domy, skladba: záškrab 1x základní nátěr prosypaný křemičitým pískem, 2xnátěr</t>
  </si>
  <si>
    <t>včetně dodávky a montáže záškrabu s prosypem pískem a vrchní vrstvy.</t>
  </si>
  <si>
    <t>998777101R00</t>
  </si>
  <si>
    <t>Přesun hmot pro podlahy syntetické v objektech výšky do 6 m</t>
  </si>
  <si>
    <t>979087212R00</t>
  </si>
  <si>
    <t>Nakládání na dopravní prostředky suti</t>
  </si>
  <si>
    <t>822-1</t>
  </si>
  <si>
    <t>Přesun suti</t>
  </si>
  <si>
    <t>POL8_</t>
  </si>
  <si>
    <t>pro vodorovnou dopravu</t>
  </si>
  <si>
    <t>979082111R00</t>
  </si>
  <si>
    <t>Vnitrostaveništní doprava suti a vybouraných hmot do 10 m</t>
  </si>
  <si>
    <t>979083117R00</t>
  </si>
  <si>
    <t>Vodorovné přemístění suti přes 5000 m do 6000 m</t>
  </si>
  <si>
    <t>800-6</t>
  </si>
  <si>
    <t>včetně naložení na dopravní prostředek a složení,</t>
  </si>
  <si>
    <t>979083191R00</t>
  </si>
  <si>
    <t>Vodorovné přemístění suti za každých dalších započatých 1000 m přes 6000 m</t>
  </si>
  <si>
    <t>979999998R00</t>
  </si>
  <si>
    <t>Poplatek za recyklaci, suti s 5 % příměsi dřeva, plastu apod. ,  , skupina 17 01 07 z Katalogu odpadů</t>
  </si>
  <si>
    <t>SUM</t>
  </si>
  <si>
    <t>END</t>
  </si>
  <si>
    <t>962086106R00</t>
  </si>
  <si>
    <t>Bourání zdiva příček z plynosilikátu a pórobetonu a ostatních nepálených zdicích materiálů o objemové hmotnosti do 500 kg/m3, tloušťky do 100 mm</t>
  </si>
  <si>
    <t>1,4*1,2</t>
  </si>
  <si>
    <t>1,1*1,2</t>
  </si>
  <si>
    <t>1,5*1,2*0,1</t>
  </si>
  <si>
    <t>781441906R00</t>
  </si>
  <si>
    <t>Opravy obkladů z obkládaček hutných, polohutných glazovaných, velikosti 300 x 200 mm</t>
  </si>
  <si>
    <t>800-771</t>
  </si>
  <si>
    <t>20</t>
  </si>
  <si>
    <t>Oprava mycího boxu</t>
  </si>
  <si>
    <t>Oprava podlah garáží sanitek</t>
  </si>
  <si>
    <r>
      <t xml:space="preserve">nebo vybourání otvorů jakýchkoliv rozměrů, včetně pomocného lešení o výšce podlahy do 1900 mm a pro zatížení do 1,5 kPa  (150 kg/m2), </t>
    </r>
    <r>
      <rPr>
        <sz val="8"/>
        <color rgb="FF00B050"/>
        <rFont val="Arial CE"/>
        <charset val="238"/>
      </rPr>
      <t>bourání obezdění určeného k opravě a nahrazení</t>
    </r>
  </si>
  <si>
    <t>bourání nesoudržných obkl. a dl. určených k opravě a nahrazení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</si>
</sst>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22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rgb="FFD6E1EE"/>
      <name val="Arial CE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sz val="8"/>
      <color indexed="12"/>
      <name val="Arial CE"/>
      <family val="2"/>
      <charset val="238"/>
    </font>
    <font>
      <sz val="8"/>
      <color indexed="17"/>
      <name val="Arial CE"/>
      <family val="2"/>
      <charset val="238"/>
    </font>
    <font>
      <sz val="8"/>
      <color indexed="9"/>
      <name val="Arial CE"/>
      <family val="2"/>
      <charset val="238"/>
    </font>
    <font>
      <sz val="8"/>
      <color rgb="FF00B05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3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0" fontId="8" fillId="3" borderId="0" xfId="0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0" fontId="8" fillId="3" borderId="6" xfId="0" applyFont="1" applyFill="1" applyBorder="1" applyAlignment="1">
      <alignment horizontal="left" vertical="center" wrapText="1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28" xfId="0" applyNumberFormat="1" applyFont="1" applyFill="1" applyBorder="1" applyAlignment="1">
      <alignment vertical="center"/>
    </xf>
    <xf numFmtId="4" fontId="7" fillId="5" borderId="29" xfId="0" applyNumberFormat="1" applyFont="1" applyFill="1" applyBorder="1" applyAlignment="1">
      <alignment vertical="center" wrapText="1"/>
    </xf>
    <xf numFmtId="4" fontId="10" fillId="5" borderId="30" xfId="0" applyNumberFormat="1" applyFont="1" applyFill="1" applyBorder="1" applyAlignment="1">
      <alignment horizontal="center" vertical="center" wrapText="1" shrinkToFit="1"/>
    </xf>
    <xf numFmtId="4" fontId="7" fillId="5" borderId="28" xfId="0" applyNumberFormat="1" applyFont="1" applyFill="1" applyBorder="1" applyAlignment="1">
      <alignment horizontal="center" vertical="center" wrapText="1" shrinkToFit="1"/>
    </xf>
    <xf numFmtId="4" fontId="7" fillId="5" borderId="30" xfId="0" applyNumberFormat="1" applyFont="1" applyFill="1" applyBorder="1" applyAlignment="1">
      <alignment horizontal="center" vertical="center" wrapText="1" shrinkToFit="1"/>
    </xf>
    <xf numFmtId="3" fontId="7" fillId="5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3" fillId="0" borderId="32" xfId="0" applyNumberFormat="1" applyFont="1" applyBorder="1" applyAlignment="1">
      <alignment horizontal="right" vertical="center" wrapText="1" shrinkToFit="1"/>
    </xf>
    <xf numFmtId="4" fontId="3" fillId="0" borderId="32" xfId="0" applyNumberFormat="1" applyFont="1" applyBorder="1" applyAlignment="1">
      <alignment horizontal="right" vertical="center" shrinkToFit="1"/>
    </xf>
    <xf numFmtId="4" fontId="0" fillId="0" borderId="32" xfId="0" applyNumberFormat="1" applyBorder="1" applyAlignment="1">
      <alignment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5" fillId="0" borderId="31" xfId="0" applyNumberFormat="1" applyFont="1" applyBorder="1" applyAlignment="1">
      <alignment vertical="center"/>
    </xf>
    <xf numFmtId="4" fontId="5" fillId="0" borderId="32" xfId="0" applyNumberFormat="1" applyFont="1" applyBorder="1" applyAlignment="1">
      <alignment vertical="center" wrapText="1" shrinkToFit="1"/>
    </xf>
    <xf numFmtId="4" fontId="5" fillId="0" borderId="32" xfId="0" applyNumberFormat="1" applyFont="1" applyBorder="1" applyAlignment="1">
      <alignment vertical="center" shrinkToFit="1"/>
    </xf>
    <xf numFmtId="4" fontId="5" fillId="0" borderId="33" xfId="0" applyNumberFormat="1" applyFont="1" applyBorder="1" applyAlignment="1">
      <alignment vertical="center" shrinkToFit="1"/>
    </xf>
    <xf numFmtId="3" fontId="5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2" xfId="0" applyNumberFormat="1" applyBorder="1" applyAlignment="1">
      <alignment vertical="center" wrapText="1" shrinkToFit="1"/>
    </xf>
    <xf numFmtId="4" fontId="15" fillId="3" borderId="35" xfId="0" applyNumberFormat="1" applyFont="1" applyFill="1" applyBorder="1" applyAlignment="1">
      <alignment vertical="center" wrapText="1" shrinkToFit="1"/>
    </xf>
    <xf numFmtId="4" fontId="15" fillId="3" borderId="35" xfId="0" applyNumberFormat="1" applyFont="1" applyFill="1" applyBorder="1" applyAlignment="1">
      <alignment vertical="center" shrinkToFit="1"/>
    </xf>
    <xf numFmtId="4" fontId="0" fillId="3" borderId="36" xfId="0" applyNumberFormat="1" applyFill="1" applyBorder="1" applyAlignment="1">
      <alignment vertical="center" shrinkToFit="1"/>
    </xf>
    <xf numFmtId="3" fontId="0" fillId="3" borderId="36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4" fillId="0" borderId="0" xfId="0" applyFont="1"/>
    <xf numFmtId="49" fontId="0" fillId="0" borderId="0" xfId="0" applyNumberFormat="1"/>
    <xf numFmtId="0" fontId="16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/>
    </xf>
    <xf numFmtId="0" fontId="3" fillId="0" borderId="26" xfId="0" applyFont="1" applyBorder="1"/>
    <xf numFmtId="0" fontId="16" fillId="5" borderId="28" xfId="0" applyFont="1" applyFill="1" applyBorder="1" applyAlignment="1">
      <alignment horizontal="center" vertical="center" wrapText="1"/>
    </xf>
    <xf numFmtId="0" fontId="16" fillId="5" borderId="29" xfId="0" applyFont="1" applyFill="1" applyBorder="1" applyAlignment="1">
      <alignment horizontal="center" vertical="center" wrapText="1"/>
    </xf>
    <xf numFmtId="0" fontId="16" fillId="5" borderId="30" xfId="0" applyFont="1" applyFill="1" applyBorder="1" applyAlignment="1">
      <alignment horizontal="center" vertical="center" wrapText="1"/>
    </xf>
    <xf numFmtId="49" fontId="3" fillId="0" borderId="31" xfId="0" applyNumberFormat="1" applyFont="1" applyBorder="1" applyAlignment="1">
      <alignment vertical="center"/>
    </xf>
    <xf numFmtId="0" fontId="3" fillId="3" borderId="34" xfId="0" applyFont="1" applyFill="1" applyBorder="1" applyAlignment="1">
      <alignment vertical="center"/>
    </xf>
    <xf numFmtId="0" fontId="3" fillId="3" borderId="34" xfId="0" applyFont="1" applyFill="1" applyBorder="1" applyAlignment="1">
      <alignment vertical="center" wrapText="1"/>
    </xf>
    <xf numFmtId="0" fontId="3" fillId="3" borderId="35" xfId="0" applyFont="1" applyFill="1" applyBorder="1" applyAlignment="1">
      <alignment vertical="center" wrapText="1"/>
    </xf>
    <xf numFmtId="164" fontId="3" fillId="0" borderId="33" xfId="0" applyNumberFormat="1" applyFont="1" applyBorder="1" applyAlignment="1">
      <alignment vertical="center"/>
    </xf>
    <xf numFmtId="164" fontId="3" fillId="3" borderId="36" xfId="0" applyNumberFormat="1" applyFont="1" applyFill="1" applyBorder="1" applyAlignment="1">
      <alignment vertical="center"/>
    </xf>
    <xf numFmtId="164" fontId="0" fillId="0" borderId="0" xfId="0" applyNumberFormat="1"/>
    <xf numFmtId="4" fontId="3" fillId="0" borderId="33" xfId="0" applyNumberFormat="1" applyFont="1" applyBorder="1" applyAlignment="1">
      <alignment horizontal="center" vertical="center"/>
    </xf>
    <xf numFmtId="4" fontId="3" fillId="0" borderId="33" xfId="0" applyNumberFormat="1" applyFont="1" applyBorder="1" applyAlignment="1">
      <alignment vertical="center"/>
    </xf>
    <xf numFmtId="4" fontId="3" fillId="3" borderId="36" xfId="0" applyNumberFormat="1" applyFont="1" applyFill="1" applyBorder="1" applyAlignment="1">
      <alignment horizontal="center" vertical="center"/>
    </xf>
    <xf numFmtId="4" fontId="3" fillId="3" borderId="36" xfId="0" applyNumberFormat="1" applyFont="1" applyFill="1" applyBorder="1" applyAlignment="1">
      <alignment vertical="center"/>
    </xf>
    <xf numFmtId="49" fontId="0" fillId="0" borderId="1" xfId="0" applyNumberFormat="1" applyBorder="1"/>
    <xf numFmtId="0" fontId="1" fillId="0" borderId="21" xfId="0" applyFont="1" applyBorder="1" applyAlignment="1">
      <alignment vertical="center"/>
    </xf>
    <xf numFmtId="0" fontId="1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7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5" fillId="3" borderId="15" xfId="0" applyFont="1" applyFill="1" applyBorder="1" applyAlignment="1">
      <alignment vertical="top"/>
    </xf>
    <xf numFmtId="49" fontId="5" fillId="3" borderId="12" xfId="0" applyNumberFormat="1" applyFont="1" applyFill="1" applyBorder="1" applyAlignment="1">
      <alignment vertical="top"/>
    </xf>
    <xf numFmtId="0" fontId="5" fillId="3" borderId="12" xfId="0" applyFont="1" applyFill="1" applyBorder="1" applyAlignment="1">
      <alignment horizontal="center" vertical="top"/>
    </xf>
    <xf numFmtId="0" fontId="5" fillId="3" borderId="12" xfId="0" applyFont="1" applyFill="1" applyBorder="1" applyAlignment="1">
      <alignment vertical="top"/>
    </xf>
    <xf numFmtId="0" fontId="17" fillId="0" borderId="0" xfId="0" applyFont="1" applyAlignment="1">
      <alignment vertical="top"/>
    </xf>
    <xf numFmtId="49" fontId="17" fillId="0" borderId="0" xfId="0" applyNumberFormat="1" applyFont="1" applyAlignment="1">
      <alignment vertical="top"/>
    </xf>
    <xf numFmtId="165" fontId="17" fillId="0" borderId="0" xfId="0" applyNumberFormat="1" applyFont="1" applyAlignment="1">
      <alignment vertical="top" shrinkToFit="1"/>
    </xf>
    <xf numFmtId="4" fontId="17" fillId="0" borderId="0" xfId="0" applyNumberFormat="1" applyFont="1" applyAlignment="1">
      <alignment vertical="top" shrinkToFit="1"/>
    </xf>
    <xf numFmtId="165" fontId="18" fillId="0" borderId="0" xfId="0" applyNumberFormat="1" applyFont="1" applyAlignment="1">
      <alignment horizontal="center" vertical="top" wrapText="1" shrinkToFit="1"/>
    </xf>
    <xf numFmtId="165" fontId="18" fillId="0" borderId="0" xfId="0" applyNumberFormat="1" applyFont="1" applyAlignment="1">
      <alignment vertical="top" wrapText="1" shrinkToFit="1"/>
    </xf>
    <xf numFmtId="4" fontId="5" fillId="3" borderId="0" xfId="0" applyNumberFormat="1" applyFont="1" applyFill="1" applyAlignment="1">
      <alignment vertical="top" shrinkToFit="1"/>
    </xf>
    <xf numFmtId="0" fontId="5" fillId="3" borderId="27" xfId="0" applyFont="1" applyFill="1" applyBorder="1" applyAlignment="1">
      <alignment vertical="top"/>
    </xf>
    <xf numFmtId="49" fontId="5" fillId="3" borderId="18" xfId="0" applyNumberFormat="1" applyFont="1" applyFill="1" applyBorder="1" applyAlignment="1">
      <alignment vertical="top"/>
    </xf>
    <xf numFmtId="0" fontId="5" fillId="3" borderId="18" xfId="0" applyFont="1" applyFill="1" applyBorder="1" applyAlignment="1">
      <alignment horizontal="center" vertical="top" shrinkToFit="1"/>
    </xf>
    <xf numFmtId="165" fontId="5" fillId="3" borderId="18" xfId="0" applyNumberFormat="1" applyFont="1" applyFill="1" applyBorder="1" applyAlignment="1">
      <alignment vertical="top" shrinkToFit="1"/>
    </xf>
    <xf numFmtId="4" fontId="5" fillId="3" borderId="18" xfId="0" applyNumberFormat="1" applyFont="1" applyFill="1" applyBorder="1" applyAlignment="1">
      <alignment vertical="top" shrinkToFit="1"/>
    </xf>
    <xf numFmtId="4" fontId="5" fillId="3" borderId="37" xfId="0" applyNumberFormat="1" applyFont="1" applyFill="1" applyBorder="1" applyAlignment="1">
      <alignment vertical="top" shrinkToFit="1"/>
    </xf>
    <xf numFmtId="4" fontId="5" fillId="3" borderId="22" xfId="0" applyNumberFormat="1" applyFont="1" applyFill="1" applyBorder="1" applyAlignment="1">
      <alignment vertical="top" shrinkToFit="1"/>
    </xf>
    <xf numFmtId="0" fontId="17" fillId="0" borderId="38" xfId="0" applyFont="1" applyBorder="1" applyAlignment="1">
      <alignment vertical="top"/>
    </xf>
    <xf numFmtId="49" fontId="17" fillId="0" borderId="39" xfId="0" applyNumberFormat="1" applyFont="1" applyBorder="1" applyAlignment="1">
      <alignment vertical="top"/>
    </xf>
    <xf numFmtId="0" fontId="17" fillId="0" borderId="39" xfId="0" applyFont="1" applyBorder="1" applyAlignment="1">
      <alignment horizontal="center" vertical="top" shrinkToFit="1"/>
    </xf>
    <xf numFmtId="165" fontId="17" fillId="0" borderId="39" xfId="0" applyNumberFormat="1" applyFont="1" applyBorder="1" applyAlignment="1">
      <alignment vertical="top" shrinkToFit="1"/>
    </xf>
    <xf numFmtId="4" fontId="17" fillId="4" borderId="39" xfId="0" applyNumberFormat="1" applyFont="1" applyFill="1" applyBorder="1" applyAlignment="1" applyProtection="1">
      <alignment vertical="top" shrinkToFit="1"/>
      <protection locked="0"/>
    </xf>
    <xf numFmtId="4" fontId="17" fillId="0" borderId="39" xfId="0" applyNumberFormat="1" applyFont="1" applyBorder="1" applyAlignment="1">
      <alignment vertical="top" shrinkToFit="1"/>
    </xf>
    <xf numFmtId="4" fontId="17" fillId="0" borderId="40" xfId="0" applyNumberFormat="1" applyFont="1" applyBorder="1" applyAlignment="1">
      <alignment vertical="top" shrinkToFit="1"/>
    </xf>
    <xf numFmtId="0" fontId="17" fillId="0" borderId="41" xfId="0" applyFont="1" applyBorder="1" applyAlignment="1">
      <alignment vertical="top"/>
    </xf>
    <xf numFmtId="49" fontId="17" fillId="0" borderId="42" xfId="0" applyNumberFormat="1" applyFont="1" applyBorder="1" applyAlignment="1">
      <alignment vertical="top"/>
    </xf>
    <xf numFmtId="0" fontId="17" fillId="0" borderId="42" xfId="0" applyFont="1" applyBorder="1" applyAlignment="1">
      <alignment horizontal="center" vertical="top" shrinkToFit="1"/>
    </xf>
    <xf numFmtId="165" fontId="17" fillId="0" borderId="42" xfId="0" applyNumberFormat="1" applyFont="1" applyBorder="1" applyAlignment="1">
      <alignment vertical="top" shrinkToFit="1"/>
    </xf>
    <xf numFmtId="4" fontId="17" fillId="4" borderId="42" xfId="0" applyNumberFormat="1" applyFont="1" applyFill="1" applyBorder="1" applyAlignment="1" applyProtection="1">
      <alignment vertical="top" shrinkToFit="1"/>
      <protection locked="0"/>
    </xf>
    <xf numFmtId="4" fontId="17" fillId="0" borderId="42" xfId="0" applyNumberFormat="1" applyFont="1" applyBorder="1" applyAlignment="1">
      <alignment vertical="top" shrinkToFit="1"/>
    </xf>
    <xf numFmtId="4" fontId="17" fillId="0" borderId="43" xfId="0" applyNumberFormat="1" applyFont="1" applyBorder="1" applyAlignment="1">
      <alignment vertical="top" shrinkToFit="1"/>
    </xf>
    <xf numFmtId="49" fontId="5" fillId="3" borderId="18" xfId="0" applyNumberFormat="1" applyFont="1" applyFill="1" applyBorder="1" applyAlignment="1">
      <alignment horizontal="left" vertical="top" wrapText="1"/>
    </xf>
    <xf numFmtId="49" fontId="17" fillId="0" borderId="42" xfId="0" applyNumberFormat="1" applyFont="1" applyBorder="1" applyAlignment="1">
      <alignment horizontal="left" vertical="top" wrapText="1"/>
    </xf>
    <xf numFmtId="49" fontId="17" fillId="0" borderId="39" xfId="0" applyNumberFormat="1" applyFont="1" applyBorder="1" applyAlignment="1">
      <alignment horizontal="left" vertical="top" wrapText="1"/>
    </xf>
    <xf numFmtId="165" fontId="18" fillId="0" borderId="0" xfId="0" quotePrefix="1" applyNumberFormat="1" applyFont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5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20" fillId="0" borderId="0" xfId="0" applyFont="1" applyAlignment="1">
      <alignment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8" fillId="3" borderId="0" xfId="0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" fontId="0" fillId="0" borderId="32" xfId="0" applyNumberFormat="1" applyBorder="1" applyAlignment="1">
      <alignment vertical="center" wrapText="1"/>
    </xf>
    <xf numFmtId="4" fontId="5" fillId="0" borderId="32" xfId="0" applyNumberFormat="1" applyFont="1" applyBorder="1" applyAlignment="1">
      <alignment vertical="center" wrapText="1"/>
    </xf>
    <xf numFmtId="49" fontId="3" fillId="0" borderId="31" xfId="0" applyNumberFormat="1" applyFont="1" applyBorder="1" applyAlignment="1">
      <alignment vertical="center" wrapText="1"/>
    </xf>
    <xf numFmtId="49" fontId="3" fillId="0" borderId="32" xfId="0" applyNumberFormat="1" applyFont="1" applyBorder="1" applyAlignment="1">
      <alignment vertical="center" wrapTex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17" fillId="0" borderId="18" xfId="0" applyFont="1" applyBorder="1" applyAlignment="1">
      <alignment horizontal="left" vertical="top" wrapText="1"/>
    </xf>
    <xf numFmtId="0" fontId="17" fillId="0" borderId="18" xfId="0" applyFont="1" applyBorder="1" applyAlignment="1">
      <alignment vertical="top" wrapText="1"/>
    </xf>
    <xf numFmtId="0" fontId="4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19" fillId="0" borderId="18" xfId="0" applyFont="1" applyBorder="1" applyAlignment="1">
      <alignment horizontal="left" vertical="top" wrapText="1"/>
    </xf>
    <xf numFmtId="0" fontId="19" fillId="0" borderId="18" xfId="0" applyFont="1" applyBorder="1" applyAlignment="1">
      <alignment vertical="top" wrapText="1"/>
    </xf>
    <xf numFmtId="0" fontId="19" fillId="0" borderId="0" xfId="0" applyFont="1" applyAlignment="1">
      <alignment horizontal="left" vertical="top" wrapText="1"/>
    </xf>
    <xf numFmtId="0" fontId="19" fillId="0" borderId="0" xfId="0" applyFont="1" applyAlignment="1">
      <alignment vertical="top" wrapText="1"/>
    </xf>
    <xf numFmtId="165" fontId="21" fillId="0" borderId="0" xfId="0" quotePrefix="1" applyNumberFormat="1" applyFont="1" applyAlignment="1">
      <alignment horizontal="left" vertical="top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38</v>
      </c>
    </row>
    <row r="2" spans="1:7" ht="57.75" customHeight="1" x14ac:dyDescent="0.2">
      <c r="A2" s="194" t="s">
        <v>39</v>
      </c>
      <c r="B2" s="194"/>
      <c r="C2" s="194"/>
      <c r="D2" s="194"/>
      <c r="E2" s="194"/>
      <c r="F2" s="194"/>
      <c r="G2" s="194"/>
    </row>
  </sheetData>
  <sheetProtection algorithmName="SHA-512" hashValue="CLXOzgZ6crD629S6qWUSHCiH+YDK09Oam9rVtsqzyzAPCCAbdWw7p0lRaA9ASyD+PlVXzzG46kFwI61SnKHAjw==" saltValue="QduscxqJJt8rOnU5Jo4O6A==" spinCount="100000" sheet="1" formatRows="0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66"/>
  <sheetViews>
    <sheetView showGridLines="0" topLeftCell="B30" zoomScaleNormal="100" zoomScaleSheetLayoutView="75" workbookViewId="0">
      <selection activeCell="F55" sqref="F55:F62 A17 I55:I62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36</v>
      </c>
      <c r="B1" s="195" t="s">
        <v>41</v>
      </c>
      <c r="C1" s="196"/>
      <c r="D1" s="196"/>
      <c r="E1" s="196"/>
      <c r="F1" s="196"/>
      <c r="G1" s="196"/>
      <c r="H1" s="196"/>
      <c r="I1" s="196"/>
      <c r="J1" s="197"/>
    </row>
    <row r="2" spans="1:15" ht="36" customHeight="1" x14ac:dyDescent="0.2">
      <c r="A2" s="2"/>
      <c r="B2" s="76" t="s">
        <v>22</v>
      </c>
      <c r="C2" s="77"/>
      <c r="D2" s="78" t="s">
        <v>43</v>
      </c>
      <c r="E2" s="204" t="s">
        <v>44</v>
      </c>
      <c r="F2" s="205"/>
      <c r="G2" s="205"/>
      <c r="H2" s="205"/>
      <c r="I2" s="205"/>
      <c r="J2" s="206"/>
      <c r="O2" s="1"/>
    </row>
    <row r="3" spans="1:15" ht="27" hidden="1" customHeight="1" x14ac:dyDescent="0.2">
      <c r="A3" s="2"/>
      <c r="B3" s="79"/>
      <c r="C3" s="77"/>
      <c r="D3" s="80"/>
      <c r="E3" s="207"/>
      <c r="F3" s="208"/>
      <c r="G3" s="208"/>
      <c r="H3" s="208"/>
      <c r="I3" s="208"/>
      <c r="J3" s="209"/>
    </row>
    <row r="4" spans="1:15" ht="23.25" customHeight="1" x14ac:dyDescent="0.2">
      <c r="A4" s="2"/>
      <c r="B4" s="81"/>
      <c r="C4" s="82"/>
      <c r="D4" s="83"/>
      <c r="E4" s="217" t="s">
        <v>224</v>
      </c>
      <c r="F4" s="217"/>
      <c r="G4" s="217"/>
      <c r="H4" s="217"/>
      <c r="I4" s="217"/>
      <c r="J4" s="218"/>
    </row>
    <row r="5" spans="1:15" ht="24" customHeight="1" x14ac:dyDescent="0.2">
      <c r="A5" s="2"/>
      <c r="B5" s="31" t="s">
        <v>42</v>
      </c>
      <c r="D5" s="221"/>
      <c r="E5" s="222"/>
      <c r="F5" s="222"/>
      <c r="G5" s="222"/>
      <c r="H5" s="18" t="s">
        <v>40</v>
      </c>
      <c r="I5" s="22"/>
      <c r="J5" s="8"/>
    </row>
    <row r="6" spans="1:15" ht="15.75" customHeight="1" x14ac:dyDescent="0.2">
      <c r="A6" s="2"/>
      <c r="B6" s="28"/>
      <c r="C6" s="55"/>
      <c r="D6" s="223"/>
      <c r="E6" s="224"/>
      <c r="F6" s="224"/>
      <c r="G6" s="224"/>
      <c r="H6" s="18" t="s">
        <v>34</v>
      </c>
      <c r="I6" s="22"/>
      <c r="J6" s="8"/>
    </row>
    <row r="7" spans="1:15" ht="15.75" customHeight="1" x14ac:dyDescent="0.2">
      <c r="A7" s="2"/>
      <c r="B7" s="29"/>
      <c r="C7" s="56"/>
      <c r="D7" s="53"/>
      <c r="E7" s="225"/>
      <c r="F7" s="226"/>
      <c r="G7" s="226"/>
      <c r="H7" s="24"/>
      <c r="I7" s="23"/>
      <c r="J7" s="34"/>
    </row>
    <row r="8" spans="1:15" ht="24" hidden="1" customHeight="1" x14ac:dyDescent="0.2">
      <c r="A8" s="2"/>
      <c r="B8" s="31" t="s">
        <v>20</v>
      </c>
      <c r="D8" s="51"/>
      <c r="H8" s="18" t="s">
        <v>40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34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19</v>
      </c>
      <c r="D11" s="211"/>
      <c r="E11" s="211"/>
      <c r="F11" s="211"/>
      <c r="G11" s="211"/>
      <c r="H11" s="18" t="s">
        <v>40</v>
      </c>
      <c r="I11" s="84"/>
      <c r="J11" s="8"/>
    </row>
    <row r="12" spans="1:15" ht="15.75" customHeight="1" x14ac:dyDescent="0.2">
      <c r="A12" s="2"/>
      <c r="B12" s="28"/>
      <c r="C12" s="55"/>
      <c r="D12" s="216"/>
      <c r="E12" s="216"/>
      <c r="F12" s="216"/>
      <c r="G12" s="216"/>
      <c r="H12" s="18" t="s">
        <v>34</v>
      </c>
      <c r="I12" s="84"/>
      <c r="J12" s="8"/>
    </row>
    <row r="13" spans="1:15" ht="15.75" customHeight="1" x14ac:dyDescent="0.2">
      <c r="A13" s="2"/>
      <c r="B13" s="29"/>
      <c r="C13" s="56"/>
      <c r="D13" s="85"/>
      <c r="E13" s="219"/>
      <c r="F13" s="220"/>
      <c r="G13" s="220"/>
      <c r="H13" s="19"/>
      <c r="I13" s="23"/>
      <c r="J13" s="34"/>
    </row>
    <row r="14" spans="1:15" ht="24" customHeight="1" x14ac:dyDescent="0.2">
      <c r="A14" s="2"/>
      <c r="B14" s="43" t="s">
        <v>21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32</v>
      </c>
      <c r="C15" s="61"/>
      <c r="D15" s="54"/>
      <c r="E15" s="210"/>
      <c r="F15" s="210"/>
      <c r="G15" s="212"/>
      <c r="H15" s="212"/>
      <c r="I15" s="212" t="s">
        <v>29</v>
      </c>
      <c r="J15" s="213"/>
    </row>
    <row r="16" spans="1:15" ht="23.25" customHeight="1" x14ac:dyDescent="0.2">
      <c r="A16" s="142" t="s">
        <v>24</v>
      </c>
      <c r="B16" s="38" t="s">
        <v>24</v>
      </c>
      <c r="C16" s="62"/>
      <c r="D16" s="63"/>
      <c r="E16" s="201"/>
      <c r="F16" s="202"/>
      <c r="G16" s="201"/>
      <c r="H16" s="202"/>
      <c r="I16" s="201">
        <f>SUMIF(F55:F62,A16,I55:I62)+SUMIF(F55:F62,"PSU",I55:I62)</f>
        <v>0</v>
      </c>
      <c r="J16" s="203"/>
    </row>
    <row r="17" spans="1:10" ht="23.25" customHeight="1" x14ac:dyDescent="0.2">
      <c r="A17" s="142" t="s">
        <v>25</v>
      </c>
      <c r="B17" s="38" t="s">
        <v>25</v>
      </c>
      <c r="C17" s="62"/>
      <c r="D17" s="63"/>
      <c r="E17" s="201"/>
      <c r="F17" s="202"/>
      <c r="G17" s="201"/>
      <c r="H17" s="202"/>
      <c r="I17" s="201">
        <f>SUMIF(F55:F62,A17,I55:I62)</f>
        <v>0</v>
      </c>
      <c r="J17" s="203"/>
    </row>
    <row r="18" spans="1:10" ht="23.25" customHeight="1" x14ac:dyDescent="0.2">
      <c r="A18" s="142" t="s">
        <v>26</v>
      </c>
      <c r="B18" s="38" t="s">
        <v>26</v>
      </c>
      <c r="C18" s="62"/>
      <c r="D18" s="63"/>
      <c r="E18" s="201"/>
      <c r="F18" s="202"/>
      <c r="G18" s="201"/>
      <c r="H18" s="202"/>
      <c r="I18" s="201">
        <f>SUMIF(F55:F62,A18,I55:I62)</f>
        <v>0</v>
      </c>
      <c r="J18" s="203"/>
    </row>
    <row r="19" spans="1:10" ht="23.25" customHeight="1" x14ac:dyDescent="0.2">
      <c r="A19" s="142" t="s">
        <v>80</v>
      </c>
      <c r="B19" s="38" t="s">
        <v>27</v>
      </c>
      <c r="C19" s="62"/>
      <c r="D19" s="63"/>
      <c r="E19" s="201"/>
      <c r="F19" s="202"/>
      <c r="G19" s="201"/>
      <c r="H19" s="202"/>
      <c r="I19" s="201">
        <f>SUMIF(F55:F62,A19,I55:I62)</f>
        <v>0</v>
      </c>
      <c r="J19" s="203"/>
    </row>
    <row r="20" spans="1:10" ht="23.25" customHeight="1" x14ac:dyDescent="0.2">
      <c r="A20" s="142" t="s">
        <v>81</v>
      </c>
      <c r="B20" s="38" t="s">
        <v>28</v>
      </c>
      <c r="C20" s="62"/>
      <c r="D20" s="63"/>
      <c r="E20" s="201"/>
      <c r="F20" s="202"/>
      <c r="G20" s="201"/>
      <c r="H20" s="202"/>
      <c r="I20" s="201">
        <f>SUMIF(F55:F62,A20,I55:I62)</f>
        <v>0</v>
      </c>
      <c r="J20" s="203"/>
    </row>
    <row r="21" spans="1:10" ht="23.25" customHeight="1" x14ac:dyDescent="0.2">
      <c r="A21" s="2"/>
      <c r="B21" s="48" t="s">
        <v>29</v>
      </c>
      <c r="C21" s="64"/>
      <c r="D21" s="65"/>
      <c r="E21" s="214"/>
      <c r="F21" s="215"/>
      <c r="G21" s="214"/>
      <c r="H21" s="215"/>
      <c r="I21" s="214">
        <f>SUM(I16:J20)</f>
        <v>0</v>
      </c>
      <c r="J21" s="232"/>
    </row>
    <row r="22" spans="1:10" ht="33" customHeight="1" x14ac:dyDescent="0.2">
      <c r="A22" s="2"/>
      <c r="B22" s="42" t="s">
        <v>33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/>
      <c r="B23" s="38" t="s">
        <v>12</v>
      </c>
      <c r="C23" s="62"/>
      <c r="D23" s="63"/>
      <c r="E23" s="67">
        <v>12</v>
      </c>
      <c r="F23" s="39" t="s">
        <v>0</v>
      </c>
      <c r="G23" s="230">
        <f>ZakladDPHSniVypocet</f>
        <v>0</v>
      </c>
      <c r="H23" s="231"/>
      <c r="I23" s="231"/>
      <c r="J23" s="40" t="str">
        <f t="shared" ref="J23:J28" si="0">Mena</f>
        <v>CZK</v>
      </c>
    </row>
    <row r="24" spans="1:10" ht="23.25" hidden="1" customHeight="1" x14ac:dyDescent="0.2">
      <c r="A24" s="2"/>
      <c r="B24" s="38" t="s">
        <v>13</v>
      </c>
      <c r="C24" s="62"/>
      <c r="D24" s="63"/>
      <c r="E24" s="67">
        <f>SazbaDPH1</f>
        <v>12</v>
      </c>
      <c r="F24" s="39" t="s">
        <v>0</v>
      </c>
      <c r="G24" s="228">
        <f>I23*E23/100</f>
        <v>0</v>
      </c>
      <c r="H24" s="229"/>
      <c r="I24" s="229"/>
      <c r="J24" s="40" t="str">
        <f t="shared" si="0"/>
        <v>CZK</v>
      </c>
    </row>
    <row r="25" spans="1:10" ht="23.25" customHeight="1" x14ac:dyDescent="0.2">
      <c r="A25" s="2"/>
      <c r="B25" s="38" t="s">
        <v>14</v>
      </c>
      <c r="C25" s="62"/>
      <c r="D25" s="63"/>
      <c r="E25" s="67">
        <v>21</v>
      </c>
      <c r="F25" s="39" t="s">
        <v>0</v>
      </c>
      <c r="G25" s="230">
        <f>ZakladDPHZaklVypocet</f>
        <v>0</v>
      </c>
      <c r="H25" s="231"/>
      <c r="I25" s="231"/>
      <c r="J25" s="40" t="str">
        <f t="shared" si="0"/>
        <v>CZK</v>
      </c>
    </row>
    <row r="26" spans="1:10" ht="23.25" hidden="1" customHeight="1" x14ac:dyDescent="0.2">
      <c r="A26" s="2"/>
      <c r="B26" s="32" t="s">
        <v>15</v>
      </c>
      <c r="C26" s="68"/>
      <c r="D26" s="54"/>
      <c r="E26" s="69">
        <f>SazbaDPH2</f>
        <v>21</v>
      </c>
      <c r="F26" s="30" t="s">
        <v>0</v>
      </c>
      <c r="G26" s="198">
        <f>I25*E25/100</f>
        <v>0</v>
      </c>
      <c r="H26" s="199"/>
      <c r="I26" s="199"/>
      <c r="J26" s="37" t="str">
        <f t="shared" si="0"/>
        <v>CZK</v>
      </c>
    </row>
    <row r="27" spans="1:10" ht="23.25" customHeight="1" thickBot="1" x14ac:dyDescent="0.25">
      <c r="A27" s="2">
        <f>ZakladDPHSni+ZakladDPHZakl</f>
        <v>0</v>
      </c>
      <c r="B27" s="31" t="s">
        <v>4</v>
      </c>
      <c r="C27" s="70"/>
      <c r="D27" s="71"/>
      <c r="E27" s="70"/>
      <c r="F27" s="16"/>
      <c r="G27" s="200">
        <f>CenaCelkemBezDPH-(ZakladDPHSni+ZakladDPHZakl)</f>
        <v>0</v>
      </c>
      <c r="H27" s="200"/>
      <c r="I27" s="200"/>
      <c r="J27" s="41" t="str">
        <f t="shared" si="0"/>
        <v>CZK</v>
      </c>
    </row>
    <row r="28" spans="1:10" ht="27.75" customHeight="1" thickBot="1" x14ac:dyDescent="0.25">
      <c r="A28" s="2">
        <f>(A27-INT(A27))*100</f>
        <v>0</v>
      </c>
      <c r="B28" s="115" t="s">
        <v>23</v>
      </c>
      <c r="C28" s="116"/>
      <c r="D28" s="116"/>
      <c r="E28" s="117"/>
      <c r="F28" s="118"/>
      <c r="G28" s="234">
        <f>A27</f>
        <v>0</v>
      </c>
      <c r="H28" s="234"/>
      <c r="I28" s="234"/>
      <c r="J28" s="119" t="str">
        <f t="shared" si="0"/>
        <v>CZK</v>
      </c>
    </row>
    <row r="29" spans="1:10" ht="27.75" hidden="1" customHeight="1" thickBot="1" x14ac:dyDescent="0.25">
      <c r="A29" s="2"/>
      <c r="B29" s="115" t="s">
        <v>35</v>
      </c>
      <c r="C29" s="120"/>
      <c r="D29" s="120"/>
      <c r="E29" s="120"/>
      <c r="F29" s="121"/>
      <c r="G29" s="233">
        <f>ZakladDPHSni+DPHSni+ZakladDPHZakl+DPHZakl+Zaokrouhleni</f>
        <v>0</v>
      </c>
      <c r="H29" s="233"/>
      <c r="I29" s="233"/>
      <c r="J29" s="122" t="s">
        <v>53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11</v>
      </c>
      <c r="D32" s="73"/>
      <c r="E32" s="73"/>
      <c r="F32" s="15" t="s">
        <v>10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235"/>
      <c r="E34" s="236"/>
      <c r="G34" s="237"/>
      <c r="H34" s="238"/>
      <c r="I34" s="238"/>
      <c r="J34" s="25"/>
    </row>
    <row r="35" spans="1:10" ht="12.75" customHeight="1" x14ac:dyDescent="0.2">
      <c r="A35" s="2"/>
      <c r="B35" s="2"/>
      <c r="D35" s="227" t="s">
        <v>2</v>
      </c>
      <c r="E35" s="227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customHeight="1" x14ac:dyDescent="0.2">
      <c r="B37" s="88" t="s">
        <v>16</v>
      </c>
      <c r="C37" s="89"/>
      <c r="D37" s="89"/>
      <c r="E37" s="89"/>
      <c r="F37" s="90"/>
      <c r="G37" s="90"/>
      <c r="H37" s="90"/>
      <c r="I37" s="90"/>
      <c r="J37" s="91"/>
    </row>
    <row r="38" spans="1:10" ht="25.5" customHeight="1" x14ac:dyDescent="0.2">
      <c r="A38" s="87" t="s">
        <v>37</v>
      </c>
      <c r="B38" s="92" t="s">
        <v>17</v>
      </c>
      <c r="C38" s="93" t="s">
        <v>5</v>
      </c>
      <c r="D38" s="93"/>
      <c r="E38" s="93"/>
      <c r="F38" s="94" t="str">
        <f>B23</f>
        <v>Základ pro sníženou DPH</v>
      </c>
      <c r="G38" s="94" t="str">
        <f>B25</f>
        <v>Základ pro základní DPH</v>
      </c>
      <c r="H38" s="95" t="s">
        <v>18</v>
      </c>
      <c r="I38" s="96" t="s">
        <v>1</v>
      </c>
      <c r="J38" s="97" t="s">
        <v>0</v>
      </c>
    </row>
    <row r="39" spans="1:10" ht="25.5" hidden="1" customHeight="1" x14ac:dyDescent="0.2">
      <c r="A39" s="87">
        <v>1</v>
      </c>
      <c r="B39" s="98" t="s">
        <v>45</v>
      </c>
      <c r="C39" s="239"/>
      <c r="D39" s="239"/>
      <c r="E39" s="239"/>
      <c r="F39" s="99">
        <f>'01 01 Pol'!AE64+'01 02 Pol'!AE34</f>
        <v>0</v>
      </c>
      <c r="G39" s="100">
        <f>'01 01 Pol'!AF64+'01 02 Pol'!AF34</f>
        <v>0</v>
      </c>
      <c r="H39" s="101"/>
      <c r="I39" s="102">
        <f>F39+G39+H39</f>
        <v>0</v>
      </c>
      <c r="J39" s="103" t="str">
        <f>IF(CenaCelkemVypocet=0,"",I39/CenaCelkemVypocet*100)</f>
        <v/>
      </c>
    </row>
    <row r="40" spans="1:10" ht="25.5" customHeight="1" x14ac:dyDescent="0.2">
      <c r="A40" s="87">
        <v>2</v>
      </c>
      <c r="B40" s="104"/>
      <c r="C40" s="240" t="s">
        <v>46</v>
      </c>
      <c r="D40" s="240"/>
      <c r="E40" s="240"/>
      <c r="F40" s="105"/>
      <c r="G40" s="106"/>
      <c r="H40" s="106"/>
      <c r="I40" s="107"/>
      <c r="J40" s="108"/>
    </row>
    <row r="41" spans="1:10" ht="25.5" customHeight="1" x14ac:dyDescent="0.2">
      <c r="A41" s="87">
        <v>2</v>
      </c>
      <c r="B41" s="104" t="s">
        <v>47</v>
      </c>
      <c r="C41" s="240" t="s">
        <v>48</v>
      </c>
      <c r="D41" s="240"/>
      <c r="E41" s="240"/>
      <c r="F41" s="105">
        <f>'01 01 Pol'!AE64+'01 02 Pol'!AE34</f>
        <v>0</v>
      </c>
      <c r="G41" s="106">
        <f>'01 01 Pol'!AF64+'01 02 Pol'!AF34</f>
        <v>0</v>
      </c>
      <c r="H41" s="106"/>
      <c r="I41" s="107">
        <f>F41+G41+H41</f>
        <v>0</v>
      </c>
      <c r="J41" s="108" t="str">
        <f>IF(CenaCelkemVypocet=0,"",I41/CenaCelkemVypocet*100)</f>
        <v/>
      </c>
    </row>
    <row r="42" spans="1:10" ht="25.5" customHeight="1" x14ac:dyDescent="0.2">
      <c r="A42" s="87">
        <v>3</v>
      </c>
      <c r="B42" s="109" t="s">
        <v>47</v>
      </c>
      <c r="C42" s="239" t="s">
        <v>49</v>
      </c>
      <c r="D42" s="239"/>
      <c r="E42" s="239"/>
      <c r="F42" s="110">
        <f>'01 01 Pol'!AE64</f>
        <v>0</v>
      </c>
      <c r="G42" s="101">
        <f>'01 01 Pol'!AF64</f>
        <v>0</v>
      </c>
      <c r="H42" s="101"/>
      <c r="I42" s="102">
        <f>F42+G42+H42</f>
        <v>0</v>
      </c>
      <c r="J42" s="103" t="str">
        <f>IF(CenaCelkemVypocet=0,"",I42/CenaCelkemVypocet*100)</f>
        <v/>
      </c>
    </row>
    <row r="43" spans="1:10" ht="25.5" customHeight="1" x14ac:dyDescent="0.2">
      <c r="A43" s="87">
        <v>3</v>
      </c>
      <c r="B43" s="109" t="s">
        <v>50</v>
      </c>
      <c r="C43" s="239" t="s">
        <v>51</v>
      </c>
      <c r="D43" s="239"/>
      <c r="E43" s="239"/>
      <c r="F43" s="110">
        <f>'01 02 Pol'!AE34</f>
        <v>0</v>
      </c>
      <c r="G43" s="101">
        <f>'01 02 Pol'!AF34</f>
        <v>0</v>
      </c>
      <c r="H43" s="101"/>
      <c r="I43" s="102">
        <f>F43+G43+H43</f>
        <v>0</v>
      </c>
      <c r="J43" s="103" t="str">
        <f>IF(CenaCelkemVypocet=0,"",I43/CenaCelkemVypocet*100)</f>
        <v/>
      </c>
    </row>
    <row r="44" spans="1:10" ht="25.5" customHeight="1" x14ac:dyDescent="0.2">
      <c r="A44" s="87"/>
      <c r="B44" s="243" t="s">
        <v>52</v>
      </c>
      <c r="C44" s="244"/>
      <c r="D44" s="244"/>
      <c r="E44" s="244"/>
      <c r="F44" s="111">
        <f>SUMIF(A39:A43,"=1",F39:F43)</f>
        <v>0</v>
      </c>
      <c r="G44" s="112">
        <f>SUMIF(A39:A43,"=1",G39:G43)</f>
        <v>0</v>
      </c>
      <c r="H44" s="112">
        <f>SUMIF(A39:A43,"=1",H39:H43)</f>
        <v>0</v>
      </c>
      <c r="I44" s="113">
        <f>SUMIF(A39:A43,"=1",I39:I43)</f>
        <v>0</v>
      </c>
      <c r="J44" s="114">
        <f>SUMIF(A39:A43,"=1",J39:J43)</f>
        <v>0</v>
      </c>
    </row>
    <row r="46" spans="1:10" x14ac:dyDescent="0.2">
      <c r="A46" t="s">
        <v>54</v>
      </c>
      <c r="B46" t="s">
        <v>55</v>
      </c>
    </row>
    <row r="47" spans="1:10" x14ac:dyDescent="0.2">
      <c r="A47" t="s">
        <v>56</v>
      </c>
      <c r="B47" t="s">
        <v>57</v>
      </c>
    </row>
    <row r="48" spans="1:10" x14ac:dyDescent="0.2">
      <c r="A48" t="s">
        <v>58</v>
      </c>
      <c r="B48" t="s">
        <v>59</v>
      </c>
    </row>
    <row r="49" spans="1:10" x14ac:dyDescent="0.2">
      <c r="A49" t="s">
        <v>58</v>
      </c>
      <c r="B49" t="s">
        <v>60</v>
      </c>
    </row>
    <row r="52" spans="1:10" ht="15.75" x14ac:dyDescent="0.25">
      <c r="B52" s="123" t="s">
        <v>61</v>
      </c>
    </row>
    <row r="54" spans="1:10" ht="25.5" customHeight="1" x14ac:dyDescent="0.2">
      <c r="A54" s="125"/>
      <c r="B54" s="128" t="s">
        <v>17</v>
      </c>
      <c r="C54" s="128" t="s">
        <v>5</v>
      </c>
      <c r="D54" s="129"/>
      <c r="E54" s="129"/>
      <c r="F54" s="130" t="s">
        <v>62</v>
      </c>
      <c r="G54" s="130"/>
      <c r="H54" s="130"/>
      <c r="I54" s="130" t="s">
        <v>29</v>
      </c>
      <c r="J54" s="130" t="s">
        <v>0</v>
      </c>
    </row>
    <row r="55" spans="1:10" ht="36.75" customHeight="1" x14ac:dyDescent="0.2">
      <c r="A55" s="126"/>
      <c r="B55" s="131" t="s">
        <v>63</v>
      </c>
      <c r="C55" s="241" t="s">
        <v>64</v>
      </c>
      <c r="D55" s="242"/>
      <c r="E55" s="242"/>
      <c r="F55" s="138" t="s">
        <v>24</v>
      </c>
      <c r="G55" s="139"/>
      <c r="H55" s="139"/>
      <c r="I55" s="139">
        <f>'01 01 Pol'!G8</f>
        <v>0</v>
      </c>
      <c r="J55" s="135" t="str">
        <f>IF(I63=0,"",I55/I63*100)</f>
        <v/>
      </c>
    </row>
    <row r="56" spans="1:10" ht="36.75" customHeight="1" x14ac:dyDescent="0.2">
      <c r="A56" s="126"/>
      <c r="B56" s="131" t="s">
        <v>65</v>
      </c>
      <c r="C56" s="241" t="s">
        <v>66</v>
      </c>
      <c r="D56" s="242"/>
      <c r="E56" s="242"/>
      <c r="F56" s="138" t="s">
        <v>24</v>
      </c>
      <c r="G56" s="139"/>
      <c r="H56" s="139"/>
      <c r="I56" s="139">
        <f>'01 01 Pol'!G10</f>
        <v>0</v>
      </c>
      <c r="J56" s="135" t="str">
        <f>IF(I63=0,"",I56/I63*100)</f>
        <v/>
      </c>
    </row>
    <row r="57" spans="1:10" ht="36.75" customHeight="1" x14ac:dyDescent="0.2">
      <c r="A57" s="126"/>
      <c r="B57" s="131" t="s">
        <v>67</v>
      </c>
      <c r="C57" s="241" t="s">
        <v>68</v>
      </c>
      <c r="D57" s="242"/>
      <c r="E57" s="242"/>
      <c r="F57" s="138" t="s">
        <v>24</v>
      </c>
      <c r="G57" s="139"/>
      <c r="H57" s="139"/>
      <c r="I57" s="139">
        <f>'01 01 Pol'!G18+'01 02 Pol'!G8</f>
        <v>0</v>
      </c>
      <c r="J57" s="135" t="str">
        <f>IF(I63=0,"",I57/I63*100)</f>
        <v/>
      </c>
    </row>
    <row r="58" spans="1:10" ht="36.75" customHeight="1" x14ac:dyDescent="0.2">
      <c r="A58" s="126"/>
      <c r="B58" s="131" t="s">
        <v>69</v>
      </c>
      <c r="C58" s="241" t="s">
        <v>70</v>
      </c>
      <c r="D58" s="242"/>
      <c r="E58" s="242"/>
      <c r="F58" s="138" t="s">
        <v>24</v>
      </c>
      <c r="G58" s="139"/>
      <c r="H58" s="139"/>
      <c r="I58" s="139">
        <f>'01 01 Pol'!G26+'01 02 Pol'!G17</f>
        <v>0</v>
      </c>
      <c r="J58" s="135" t="str">
        <f>IF(I63=0,"",I58/I63*100)</f>
        <v/>
      </c>
    </row>
    <row r="59" spans="1:10" ht="36.75" customHeight="1" x14ac:dyDescent="0.2">
      <c r="A59" s="126"/>
      <c r="B59" s="131" t="s">
        <v>71</v>
      </c>
      <c r="C59" s="241" t="s">
        <v>72</v>
      </c>
      <c r="D59" s="242"/>
      <c r="E59" s="242"/>
      <c r="F59" s="138" t="s">
        <v>25</v>
      </c>
      <c r="G59" s="139"/>
      <c r="H59" s="139"/>
      <c r="I59" s="139">
        <f>'01 01 Pol'!G29</f>
        <v>0</v>
      </c>
      <c r="J59" s="135" t="str">
        <f>IF(I63=0,"",I59/I63*100)</f>
        <v/>
      </c>
    </row>
    <row r="60" spans="1:10" ht="36.75" customHeight="1" x14ac:dyDescent="0.2">
      <c r="A60" s="126"/>
      <c r="B60" s="131" t="s">
        <v>73</v>
      </c>
      <c r="C60" s="241" t="s">
        <v>74</v>
      </c>
      <c r="D60" s="242"/>
      <c r="E60" s="242"/>
      <c r="F60" s="138" t="s">
        <v>25</v>
      </c>
      <c r="G60" s="139"/>
      <c r="H60" s="139"/>
      <c r="I60" s="139">
        <f>'01 01 Pol'!G42</f>
        <v>0</v>
      </c>
      <c r="J60" s="135" t="str">
        <f>IF(I63=0,"",I60/I63*100)</f>
        <v/>
      </c>
    </row>
    <row r="61" spans="1:10" ht="36.75" customHeight="1" x14ac:dyDescent="0.2">
      <c r="A61" s="126"/>
      <c r="B61" s="131" t="s">
        <v>75</v>
      </c>
      <c r="C61" s="241" t="s">
        <v>76</v>
      </c>
      <c r="D61" s="242"/>
      <c r="E61" s="242"/>
      <c r="F61" s="138" t="s">
        <v>25</v>
      </c>
      <c r="G61" s="139"/>
      <c r="H61" s="139"/>
      <c r="I61" s="139">
        <f>'01 02 Pol'!G20</f>
        <v>0</v>
      </c>
      <c r="J61" s="135" t="str">
        <f>IF(I63=0,"",I61/I63*100)</f>
        <v/>
      </c>
    </row>
    <row r="62" spans="1:10" ht="36.75" customHeight="1" x14ac:dyDescent="0.2">
      <c r="A62" s="126"/>
      <c r="B62" s="131" t="s">
        <v>77</v>
      </c>
      <c r="C62" s="241" t="s">
        <v>78</v>
      </c>
      <c r="D62" s="242"/>
      <c r="E62" s="242"/>
      <c r="F62" s="138" t="s">
        <v>79</v>
      </c>
      <c r="G62" s="139"/>
      <c r="H62" s="139"/>
      <c r="I62" s="139">
        <f>'01 01 Pol'!G54+'01 02 Pol'!G24</f>
        <v>0</v>
      </c>
      <c r="J62" s="135" t="str">
        <f>IF(I63=0,"",I62/I63*100)</f>
        <v/>
      </c>
    </row>
    <row r="63" spans="1:10" ht="25.5" customHeight="1" x14ac:dyDescent="0.2">
      <c r="A63" s="127"/>
      <c r="B63" s="132" t="s">
        <v>1</v>
      </c>
      <c r="C63" s="133"/>
      <c r="D63" s="134"/>
      <c r="E63" s="134"/>
      <c r="F63" s="140"/>
      <c r="G63" s="141"/>
      <c r="H63" s="141"/>
      <c r="I63" s="141">
        <f>SUM(I55:I62)</f>
        <v>0</v>
      </c>
      <c r="J63" s="136">
        <f>SUM(J55:J62)</f>
        <v>0</v>
      </c>
    </row>
    <row r="64" spans="1:10" x14ac:dyDescent="0.2">
      <c r="F64" s="86"/>
      <c r="G64" s="86"/>
      <c r="H64" s="86"/>
      <c r="I64" s="86"/>
      <c r="J64" s="137"/>
    </row>
    <row r="65" spans="6:10" x14ac:dyDescent="0.2">
      <c r="F65" s="86"/>
      <c r="G65" s="86"/>
      <c r="H65" s="86"/>
      <c r="I65" s="86"/>
      <c r="J65" s="137"/>
    </row>
    <row r="66" spans="6:10" x14ac:dyDescent="0.2">
      <c r="F66" s="86"/>
      <c r="G66" s="86"/>
      <c r="H66" s="86"/>
      <c r="I66" s="86"/>
      <c r="J66" s="137"/>
    </row>
  </sheetData>
  <sheetProtection algorithmName="SHA-512" hashValue="h/1E+T1W8zIvGOwFMORXPC/NKJkmsK/ehDVwZ7ab+yjVybjZ6acT8dteuvB4QGWKhAqZ/godoYmwBIlA6tio8g==" saltValue="zI6BZ0h9FisHRdFn9A/8ug==" spinCount="100000" sheet="1" formatRows="0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5">
    <mergeCell ref="C59:E59"/>
    <mergeCell ref="C60:E60"/>
    <mergeCell ref="C61:E61"/>
    <mergeCell ref="C62:E62"/>
    <mergeCell ref="B44:E44"/>
    <mergeCell ref="C55:E55"/>
    <mergeCell ref="C56:E56"/>
    <mergeCell ref="C57:E57"/>
    <mergeCell ref="C58:E58"/>
    <mergeCell ref="C39:E39"/>
    <mergeCell ref="C40:E40"/>
    <mergeCell ref="C41:E41"/>
    <mergeCell ref="C42:E42"/>
    <mergeCell ref="C43:E43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9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40625"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45" t="s">
        <v>6</v>
      </c>
      <c r="B1" s="245"/>
      <c r="C1" s="246"/>
      <c r="D1" s="245"/>
      <c r="E1" s="245"/>
      <c r="F1" s="245"/>
      <c r="G1" s="245"/>
    </row>
    <row r="2" spans="1:7" ht="24.95" customHeight="1" x14ac:dyDescent="0.2">
      <c r="A2" s="50" t="s">
        <v>7</v>
      </c>
      <c r="B2" s="49"/>
      <c r="C2" s="247"/>
      <c r="D2" s="247"/>
      <c r="E2" s="247"/>
      <c r="F2" s="247"/>
      <c r="G2" s="248"/>
    </row>
    <row r="3" spans="1:7" ht="24.95" customHeight="1" x14ac:dyDescent="0.2">
      <c r="A3" s="50" t="s">
        <v>8</v>
      </c>
      <c r="B3" s="49"/>
      <c r="C3" s="247"/>
      <c r="D3" s="247"/>
      <c r="E3" s="247"/>
      <c r="F3" s="247"/>
      <c r="G3" s="248"/>
    </row>
    <row r="4" spans="1:7" ht="24.95" customHeight="1" x14ac:dyDescent="0.2">
      <c r="A4" s="50" t="s">
        <v>9</v>
      </c>
      <c r="B4" s="49"/>
      <c r="C4" s="247"/>
      <c r="D4" s="247"/>
      <c r="E4" s="247"/>
      <c r="F4" s="247"/>
      <c r="G4" s="248"/>
    </row>
    <row r="5" spans="1:7" x14ac:dyDescent="0.2">
      <c r="B5" s="4"/>
      <c r="C5" s="5"/>
      <c r="D5" s="6"/>
    </row>
  </sheetData>
  <sheetProtection algorithmName="SHA-512" hashValue="vO2SSkzwep6K9Q+jxgjsp/qUt13q6UsvuvQbQZ5IKkbPPpf6D6iqQ5YqgMIwO48SnwiJhNq1ywHKzz8IvDCekA==" saltValue="47UNhcBKfpFG9+j2Ofn//A==" spinCount="100000" sheet="1" formatRows="0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BH5000"/>
  <sheetViews>
    <sheetView workbookViewId="0">
      <pane ySplit="7" topLeftCell="A8" activePane="bottomLeft" state="frozen"/>
      <selection pane="bottomLeft" activeCell="E9" sqref="E9"/>
    </sheetView>
  </sheetViews>
  <sheetFormatPr defaultRowHeight="12.75" outlineLevelRow="3" x14ac:dyDescent="0.2"/>
  <cols>
    <col min="1" max="1" width="3.42578125" customWidth="1"/>
    <col min="2" max="2" width="12.7109375" style="124" customWidth="1"/>
    <col min="3" max="3" width="63.28515625" style="124" customWidth="1"/>
    <col min="4" max="4" width="4.85546875" customWidth="1"/>
    <col min="5" max="5" width="10.7109375" customWidth="1"/>
    <col min="6" max="6" width="9.85546875" customWidth="1"/>
    <col min="7" max="7" width="12.7109375" customWidth="1"/>
    <col min="8" max="17" width="0" hidden="1" customWidth="1"/>
    <col min="18" max="18" width="6.85546875" customWidth="1"/>
    <col min="20" max="25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251" t="s">
        <v>82</v>
      </c>
      <c r="B1" s="251"/>
      <c r="C1" s="251"/>
      <c r="D1" s="251"/>
      <c r="E1" s="251"/>
      <c r="F1" s="251"/>
      <c r="G1" s="251"/>
      <c r="AG1" t="s">
        <v>83</v>
      </c>
    </row>
    <row r="2" spans="1:60" ht="25.15" customHeight="1" x14ac:dyDescent="0.2">
      <c r="A2" s="143" t="s">
        <v>7</v>
      </c>
      <c r="B2" s="49" t="s">
        <v>43</v>
      </c>
      <c r="C2" s="252" t="s">
        <v>44</v>
      </c>
      <c r="D2" s="253"/>
      <c r="E2" s="253"/>
      <c r="F2" s="253"/>
      <c r="G2" s="254"/>
      <c r="AG2" t="s">
        <v>84</v>
      </c>
    </row>
    <row r="3" spans="1:60" ht="25.15" customHeight="1" x14ac:dyDescent="0.2">
      <c r="A3" s="143" t="s">
        <v>8</v>
      </c>
      <c r="B3" s="49" t="s">
        <v>47</v>
      </c>
      <c r="C3" s="252" t="s">
        <v>48</v>
      </c>
      <c r="D3" s="253"/>
      <c r="E3" s="253"/>
      <c r="F3" s="253"/>
      <c r="G3" s="254"/>
      <c r="AC3" s="124" t="s">
        <v>84</v>
      </c>
      <c r="AG3" t="s">
        <v>85</v>
      </c>
    </row>
    <row r="4" spans="1:60" ht="25.15" customHeight="1" x14ac:dyDescent="0.2">
      <c r="A4" s="144" t="s">
        <v>9</v>
      </c>
      <c r="B4" s="145" t="s">
        <v>47</v>
      </c>
      <c r="C4" s="255" t="s">
        <v>49</v>
      </c>
      <c r="D4" s="256"/>
      <c r="E4" s="256"/>
      <c r="F4" s="256"/>
      <c r="G4" s="257"/>
      <c r="AG4" t="s">
        <v>86</v>
      </c>
    </row>
    <row r="5" spans="1:60" x14ac:dyDescent="0.2">
      <c r="D5" s="10"/>
    </row>
    <row r="6" spans="1:60" ht="38.25" x14ac:dyDescent="0.2">
      <c r="A6" s="147" t="s">
        <v>87</v>
      </c>
      <c r="B6" s="149" t="s">
        <v>88</v>
      </c>
      <c r="C6" s="149" t="s">
        <v>89</v>
      </c>
      <c r="D6" s="148" t="s">
        <v>90</v>
      </c>
      <c r="E6" s="147" t="s">
        <v>91</v>
      </c>
      <c r="F6" s="146" t="s">
        <v>92</v>
      </c>
      <c r="G6" s="147" t="s">
        <v>29</v>
      </c>
      <c r="H6" s="150" t="s">
        <v>30</v>
      </c>
      <c r="I6" s="150" t="s">
        <v>93</v>
      </c>
      <c r="J6" s="150" t="s">
        <v>31</v>
      </c>
      <c r="K6" s="150" t="s">
        <v>94</v>
      </c>
      <c r="L6" s="150" t="s">
        <v>95</v>
      </c>
      <c r="M6" s="150" t="s">
        <v>96</v>
      </c>
      <c r="N6" s="150" t="s">
        <v>97</v>
      </c>
      <c r="O6" s="150" t="s">
        <v>98</v>
      </c>
      <c r="P6" s="150" t="s">
        <v>99</v>
      </c>
      <c r="Q6" s="150" t="s">
        <v>100</v>
      </c>
      <c r="R6" s="150" t="s">
        <v>101</v>
      </c>
      <c r="S6" s="150" t="s">
        <v>102</v>
      </c>
      <c r="T6" s="150" t="s">
        <v>103</v>
      </c>
      <c r="U6" s="150" t="s">
        <v>104</v>
      </c>
      <c r="V6" s="150" t="s">
        <v>105</v>
      </c>
      <c r="W6" s="150" t="s">
        <v>106</v>
      </c>
      <c r="X6" s="150" t="s">
        <v>107</v>
      </c>
      <c r="Y6" s="150" t="s">
        <v>108</v>
      </c>
    </row>
    <row r="7" spans="1:60" hidden="1" x14ac:dyDescent="0.2">
      <c r="A7" s="3"/>
      <c r="B7" s="4"/>
      <c r="C7" s="4"/>
      <c r="D7" s="6"/>
      <c r="E7" s="152"/>
      <c r="F7" s="153"/>
      <c r="G7" s="153"/>
      <c r="H7" s="153"/>
      <c r="I7" s="153"/>
      <c r="J7" s="153"/>
      <c r="K7" s="153"/>
      <c r="L7" s="153"/>
      <c r="M7" s="153"/>
      <c r="N7" s="152"/>
      <c r="O7" s="152"/>
      <c r="P7" s="152"/>
      <c r="Q7" s="152"/>
      <c r="R7" s="153"/>
      <c r="S7" s="153"/>
      <c r="T7" s="153"/>
      <c r="U7" s="153"/>
      <c r="V7" s="153"/>
      <c r="W7" s="153"/>
      <c r="X7" s="153"/>
      <c r="Y7" s="153"/>
    </row>
    <row r="8" spans="1:60" x14ac:dyDescent="0.2">
      <c r="A8" s="165" t="s">
        <v>109</v>
      </c>
      <c r="B8" s="166" t="s">
        <v>63</v>
      </c>
      <c r="C8" s="186" t="s">
        <v>64</v>
      </c>
      <c r="D8" s="167"/>
      <c r="E8" s="168"/>
      <c r="F8" s="169"/>
      <c r="G8" s="169">
        <f>SUMIF(AG9:AG9,"&lt;&gt;NOR",G9:G9)</f>
        <v>0</v>
      </c>
      <c r="H8" s="169"/>
      <c r="I8" s="169">
        <f>SUM(I9:I9)</f>
        <v>0</v>
      </c>
      <c r="J8" s="169"/>
      <c r="K8" s="169">
        <f>SUM(K9:K9)</f>
        <v>0</v>
      </c>
      <c r="L8" s="169"/>
      <c r="M8" s="169">
        <f>SUM(M9:M9)</f>
        <v>0</v>
      </c>
      <c r="N8" s="168"/>
      <c r="O8" s="168">
        <f>SUM(O9:O9)</f>
        <v>0.03</v>
      </c>
      <c r="P8" s="168"/>
      <c r="Q8" s="168">
        <f>SUM(Q9:Q9)</f>
        <v>0</v>
      </c>
      <c r="R8" s="169"/>
      <c r="S8" s="169"/>
      <c r="T8" s="170"/>
      <c r="U8" s="164"/>
      <c r="V8" s="164">
        <f>SUM(V9:V9)</f>
        <v>0.97</v>
      </c>
      <c r="W8" s="164"/>
      <c r="X8" s="164"/>
      <c r="Y8" s="164"/>
      <c r="AG8" t="s">
        <v>110</v>
      </c>
    </row>
    <row r="9" spans="1:60" ht="22.5" outlineLevel="1" x14ac:dyDescent="0.2">
      <c r="A9" s="179">
        <v>1</v>
      </c>
      <c r="B9" s="180" t="s">
        <v>111</v>
      </c>
      <c r="C9" s="187" t="s">
        <v>112</v>
      </c>
      <c r="D9" s="181" t="s">
        <v>113</v>
      </c>
      <c r="E9" s="182">
        <v>2.5</v>
      </c>
      <c r="F9" s="183"/>
      <c r="G9" s="184">
        <f>ROUND(E9*F9,2)</f>
        <v>0</v>
      </c>
      <c r="H9" s="183"/>
      <c r="I9" s="184">
        <f>ROUND(E9*H9,2)</f>
        <v>0</v>
      </c>
      <c r="J9" s="183"/>
      <c r="K9" s="184">
        <f>ROUND(E9*J9,2)</f>
        <v>0</v>
      </c>
      <c r="L9" s="184">
        <v>21</v>
      </c>
      <c r="M9" s="184">
        <f>G9*(1+L9/100)</f>
        <v>0</v>
      </c>
      <c r="N9" s="182">
        <v>1.082E-2</v>
      </c>
      <c r="O9" s="182">
        <f>ROUND(E9*N9,2)</f>
        <v>0.03</v>
      </c>
      <c r="P9" s="182">
        <v>0</v>
      </c>
      <c r="Q9" s="182">
        <f>ROUND(E9*P9,2)</f>
        <v>0</v>
      </c>
      <c r="R9" s="184" t="s">
        <v>114</v>
      </c>
      <c r="S9" s="184" t="s">
        <v>115</v>
      </c>
      <c r="T9" s="185" t="s">
        <v>115</v>
      </c>
      <c r="U9" s="161">
        <v>0.38700000000000001</v>
      </c>
      <c r="V9" s="161">
        <f>ROUND(E9*U9,2)</f>
        <v>0.97</v>
      </c>
      <c r="W9" s="161"/>
      <c r="X9" s="161" t="s">
        <v>116</v>
      </c>
      <c r="Y9" s="161" t="s">
        <v>117</v>
      </c>
      <c r="Z9" s="151"/>
      <c r="AA9" s="151"/>
      <c r="AB9" s="151"/>
      <c r="AC9" s="151"/>
      <c r="AD9" s="151"/>
      <c r="AE9" s="151"/>
      <c r="AF9" s="151"/>
      <c r="AG9" s="151" t="s">
        <v>118</v>
      </c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</row>
    <row r="10" spans="1:60" x14ac:dyDescent="0.2">
      <c r="A10" s="165" t="s">
        <v>109</v>
      </c>
      <c r="B10" s="166" t="s">
        <v>65</v>
      </c>
      <c r="C10" s="186" t="s">
        <v>66</v>
      </c>
      <c r="D10" s="167"/>
      <c r="E10" s="168"/>
      <c r="F10" s="169"/>
      <c r="G10" s="169">
        <f>SUMIF(AG11:AG17,"&lt;&gt;NOR",G11:G17)</f>
        <v>0</v>
      </c>
      <c r="H10" s="169"/>
      <c r="I10" s="169">
        <f>SUM(I11:I17)</f>
        <v>0</v>
      </c>
      <c r="J10" s="169"/>
      <c r="K10" s="169">
        <f>SUM(K11:K17)</f>
        <v>0</v>
      </c>
      <c r="L10" s="169"/>
      <c r="M10" s="169">
        <f>SUM(M11:M17)</f>
        <v>0</v>
      </c>
      <c r="N10" s="168"/>
      <c r="O10" s="168">
        <f>SUM(O11:O17)</f>
        <v>0.18</v>
      </c>
      <c r="P10" s="168"/>
      <c r="Q10" s="168">
        <f>SUM(Q11:Q17)</f>
        <v>0</v>
      </c>
      <c r="R10" s="169"/>
      <c r="S10" s="169"/>
      <c r="T10" s="170"/>
      <c r="U10" s="164"/>
      <c r="V10" s="164">
        <f>SUM(V11:V17)</f>
        <v>6.8000000000000007</v>
      </c>
      <c r="W10" s="164"/>
      <c r="X10" s="164"/>
      <c r="Y10" s="164"/>
      <c r="AG10" t="s">
        <v>110</v>
      </c>
    </row>
    <row r="11" spans="1:60" outlineLevel="1" x14ac:dyDescent="0.2">
      <c r="A11" s="172">
        <v>2</v>
      </c>
      <c r="B11" s="173" t="s">
        <v>119</v>
      </c>
      <c r="C11" s="188" t="s">
        <v>120</v>
      </c>
      <c r="D11" s="174" t="s">
        <v>121</v>
      </c>
      <c r="E11" s="175">
        <v>26</v>
      </c>
      <c r="F11" s="176"/>
      <c r="G11" s="177">
        <f>ROUND(E11*F11,2)</f>
        <v>0</v>
      </c>
      <c r="H11" s="176"/>
      <c r="I11" s="177">
        <f>ROUND(E11*H11,2)</f>
        <v>0</v>
      </c>
      <c r="J11" s="176"/>
      <c r="K11" s="177">
        <f>ROUND(E11*J11,2)</f>
        <v>0</v>
      </c>
      <c r="L11" s="177">
        <v>21</v>
      </c>
      <c r="M11" s="177">
        <f>G11*(1+L11/100)</f>
        <v>0</v>
      </c>
      <c r="N11" s="175">
        <v>1E-4</v>
      </c>
      <c r="O11" s="175">
        <f>ROUND(E11*N11,2)</f>
        <v>0</v>
      </c>
      <c r="P11" s="175">
        <v>0</v>
      </c>
      <c r="Q11" s="175">
        <f>ROUND(E11*P11,2)</f>
        <v>0</v>
      </c>
      <c r="R11" s="177" t="s">
        <v>122</v>
      </c>
      <c r="S11" s="177" t="s">
        <v>115</v>
      </c>
      <c r="T11" s="178" t="s">
        <v>115</v>
      </c>
      <c r="U11" s="161">
        <v>0.06</v>
      </c>
      <c r="V11" s="161">
        <f>ROUND(E11*U11,2)</f>
        <v>1.56</v>
      </c>
      <c r="W11" s="161"/>
      <c r="X11" s="161" t="s">
        <v>116</v>
      </c>
      <c r="Y11" s="161" t="s">
        <v>117</v>
      </c>
      <c r="Z11" s="151"/>
      <c r="AA11" s="151"/>
      <c r="AB11" s="151"/>
      <c r="AC11" s="151"/>
      <c r="AD11" s="151"/>
      <c r="AE11" s="151"/>
      <c r="AF11" s="151"/>
      <c r="AG11" s="151" t="s">
        <v>118</v>
      </c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</row>
    <row r="12" spans="1:60" outlineLevel="2" x14ac:dyDescent="0.2">
      <c r="A12" s="158"/>
      <c r="B12" s="159"/>
      <c r="C12" s="189" t="s">
        <v>123</v>
      </c>
      <c r="D12" s="162"/>
      <c r="E12" s="163"/>
      <c r="F12" s="161"/>
      <c r="G12" s="161"/>
      <c r="H12" s="161"/>
      <c r="I12" s="161"/>
      <c r="J12" s="161"/>
      <c r="K12" s="161"/>
      <c r="L12" s="161"/>
      <c r="M12" s="161"/>
      <c r="N12" s="160"/>
      <c r="O12" s="160"/>
      <c r="P12" s="160"/>
      <c r="Q12" s="160"/>
      <c r="R12" s="161"/>
      <c r="S12" s="161"/>
      <c r="T12" s="161"/>
      <c r="U12" s="161"/>
      <c r="V12" s="161"/>
      <c r="W12" s="161"/>
      <c r="X12" s="161"/>
      <c r="Y12" s="161"/>
      <c r="Z12" s="151"/>
      <c r="AA12" s="151"/>
      <c r="AB12" s="151"/>
      <c r="AC12" s="151"/>
      <c r="AD12" s="151"/>
      <c r="AE12" s="151"/>
      <c r="AF12" s="151"/>
      <c r="AG12" s="151" t="s">
        <v>124</v>
      </c>
      <c r="AH12" s="151">
        <v>0</v>
      </c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</row>
    <row r="13" spans="1:60" outlineLevel="3" x14ac:dyDescent="0.2">
      <c r="A13" s="158"/>
      <c r="B13" s="159"/>
      <c r="C13" s="189" t="s">
        <v>125</v>
      </c>
      <c r="D13" s="162"/>
      <c r="E13" s="163">
        <v>26</v>
      </c>
      <c r="F13" s="161"/>
      <c r="G13" s="161"/>
      <c r="H13" s="161"/>
      <c r="I13" s="161"/>
      <c r="J13" s="161"/>
      <c r="K13" s="161"/>
      <c r="L13" s="161"/>
      <c r="M13" s="161"/>
      <c r="N13" s="160"/>
      <c r="O13" s="160"/>
      <c r="P13" s="160"/>
      <c r="Q13" s="160"/>
      <c r="R13" s="161"/>
      <c r="S13" s="161"/>
      <c r="T13" s="161"/>
      <c r="U13" s="161"/>
      <c r="V13" s="161"/>
      <c r="W13" s="161"/>
      <c r="X13" s="161"/>
      <c r="Y13" s="161"/>
      <c r="Z13" s="151"/>
      <c r="AA13" s="151"/>
      <c r="AB13" s="151"/>
      <c r="AC13" s="151"/>
      <c r="AD13" s="151"/>
      <c r="AE13" s="151"/>
      <c r="AF13" s="151"/>
      <c r="AG13" s="151" t="s">
        <v>124</v>
      </c>
      <c r="AH13" s="151">
        <v>0</v>
      </c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</row>
    <row r="14" spans="1:60" ht="22.5" outlineLevel="1" x14ac:dyDescent="0.2">
      <c r="A14" s="172">
        <v>3</v>
      </c>
      <c r="B14" s="173" t="s">
        <v>126</v>
      </c>
      <c r="C14" s="188" t="s">
        <v>127</v>
      </c>
      <c r="D14" s="174" t="s">
        <v>121</v>
      </c>
      <c r="E14" s="175">
        <v>26</v>
      </c>
      <c r="F14" s="176"/>
      <c r="G14" s="177">
        <f>ROUND(E14*F14,2)</f>
        <v>0</v>
      </c>
      <c r="H14" s="176"/>
      <c r="I14" s="177">
        <f>ROUND(E14*H14,2)</f>
        <v>0</v>
      </c>
      <c r="J14" s="176"/>
      <c r="K14" s="177">
        <f>ROUND(E14*J14,2)</f>
        <v>0</v>
      </c>
      <c r="L14" s="177">
        <v>21</v>
      </c>
      <c r="M14" s="177">
        <f>G14*(1+L14/100)</f>
        <v>0</v>
      </c>
      <c r="N14" s="175">
        <v>0</v>
      </c>
      <c r="O14" s="175">
        <f>ROUND(E14*N14,2)</f>
        <v>0</v>
      </c>
      <c r="P14" s="175">
        <v>0</v>
      </c>
      <c r="Q14" s="175">
        <f>ROUND(E14*P14,2)</f>
        <v>0</v>
      </c>
      <c r="R14" s="177" t="s">
        <v>122</v>
      </c>
      <c r="S14" s="177" t="s">
        <v>115</v>
      </c>
      <c r="T14" s="178" t="s">
        <v>115</v>
      </c>
      <c r="U14" s="161">
        <v>0.04</v>
      </c>
      <c r="V14" s="161">
        <f>ROUND(E14*U14,2)</f>
        <v>1.04</v>
      </c>
      <c r="W14" s="161"/>
      <c r="X14" s="161" t="s">
        <v>116</v>
      </c>
      <c r="Y14" s="161" t="s">
        <v>117</v>
      </c>
      <c r="Z14" s="151"/>
      <c r="AA14" s="151"/>
      <c r="AB14" s="151"/>
      <c r="AC14" s="151"/>
      <c r="AD14" s="151"/>
      <c r="AE14" s="151"/>
      <c r="AF14" s="151"/>
      <c r="AG14" s="151" t="s">
        <v>118</v>
      </c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</row>
    <row r="15" spans="1:60" outlineLevel="2" x14ac:dyDescent="0.2">
      <c r="A15" s="158"/>
      <c r="B15" s="159"/>
      <c r="C15" s="249" t="s">
        <v>128</v>
      </c>
      <c r="D15" s="250"/>
      <c r="E15" s="250"/>
      <c r="F15" s="250"/>
      <c r="G15" s="250"/>
      <c r="H15" s="161"/>
      <c r="I15" s="161"/>
      <c r="J15" s="161"/>
      <c r="K15" s="161"/>
      <c r="L15" s="161"/>
      <c r="M15" s="161"/>
      <c r="N15" s="160"/>
      <c r="O15" s="160"/>
      <c r="P15" s="160"/>
      <c r="Q15" s="160"/>
      <c r="R15" s="161"/>
      <c r="S15" s="161"/>
      <c r="T15" s="161"/>
      <c r="U15" s="161"/>
      <c r="V15" s="161"/>
      <c r="W15" s="161"/>
      <c r="X15" s="161"/>
      <c r="Y15" s="161"/>
      <c r="Z15" s="151"/>
      <c r="AA15" s="151"/>
      <c r="AB15" s="151"/>
      <c r="AC15" s="151"/>
      <c r="AD15" s="151"/>
      <c r="AE15" s="151"/>
      <c r="AF15" s="151"/>
      <c r="AG15" s="151" t="s">
        <v>129</v>
      </c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</row>
    <row r="16" spans="1:60" outlineLevel="2" x14ac:dyDescent="0.2">
      <c r="A16" s="158"/>
      <c r="B16" s="159"/>
      <c r="C16" s="189" t="s">
        <v>130</v>
      </c>
      <c r="D16" s="162"/>
      <c r="E16" s="163">
        <v>26</v>
      </c>
      <c r="F16" s="161"/>
      <c r="G16" s="161"/>
      <c r="H16" s="161"/>
      <c r="I16" s="161"/>
      <c r="J16" s="161"/>
      <c r="K16" s="161"/>
      <c r="L16" s="161"/>
      <c r="M16" s="161"/>
      <c r="N16" s="160"/>
      <c r="O16" s="160"/>
      <c r="P16" s="160"/>
      <c r="Q16" s="160"/>
      <c r="R16" s="161"/>
      <c r="S16" s="161"/>
      <c r="T16" s="161"/>
      <c r="U16" s="161"/>
      <c r="V16" s="161"/>
      <c r="W16" s="161"/>
      <c r="X16" s="161"/>
      <c r="Y16" s="161"/>
      <c r="Z16" s="151"/>
      <c r="AA16" s="151"/>
      <c r="AB16" s="151"/>
      <c r="AC16" s="151"/>
      <c r="AD16" s="151"/>
      <c r="AE16" s="151"/>
      <c r="AF16" s="151"/>
      <c r="AG16" s="151" t="s">
        <v>124</v>
      </c>
      <c r="AH16" s="151">
        <v>5</v>
      </c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</row>
    <row r="17" spans="1:60" outlineLevel="1" x14ac:dyDescent="0.2">
      <c r="A17" s="179">
        <v>4</v>
      </c>
      <c r="B17" s="180" t="s">
        <v>131</v>
      </c>
      <c r="C17" s="187" t="s">
        <v>132</v>
      </c>
      <c r="D17" s="181" t="s">
        <v>121</v>
      </c>
      <c r="E17" s="182">
        <v>60</v>
      </c>
      <c r="F17" s="183"/>
      <c r="G17" s="184">
        <f>ROUND(E17*F17,2)</f>
        <v>0</v>
      </c>
      <c r="H17" s="183"/>
      <c r="I17" s="184">
        <f>ROUND(E17*H17,2)</f>
        <v>0</v>
      </c>
      <c r="J17" s="183"/>
      <c r="K17" s="184">
        <f>ROUND(E17*J17,2)</f>
        <v>0</v>
      </c>
      <c r="L17" s="184">
        <v>21</v>
      </c>
      <c r="M17" s="184">
        <f>G17*(1+L17/100)</f>
        <v>0</v>
      </c>
      <c r="N17" s="182">
        <v>3.0000000000000001E-3</v>
      </c>
      <c r="O17" s="182">
        <f>ROUND(E17*N17,2)</f>
        <v>0.18</v>
      </c>
      <c r="P17" s="182">
        <v>0</v>
      </c>
      <c r="Q17" s="182">
        <f>ROUND(E17*P17,2)</f>
        <v>0</v>
      </c>
      <c r="R17" s="184" t="s">
        <v>114</v>
      </c>
      <c r="S17" s="184" t="s">
        <v>115</v>
      </c>
      <c r="T17" s="185" t="s">
        <v>115</v>
      </c>
      <c r="U17" s="161">
        <v>7.0000000000000007E-2</v>
      </c>
      <c r="V17" s="161">
        <f>ROUND(E17*U17,2)</f>
        <v>4.2</v>
      </c>
      <c r="W17" s="161"/>
      <c r="X17" s="161" t="s">
        <v>116</v>
      </c>
      <c r="Y17" s="161" t="s">
        <v>117</v>
      </c>
      <c r="Z17" s="151"/>
      <c r="AA17" s="151"/>
      <c r="AB17" s="151"/>
      <c r="AC17" s="151"/>
      <c r="AD17" s="151"/>
      <c r="AE17" s="151"/>
      <c r="AF17" s="151"/>
      <c r="AG17" s="151" t="s">
        <v>118</v>
      </c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</row>
    <row r="18" spans="1:60" x14ac:dyDescent="0.2">
      <c r="A18" s="165" t="s">
        <v>109</v>
      </c>
      <c r="B18" s="166" t="s">
        <v>67</v>
      </c>
      <c r="C18" s="186" t="s">
        <v>68</v>
      </c>
      <c r="D18" s="167"/>
      <c r="E18" s="168"/>
      <c r="F18" s="169"/>
      <c r="G18" s="169">
        <f>SUMIF(AG19:AG25,"&lt;&gt;NOR",G19:G25)</f>
        <v>0</v>
      </c>
      <c r="H18" s="169"/>
      <c r="I18" s="169">
        <f>SUM(I19:I25)</f>
        <v>0</v>
      </c>
      <c r="J18" s="169"/>
      <c r="K18" s="169">
        <f>SUM(K19:K25)</f>
        <v>0</v>
      </c>
      <c r="L18" s="169"/>
      <c r="M18" s="169">
        <f>SUM(M19:M25)</f>
        <v>0</v>
      </c>
      <c r="N18" s="168"/>
      <c r="O18" s="168">
        <f>SUM(O19:O25)</f>
        <v>0</v>
      </c>
      <c r="P18" s="168"/>
      <c r="Q18" s="168">
        <f>SUM(Q19:Q25)</f>
        <v>3.09</v>
      </c>
      <c r="R18" s="169"/>
      <c r="S18" s="169"/>
      <c r="T18" s="170"/>
      <c r="U18" s="164"/>
      <c r="V18" s="164">
        <f>SUM(V19:V25)</f>
        <v>77.13</v>
      </c>
      <c r="W18" s="164"/>
      <c r="X18" s="164"/>
      <c r="Y18" s="164"/>
      <c r="AG18" t="s">
        <v>110</v>
      </c>
    </row>
    <row r="19" spans="1:60" ht="22.5" outlineLevel="1" x14ac:dyDescent="0.2">
      <c r="A19" s="172">
        <v>5</v>
      </c>
      <c r="B19" s="173" t="s">
        <v>133</v>
      </c>
      <c r="C19" s="188" t="s">
        <v>134</v>
      </c>
      <c r="D19" s="174" t="s">
        <v>135</v>
      </c>
      <c r="E19" s="175">
        <v>0.40500000000000003</v>
      </c>
      <c r="F19" s="176"/>
      <c r="G19" s="177">
        <f>ROUND(E19*F19,2)</f>
        <v>0</v>
      </c>
      <c r="H19" s="176"/>
      <c r="I19" s="177">
        <f>ROUND(E19*H19,2)</f>
        <v>0</v>
      </c>
      <c r="J19" s="176"/>
      <c r="K19" s="177">
        <f>ROUND(E19*J19,2)</f>
        <v>0</v>
      </c>
      <c r="L19" s="177">
        <v>21</v>
      </c>
      <c r="M19" s="177">
        <f>G19*(1+L19/100)</f>
        <v>0</v>
      </c>
      <c r="N19" s="175">
        <v>0</v>
      </c>
      <c r="O19" s="175">
        <f>ROUND(E19*N19,2)</f>
        <v>0</v>
      </c>
      <c r="P19" s="175">
        <v>2.2000000000000002</v>
      </c>
      <c r="Q19" s="175">
        <f>ROUND(E19*P19,2)</f>
        <v>0.89</v>
      </c>
      <c r="R19" s="177" t="s">
        <v>136</v>
      </c>
      <c r="S19" s="177" t="s">
        <v>115</v>
      </c>
      <c r="T19" s="178" t="s">
        <v>115</v>
      </c>
      <c r="U19" s="161">
        <v>10.88</v>
      </c>
      <c r="V19" s="161">
        <f>ROUND(E19*U19,2)</f>
        <v>4.41</v>
      </c>
      <c r="W19" s="161"/>
      <c r="X19" s="161" t="s">
        <v>116</v>
      </c>
      <c r="Y19" s="161" t="s">
        <v>117</v>
      </c>
      <c r="Z19" s="151"/>
      <c r="AA19" s="151"/>
      <c r="AB19" s="151"/>
      <c r="AC19" s="151"/>
      <c r="AD19" s="151"/>
      <c r="AE19" s="151"/>
      <c r="AF19" s="151"/>
      <c r="AG19" s="151" t="s">
        <v>118</v>
      </c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</row>
    <row r="20" spans="1:60" outlineLevel="2" x14ac:dyDescent="0.2">
      <c r="A20" s="158"/>
      <c r="B20" s="159"/>
      <c r="C20" s="189" t="s">
        <v>123</v>
      </c>
      <c r="D20" s="162"/>
      <c r="E20" s="163"/>
      <c r="F20" s="161"/>
      <c r="G20" s="161"/>
      <c r="H20" s="161"/>
      <c r="I20" s="161"/>
      <c r="J20" s="161"/>
      <c r="K20" s="161"/>
      <c r="L20" s="161"/>
      <c r="M20" s="161"/>
      <c r="N20" s="160"/>
      <c r="O20" s="160"/>
      <c r="P20" s="160"/>
      <c r="Q20" s="160"/>
      <c r="R20" s="161"/>
      <c r="S20" s="161"/>
      <c r="T20" s="161"/>
      <c r="U20" s="161"/>
      <c r="V20" s="161"/>
      <c r="W20" s="161"/>
      <c r="X20" s="161"/>
      <c r="Y20" s="161"/>
      <c r="Z20" s="151"/>
      <c r="AA20" s="151"/>
      <c r="AB20" s="151"/>
      <c r="AC20" s="151"/>
      <c r="AD20" s="151"/>
      <c r="AE20" s="151"/>
      <c r="AF20" s="151"/>
      <c r="AG20" s="151" t="s">
        <v>124</v>
      </c>
      <c r="AH20" s="151">
        <v>0</v>
      </c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</row>
    <row r="21" spans="1:60" outlineLevel="3" x14ac:dyDescent="0.2">
      <c r="A21" s="158"/>
      <c r="B21" s="159"/>
      <c r="C21" s="189" t="s">
        <v>137</v>
      </c>
      <c r="D21" s="162"/>
      <c r="E21" s="163">
        <v>0.40500000000000003</v>
      </c>
      <c r="F21" s="161"/>
      <c r="G21" s="161"/>
      <c r="H21" s="161"/>
      <c r="I21" s="161"/>
      <c r="J21" s="161"/>
      <c r="K21" s="161"/>
      <c r="L21" s="161"/>
      <c r="M21" s="161"/>
      <c r="N21" s="160"/>
      <c r="O21" s="160"/>
      <c r="P21" s="160"/>
      <c r="Q21" s="160"/>
      <c r="R21" s="161"/>
      <c r="S21" s="161"/>
      <c r="T21" s="161"/>
      <c r="U21" s="161"/>
      <c r="V21" s="161"/>
      <c r="W21" s="161"/>
      <c r="X21" s="161"/>
      <c r="Y21" s="161"/>
      <c r="Z21" s="151"/>
      <c r="AA21" s="151"/>
      <c r="AB21" s="151"/>
      <c r="AC21" s="151"/>
      <c r="AD21" s="151"/>
      <c r="AE21" s="151"/>
      <c r="AF21" s="151"/>
      <c r="AG21" s="151" t="s">
        <v>124</v>
      </c>
      <c r="AH21" s="151">
        <v>0</v>
      </c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</row>
    <row r="22" spans="1:60" ht="22.5" outlineLevel="1" x14ac:dyDescent="0.2">
      <c r="A22" s="179">
        <v>6</v>
      </c>
      <c r="B22" s="180" t="s">
        <v>138</v>
      </c>
      <c r="C22" s="187" t="s">
        <v>139</v>
      </c>
      <c r="D22" s="181" t="s">
        <v>140</v>
      </c>
      <c r="E22" s="182">
        <v>159</v>
      </c>
      <c r="F22" s="183"/>
      <c r="G22" s="184">
        <f>ROUND(E22*F22,2)</f>
        <v>0</v>
      </c>
      <c r="H22" s="183"/>
      <c r="I22" s="184">
        <f>ROUND(E22*H22,2)</f>
        <v>0</v>
      </c>
      <c r="J22" s="183"/>
      <c r="K22" s="184">
        <f>ROUND(E22*J22,2)</f>
        <v>0</v>
      </c>
      <c r="L22" s="184">
        <v>21</v>
      </c>
      <c r="M22" s="184">
        <f>G22*(1+L22/100)</f>
        <v>0</v>
      </c>
      <c r="N22" s="182">
        <v>0</v>
      </c>
      <c r="O22" s="182">
        <f>ROUND(E22*N22,2)</f>
        <v>0</v>
      </c>
      <c r="P22" s="182">
        <v>1.26E-2</v>
      </c>
      <c r="Q22" s="182">
        <f>ROUND(E22*P22,2)</f>
        <v>2</v>
      </c>
      <c r="R22" s="184" t="s">
        <v>136</v>
      </c>
      <c r="S22" s="184" t="s">
        <v>115</v>
      </c>
      <c r="T22" s="185" t="s">
        <v>115</v>
      </c>
      <c r="U22" s="161">
        <v>0.33</v>
      </c>
      <c r="V22" s="161">
        <f>ROUND(E22*U22,2)</f>
        <v>52.47</v>
      </c>
      <c r="W22" s="161"/>
      <c r="X22" s="161" t="s">
        <v>116</v>
      </c>
      <c r="Y22" s="161" t="s">
        <v>117</v>
      </c>
      <c r="Z22" s="151"/>
      <c r="AA22" s="151"/>
      <c r="AB22" s="151"/>
      <c r="AC22" s="151"/>
      <c r="AD22" s="151"/>
      <c r="AE22" s="151"/>
      <c r="AF22" s="151"/>
      <c r="AG22" s="151" t="s">
        <v>118</v>
      </c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51"/>
      <c r="AY22" s="151"/>
      <c r="AZ22" s="151"/>
      <c r="BA22" s="151"/>
      <c r="BB22" s="151"/>
      <c r="BC22" s="151"/>
      <c r="BD22" s="151"/>
      <c r="BE22" s="151"/>
      <c r="BF22" s="151"/>
      <c r="BG22" s="151"/>
      <c r="BH22" s="151"/>
    </row>
    <row r="23" spans="1:60" ht="22.5" outlineLevel="1" x14ac:dyDescent="0.2">
      <c r="A23" s="179">
        <v>7</v>
      </c>
      <c r="B23" s="180" t="s">
        <v>141</v>
      </c>
      <c r="C23" s="187" t="s">
        <v>142</v>
      </c>
      <c r="D23" s="181" t="s">
        <v>140</v>
      </c>
      <c r="E23" s="182">
        <v>2.5</v>
      </c>
      <c r="F23" s="183"/>
      <c r="G23" s="184">
        <f>ROUND(E23*F23,2)</f>
        <v>0</v>
      </c>
      <c r="H23" s="183"/>
      <c r="I23" s="184">
        <f>ROUND(E23*H23,2)</f>
        <v>0</v>
      </c>
      <c r="J23" s="183"/>
      <c r="K23" s="184">
        <f>ROUND(E23*J23,2)</f>
        <v>0</v>
      </c>
      <c r="L23" s="184">
        <v>21</v>
      </c>
      <c r="M23" s="184">
        <f>G23*(1+L23/100)</f>
        <v>0</v>
      </c>
      <c r="N23" s="182">
        <v>0</v>
      </c>
      <c r="O23" s="182">
        <f>ROUND(E23*N23,2)</f>
        <v>0</v>
      </c>
      <c r="P23" s="182">
        <v>7.5600000000000001E-2</v>
      </c>
      <c r="Q23" s="182">
        <f>ROUND(E23*P23,2)</f>
        <v>0.19</v>
      </c>
      <c r="R23" s="184" t="s">
        <v>136</v>
      </c>
      <c r="S23" s="184" t="s">
        <v>115</v>
      </c>
      <c r="T23" s="185" t="s">
        <v>115</v>
      </c>
      <c r="U23" s="161">
        <v>0.1</v>
      </c>
      <c r="V23" s="161">
        <f>ROUND(E23*U23,2)</f>
        <v>0.25</v>
      </c>
      <c r="W23" s="161"/>
      <c r="X23" s="161" t="s">
        <v>116</v>
      </c>
      <c r="Y23" s="161" t="s">
        <v>117</v>
      </c>
      <c r="Z23" s="151"/>
      <c r="AA23" s="151"/>
      <c r="AB23" s="151"/>
      <c r="AC23" s="151"/>
      <c r="AD23" s="151"/>
      <c r="AE23" s="151"/>
      <c r="AF23" s="151"/>
      <c r="AG23" s="151" t="s">
        <v>118</v>
      </c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</row>
    <row r="24" spans="1:60" outlineLevel="1" x14ac:dyDescent="0.2">
      <c r="A24" s="179">
        <v>8</v>
      </c>
      <c r="B24" s="180" t="s">
        <v>143</v>
      </c>
      <c r="C24" s="187" t="s">
        <v>144</v>
      </c>
      <c r="D24" s="181" t="s">
        <v>121</v>
      </c>
      <c r="E24" s="182">
        <v>20</v>
      </c>
      <c r="F24" s="183"/>
      <c r="G24" s="184">
        <f>ROUND(E24*F24,2)</f>
        <v>0</v>
      </c>
      <c r="H24" s="183"/>
      <c r="I24" s="184">
        <f>ROUND(E24*H24,2)</f>
        <v>0</v>
      </c>
      <c r="J24" s="183"/>
      <c r="K24" s="184">
        <f>ROUND(E24*J24,2)</f>
        <v>0</v>
      </c>
      <c r="L24" s="184">
        <v>21</v>
      </c>
      <c r="M24" s="184">
        <f>G24*(1+L24/100)</f>
        <v>0</v>
      </c>
      <c r="N24" s="182">
        <v>0</v>
      </c>
      <c r="O24" s="182">
        <f>ROUND(E24*N24,2)</f>
        <v>0</v>
      </c>
      <c r="P24" s="182">
        <v>4.6000000000000001E-4</v>
      </c>
      <c r="Q24" s="182">
        <f>ROUND(E24*P24,2)</f>
        <v>0.01</v>
      </c>
      <c r="R24" s="184" t="s">
        <v>136</v>
      </c>
      <c r="S24" s="184" t="s">
        <v>115</v>
      </c>
      <c r="T24" s="185" t="s">
        <v>115</v>
      </c>
      <c r="U24" s="161">
        <v>1</v>
      </c>
      <c r="V24" s="161">
        <f>ROUND(E24*U24,2)</f>
        <v>20</v>
      </c>
      <c r="W24" s="161"/>
      <c r="X24" s="161" t="s">
        <v>116</v>
      </c>
      <c r="Y24" s="161" t="s">
        <v>117</v>
      </c>
      <c r="Z24" s="151"/>
      <c r="AA24" s="151"/>
      <c r="AB24" s="151"/>
      <c r="AC24" s="151"/>
      <c r="AD24" s="151"/>
      <c r="AE24" s="151"/>
      <c r="AF24" s="151"/>
      <c r="AG24" s="151" t="s">
        <v>118</v>
      </c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</row>
    <row r="25" spans="1:60" outlineLevel="1" x14ac:dyDescent="0.2">
      <c r="A25" s="179">
        <v>9</v>
      </c>
      <c r="B25" s="180" t="s">
        <v>145</v>
      </c>
      <c r="C25" s="187" t="s">
        <v>146</v>
      </c>
      <c r="D25" s="181" t="s">
        <v>121</v>
      </c>
      <c r="E25" s="182">
        <v>9</v>
      </c>
      <c r="F25" s="183"/>
      <c r="G25" s="184">
        <f>ROUND(E25*F25,2)</f>
        <v>0</v>
      </c>
      <c r="H25" s="183"/>
      <c r="I25" s="184">
        <f>ROUND(E25*H25,2)</f>
        <v>0</v>
      </c>
      <c r="J25" s="183"/>
      <c r="K25" s="184">
        <f>ROUND(E25*J25,2)</f>
        <v>0</v>
      </c>
      <c r="L25" s="184">
        <v>21</v>
      </c>
      <c r="M25" s="184">
        <f>G25*(1+L25/100)</f>
        <v>0</v>
      </c>
      <c r="N25" s="182">
        <v>0</v>
      </c>
      <c r="O25" s="182">
        <f>ROUND(E25*N25,2)</f>
        <v>0</v>
      </c>
      <c r="P25" s="182">
        <v>0</v>
      </c>
      <c r="Q25" s="182">
        <f>ROUND(E25*P25,2)</f>
        <v>0</v>
      </c>
      <c r="R25" s="184"/>
      <c r="S25" s="184" t="s">
        <v>147</v>
      </c>
      <c r="T25" s="185" t="s">
        <v>148</v>
      </c>
      <c r="U25" s="161">
        <v>0</v>
      </c>
      <c r="V25" s="161">
        <f>ROUND(E25*U25,2)</f>
        <v>0</v>
      </c>
      <c r="W25" s="161"/>
      <c r="X25" s="161" t="s">
        <v>116</v>
      </c>
      <c r="Y25" s="161" t="s">
        <v>117</v>
      </c>
      <c r="Z25" s="151"/>
      <c r="AA25" s="151"/>
      <c r="AB25" s="151"/>
      <c r="AC25" s="151"/>
      <c r="AD25" s="151"/>
      <c r="AE25" s="151"/>
      <c r="AF25" s="151"/>
      <c r="AG25" s="151" t="s">
        <v>118</v>
      </c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</row>
    <row r="26" spans="1:60" x14ac:dyDescent="0.2">
      <c r="A26" s="165" t="s">
        <v>109</v>
      </c>
      <c r="B26" s="166" t="s">
        <v>69</v>
      </c>
      <c r="C26" s="186" t="s">
        <v>70</v>
      </c>
      <c r="D26" s="167"/>
      <c r="E26" s="168"/>
      <c r="F26" s="169"/>
      <c r="G26" s="169">
        <f>SUMIF(AG27:AG28,"&lt;&gt;NOR",G27:G28)</f>
        <v>0</v>
      </c>
      <c r="H26" s="169"/>
      <c r="I26" s="169">
        <f>SUM(I27:I28)</f>
        <v>0</v>
      </c>
      <c r="J26" s="169"/>
      <c r="K26" s="169">
        <f>SUM(K27:K28)</f>
        <v>0</v>
      </c>
      <c r="L26" s="169"/>
      <c r="M26" s="169">
        <f>SUM(M27:M28)</f>
        <v>0</v>
      </c>
      <c r="N26" s="168"/>
      <c r="O26" s="168">
        <f>SUM(O27:O28)</f>
        <v>0</v>
      </c>
      <c r="P26" s="168"/>
      <c r="Q26" s="168">
        <f>SUM(Q27:Q28)</f>
        <v>0</v>
      </c>
      <c r="R26" s="169"/>
      <c r="S26" s="169"/>
      <c r="T26" s="170"/>
      <c r="U26" s="164"/>
      <c r="V26" s="164">
        <f>SUM(V27:V28)</f>
        <v>0.44</v>
      </c>
      <c r="W26" s="164"/>
      <c r="X26" s="164"/>
      <c r="Y26" s="164"/>
      <c r="AG26" t="s">
        <v>110</v>
      </c>
    </row>
    <row r="27" spans="1:60" ht="22.5" outlineLevel="1" x14ac:dyDescent="0.2">
      <c r="A27" s="172">
        <v>10</v>
      </c>
      <c r="B27" s="173" t="s">
        <v>149</v>
      </c>
      <c r="C27" s="188" t="s">
        <v>150</v>
      </c>
      <c r="D27" s="174" t="s">
        <v>151</v>
      </c>
      <c r="E27" s="175">
        <v>0.20965</v>
      </c>
      <c r="F27" s="176"/>
      <c r="G27" s="177">
        <f>ROUND(E27*F27,2)</f>
        <v>0</v>
      </c>
      <c r="H27" s="176"/>
      <c r="I27" s="177">
        <f>ROUND(E27*H27,2)</f>
        <v>0</v>
      </c>
      <c r="J27" s="176"/>
      <c r="K27" s="177">
        <f>ROUND(E27*J27,2)</f>
        <v>0</v>
      </c>
      <c r="L27" s="177">
        <v>21</v>
      </c>
      <c r="M27" s="177">
        <f>G27*(1+L27/100)</f>
        <v>0</v>
      </c>
      <c r="N27" s="175">
        <v>0</v>
      </c>
      <c r="O27" s="175">
        <f>ROUND(E27*N27,2)</f>
        <v>0</v>
      </c>
      <c r="P27" s="175">
        <v>0</v>
      </c>
      <c r="Q27" s="175">
        <f>ROUND(E27*P27,2)</f>
        <v>0</v>
      </c>
      <c r="R27" s="177" t="s">
        <v>114</v>
      </c>
      <c r="S27" s="177" t="s">
        <v>115</v>
      </c>
      <c r="T27" s="178" t="s">
        <v>115</v>
      </c>
      <c r="U27" s="161">
        <v>2.1</v>
      </c>
      <c r="V27" s="161">
        <f>ROUND(E27*U27,2)</f>
        <v>0.44</v>
      </c>
      <c r="W27" s="161"/>
      <c r="X27" s="161" t="s">
        <v>152</v>
      </c>
      <c r="Y27" s="161" t="s">
        <v>117</v>
      </c>
      <c r="Z27" s="151"/>
      <c r="AA27" s="151"/>
      <c r="AB27" s="151"/>
      <c r="AC27" s="151"/>
      <c r="AD27" s="151"/>
      <c r="AE27" s="151"/>
      <c r="AF27" s="151"/>
      <c r="AG27" s="151" t="s">
        <v>153</v>
      </c>
      <c r="AH27" s="151"/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  <c r="AS27" s="151"/>
      <c r="AT27" s="151"/>
      <c r="AU27" s="151"/>
      <c r="AV27" s="151"/>
      <c r="AW27" s="151"/>
      <c r="AX27" s="151"/>
      <c r="AY27" s="151"/>
      <c r="AZ27" s="151"/>
      <c r="BA27" s="151"/>
      <c r="BB27" s="151"/>
      <c r="BC27" s="151"/>
      <c r="BD27" s="151"/>
      <c r="BE27" s="151"/>
      <c r="BF27" s="151"/>
      <c r="BG27" s="151"/>
      <c r="BH27" s="151"/>
    </row>
    <row r="28" spans="1:60" outlineLevel="2" x14ac:dyDescent="0.2">
      <c r="A28" s="158"/>
      <c r="B28" s="159"/>
      <c r="C28" s="249" t="s">
        <v>154</v>
      </c>
      <c r="D28" s="250"/>
      <c r="E28" s="250"/>
      <c r="F28" s="250"/>
      <c r="G28" s="250"/>
      <c r="H28" s="161"/>
      <c r="I28" s="161"/>
      <c r="J28" s="161"/>
      <c r="K28" s="161"/>
      <c r="L28" s="161"/>
      <c r="M28" s="161"/>
      <c r="N28" s="160"/>
      <c r="O28" s="160"/>
      <c r="P28" s="160"/>
      <c r="Q28" s="160"/>
      <c r="R28" s="161"/>
      <c r="S28" s="161"/>
      <c r="T28" s="161"/>
      <c r="U28" s="161"/>
      <c r="V28" s="161"/>
      <c r="W28" s="161"/>
      <c r="X28" s="161"/>
      <c r="Y28" s="161"/>
      <c r="Z28" s="151"/>
      <c r="AA28" s="151"/>
      <c r="AB28" s="151"/>
      <c r="AC28" s="151"/>
      <c r="AD28" s="151"/>
      <c r="AE28" s="151"/>
      <c r="AF28" s="151"/>
      <c r="AG28" s="151" t="s">
        <v>129</v>
      </c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1"/>
      <c r="AT28" s="151"/>
      <c r="AU28" s="151"/>
      <c r="AV28" s="151"/>
      <c r="AW28" s="151"/>
      <c r="AX28" s="151"/>
      <c r="AY28" s="151"/>
      <c r="AZ28" s="151"/>
      <c r="BA28" s="151"/>
      <c r="BB28" s="151"/>
      <c r="BC28" s="151"/>
      <c r="BD28" s="151"/>
      <c r="BE28" s="151"/>
      <c r="BF28" s="151"/>
      <c r="BG28" s="151"/>
      <c r="BH28" s="151"/>
    </row>
    <row r="29" spans="1:60" x14ac:dyDescent="0.2">
      <c r="A29" s="165" t="s">
        <v>109</v>
      </c>
      <c r="B29" s="166" t="s">
        <v>71</v>
      </c>
      <c r="C29" s="186" t="s">
        <v>72</v>
      </c>
      <c r="D29" s="167"/>
      <c r="E29" s="168"/>
      <c r="F29" s="169"/>
      <c r="G29" s="169">
        <f>SUMIF(AG30:AG41,"&lt;&gt;NOR",G30:G41)</f>
        <v>0</v>
      </c>
      <c r="H29" s="169"/>
      <c r="I29" s="169">
        <f>SUM(I30:I41)</f>
        <v>0</v>
      </c>
      <c r="J29" s="169"/>
      <c r="K29" s="169">
        <f>SUM(K30:K41)</f>
        <v>0</v>
      </c>
      <c r="L29" s="169"/>
      <c r="M29" s="169">
        <f>SUM(M30:M41)</f>
        <v>0</v>
      </c>
      <c r="N29" s="168"/>
      <c r="O29" s="168">
        <f>SUM(O30:O41)</f>
        <v>6.0000000000000005E-2</v>
      </c>
      <c r="P29" s="168"/>
      <c r="Q29" s="168">
        <f>SUM(Q30:Q41)</f>
        <v>0</v>
      </c>
      <c r="R29" s="169"/>
      <c r="S29" s="169"/>
      <c r="T29" s="170"/>
      <c r="U29" s="164"/>
      <c r="V29" s="164">
        <f>SUM(V30:V41)</f>
        <v>14.860000000000001</v>
      </c>
      <c r="W29" s="164"/>
      <c r="X29" s="164"/>
      <c r="Y29" s="164"/>
      <c r="AG29" t="s">
        <v>110</v>
      </c>
    </row>
    <row r="30" spans="1:60" outlineLevel="1" x14ac:dyDescent="0.2">
      <c r="A30" s="172">
        <v>11</v>
      </c>
      <c r="B30" s="173" t="s">
        <v>155</v>
      </c>
      <c r="C30" s="188" t="s">
        <v>156</v>
      </c>
      <c r="D30" s="174" t="s">
        <v>157</v>
      </c>
      <c r="E30" s="175">
        <v>66.512730000000005</v>
      </c>
      <c r="F30" s="176"/>
      <c r="G30" s="177">
        <f>ROUND(E30*F30,2)</f>
        <v>0</v>
      </c>
      <c r="H30" s="176"/>
      <c r="I30" s="177">
        <f>ROUND(E30*H30,2)</f>
        <v>0</v>
      </c>
      <c r="J30" s="176"/>
      <c r="K30" s="177">
        <f>ROUND(E30*J30,2)</f>
        <v>0</v>
      </c>
      <c r="L30" s="177">
        <v>21</v>
      </c>
      <c r="M30" s="177">
        <f>G30*(1+L30/100)</f>
        <v>0</v>
      </c>
      <c r="N30" s="175">
        <v>0</v>
      </c>
      <c r="O30" s="175">
        <f>ROUND(E30*N30,2)</f>
        <v>0</v>
      </c>
      <c r="P30" s="175">
        <v>0</v>
      </c>
      <c r="Q30" s="175">
        <f>ROUND(E30*P30,2)</f>
        <v>0</v>
      </c>
      <c r="R30" s="177" t="s">
        <v>158</v>
      </c>
      <c r="S30" s="177" t="s">
        <v>115</v>
      </c>
      <c r="T30" s="178" t="s">
        <v>115</v>
      </c>
      <c r="U30" s="161">
        <v>0</v>
      </c>
      <c r="V30" s="161">
        <f>ROUND(E30*U30,2)</f>
        <v>0</v>
      </c>
      <c r="W30" s="161"/>
      <c r="X30" s="161" t="s">
        <v>116</v>
      </c>
      <c r="Y30" s="161" t="s">
        <v>117</v>
      </c>
      <c r="Z30" s="151"/>
      <c r="AA30" s="151"/>
      <c r="AB30" s="151"/>
      <c r="AC30" s="151"/>
      <c r="AD30" s="151"/>
      <c r="AE30" s="151"/>
      <c r="AF30" s="151"/>
      <c r="AG30" s="151" t="s">
        <v>118</v>
      </c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</row>
    <row r="31" spans="1:60" outlineLevel="2" x14ac:dyDescent="0.2">
      <c r="A31" s="158"/>
      <c r="B31" s="159"/>
      <c r="C31" s="189" t="s">
        <v>159</v>
      </c>
      <c r="D31" s="162"/>
      <c r="E31" s="163">
        <v>66.512730000000005</v>
      </c>
      <c r="F31" s="161"/>
      <c r="G31" s="161"/>
      <c r="H31" s="161"/>
      <c r="I31" s="161"/>
      <c r="J31" s="161"/>
      <c r="K31" s="161"/>
      <c r="L31" s="161"/>
      <c r="M31" s="161"/>
      <c r="N31" s="160"/>
      <c r="O31" s="160"/>
      <c r="P31" s="160"/>
      <c r="Q31" s="160"/>
      <c r="R31" s="161"/>
      <c r="S31" s="161"/>
      <c r="T31" s="161"/>
      <c r="U31" s="161"/>
      <c r="V31" s="161"/>
      <c r="W31" s="161"/>
      <c r="X31" s="161"/>
      <c r="Y31" s="161"/>
      <c r="Z31" s="151"/>
      <c r="AA31" s="151"/>
      <c r="AB31" s="151"/>
      <c r="AC31" s="151"/>
      <c r="AD31" s="151"/>
      <c r="AE31" s="151"/>
      <c r="AF31" s="151"/>
      <c r="AG31" s="151" t="s">
        <v>124</v>
      </c>
      <c r="AH31" s="151">
        <v>5</v>
      </c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</row>
    <row r="32" spans="1:60" outlineLevel="1" x14ac:dyDescent="0.2">
      <c r="A32" s="172">
        <v>12</v>
      </c>
      <c r="B32" s="173" t="s">
        <v>160</v>
      </c>
      <c r="C32" s="188" t="s">
        <v>161</v>
      </c>
      <c r="D32" s="174" t="s">
        <v>157</v>
      </c>
      <c r="E32" s="175">
        <v>66.512730000000005</v>
      </c>
      <c r="F32" s="176"/>
      <c r="G32" s="177">
        <f>ROUND(E32*F32,2)</f>
        <v>0</v>
      </c>
      <c r="H32" s="176"/>
      <c r="I32" s="177">
        <f>ROUND(E32*H32,2)</f>
        <v>0</v>
      </c>
      <c r="J32" s="176"/>
      <c r="K32" s="177">
        <f>ROUND(E32*J32,2)</f>
        <v>0</v>
      </c>
      <c r="L32" s="177">
        <v>21</v>
      </c>
      <c r="M32" s="177">
        <f>G32*(1+L32/100)</f>
        <v>0</v>
      </c>
      <c r="N32" s="175">
        <v>6.0000000000000002E-5</v>
      </c>
      <c r="O32" s="175">
        <f>ROUND(E32*N32,2)</f>
        <v>0</v>
      </c>
      <c r="P32" s="175">
        <v>0</v>
      </c>
      <c r="Q32" s="175">
        <f>ROUND(E32*P32,2)</f>
        <v>0</v>
      </c>
      <c r="R32" s="177" t="s">
        <v>158</v>
      </c>
      <c r="S32" s="177" t="s">
        <v>115</v>
      </c>
      <c r="T32" s="178" t="s">
        <v>115</v>
      </c>
      <c r="U32" s="161">
        <v>0.22</v>
      </c>
      <c r="V32" s="161">
        <f>ROUND(E32*U32,2)</f>
        <v>14.63</v>
      </c>
      <c r="W32" s="161"/>
      <c r="X32" s="161" t="s">
        <v>116</v>
      </c>
      <c r="Y32" s="161" t="s">
        <v>117</v>
      </c>
      <c r="Z32" s="151"/>
      <c r="AA32" s="151"/>
      <c r="AB32" s="151"/>
      <c r="AC32" s="151"/>
      <c r="AD32" s="151"/>
      <c r="AE32" s="151"/>
      <c r="AF32" s="151"/>
      <c r="AG32" s="151" t="s">
        <v>118</v>
      </c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</row>
    <row r="33" spans="1:60" outlineLevel="2" x14ac:dyDescent="0.2">
      <c r="A33" s="158"/>
      <c r="B33" s="159"/>
      <c r="C33" s="189" t="s">
        <v>162</v>
      </c>
      <c r="D33" s="162"/>
      <c r="E33" s="163">
        <v>53.64</v>
      </c>
      <c r="F33" s="161"/>
      <c r="G33" s="161"/>
      <c r="H33" s="161"/>
      <c r="I33" s="161"/>
      <c r="J33" s="161"/>
      <c r="K33" s="161"/>
      <c r="L33" s="161"/>
      <c r="M33" s="161"/>
      <c r="N33" s="160"/>
      <c r="O33" s="160"/>
      <c r="P33" s="160"/>
      <c r="Q33" s="160"/>
      <c r="R33" s="161"/>
      <c r="S33" s="161"/>
      <c r="T33" s="161"/>
      <c r="U33" s="161"/>
      <c r="V33" s="161"/>
      <c r="W33" s="161"/>
      <c r="X33" s="161"/>
      <c r="Y33" s="161"/>
      <c r="Z33" s="151"/>
      <c r="AA33" s="151"/>
      <c r="AB33" s="151"/>
      <c r="AC33" s="151"/>
      <c r="AD33" s="151"/>
      <c r="AE33" s="151"/>
      <c r="AF33" s="151"/>
      <c r="AG33" s="151" t="s">
        <v>124</v>
      </c>
      <c r="AH33" s="151">
        <v>5</v>
      </c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</row>
    <row r="34" spans="1:60" outlineLevel="3" x14ac:dyDescent="0.2">
      <c r="A34" s="158"/>
      <c r="B34" s="159"/>
      <c r="C34" s="189" t="s">
        <v>163</v>
      </c>
      <c r="D34" s="162"/>
      <c r="E34" s="163">
        <v>12.872730000000001</v>
      </c>
      <c r="F34" s="161"/>
      <c r="G34" s="161"/>
      <c r="H34" s="161"/>
      <c r="I34" s="161"/>
      <c r="J34" s="161"/>
      <c r="K34" s="161"/>
      <c r="L34" s="161"/>
      <c r="M34" s="161"/>
      <c r="N34" s="160"/>
      <c r="O34" s="160"/>
      <c r="P34" s="160"/>
      <c r="Q34" s="160"/>
      <c r="R34" s="161"/>
      <c r="S34" s="161"/>
      <c r="T34" s="161"/>
      <c r="U34" s="161"/>
      <c r="V34" s="161"/>
      <c r="W34" s="161"/>
      <c r="X34" s="161"/>
      <c r="Y34" s="161"/>
      <c r="Z34" s="151"/>
      <c r="AA34" s="151"/>
      <c r="AB34" s="151"/>
      <c r="AC34" s="151"/>
      <c r="AD34" s="151"/>
      <c r="AE34" s="151"/>
      <c r="AF34" s="151"/>
      <c r="AG34" s="151" t="s">
        <v>124</v>
      </c>
      <c r="AH34" s="151">
        <v>5</v>
      </c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</row>
    <row r="35" spans="1:60" ht="22.5" outlineLevel="1" x14ac:dyDescent="0.2">
      <c r="A35" s="172">
        <v>13</v>
      </c>
      <c r="B35" s="173" t="s">
        <v>164</v>
      </c>
      <c r="C35" s="188" t="s">
        <v>165</v>
      </c>
      <c r="D35" s="174" t="s">
        <v>157</v>
      </c>
      <c r="E35" s="175">
        <v>12.872730000000001</v>
      </c>
      <c r="F35" s="176"/>
      <c r="G35" s="177">
        <f>ROUND(E35*F35,2)</f>
        <v>0</v>
      </c>
      <c r="H35" s="176"/>
      <c r="I35" s="177">
        <f>ROUND(E35*H35,2)</f>
        <v>0</v>
      </c>
      <c r="J35" s="176"/>
      <c r="K35" s="177">
        <f>ROUND(E35*J35,2)</f>
        <v>0</v>
      </c>
      <c r="L35" s="177">
        <v>21</v>
      </c>
      <c r="M35" s="177">
        <f>G35*(1+L35/100)</f>
        <v>0</v>
      </c>
      <c r="N35" s="175">
        <v>1E-3</v>
      </c>
      <c r="O35" s="175">
        <f>ROUND(E35*N35,2)</f>
        <v>0.01</v>
      </c>
      <c r="P35" s="175">
        <v>0</v>
      </c>
      <c r="Q35" s="175">
        <f>ROUND(E35*P35,2)</f>
        <v>0</v>
      </c>
      <c r="R35" s="177" t="s">
        <v>166</v>
      </c>
      <c r="S35" s="177" t="s">
        <v>115</v>
      </c>
      <c r="T35" s="178" t="s">
        <v>115</v>
      </c>
      <c r="U35" s="161">
        <v>0</v>
      </c>
      <c r="V35" s="161">
        <f>ROUND(E35*U35,2)</f>
        <v>0</v>
      </c>
      <c r="W35" s="161"/>
      <c r="X35" s="161" t="s">
        <v>167</v>
      </c>
      <c r="Y35" s="161" t="s">
        <v>117</v>
      </c>
      <c r="Z35" s="151"/>
      <c r="AA35" s="151"/>
      <c r="AB35" s="151"/>
      <c r="AC35" s="151"/>
      <c r="AD35" s="151"/>
      <c r="AE35" s="151"/>
      <c r="AF35" s="151"/>
      <c r="AG35" s="151" t="s">
        <v>168</v>
      </c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</row>
    <row r="36" spans="1:60" outlineLevel="2" x14ac:dyDescent="0.2">
      <c r="A36" s="158"/>
      <c r="B36" s="159"/>
      <c r="C36" s="189" t="s">
        <v>169</v>
      </c>
      <c r="D36" s="162"/>
      <c r="E36" s="163"/>
      <c r="F36" s="161"/>
      <c r="G36" s="161"/>
      <c r="H36" s="161"/>
      <c r="I36" s="161"/>
      <c r="J36" s="161"/>
      <c r="K36" s="161"/>
      <c r="L36" s="161"/>
      <c r="M36" s="161"/>
      <c r="N36" s="160"/>
      <c r="O36" s="160"/>
      <c r="P36" s="160"/>
      <c r="Q36" s="160"/>
      <c r="R36" s="161"/>
      <c r="S36" s="161"/>
      <c r="T36" s="161"/>
      <c r="U36" s="161"/>
      <c r="V36" s="161"/>
      <c r="W36" s="161"/>
      <c r="X36" s="161"/>
      <c r="Y36" s="161"/>
      <c r="Z36" s="151"/>
      <c r="AA36" s="151"/>
      <c r="AB36" s="151"/>
      <c r="AC36" s="151"/>
      <c r="AD36" s="151"/>
      <c r="AE36" s="151"/>
      <c r="AF36" s="151"/>
      <c r="AG36" s="151" t="s">
        <v>124</v>
      </c>
      <c r="AH36" s="151">
        <v>0</v>
      </c>
      <c r="AI36" s="151"/>
      <c r="AJ36" s="151"/>
      <c r="AK36" s="151"/>
      <c r="AL36" s="151"/>
      <c r="AM36" s="151"/>
      <c r="AN36" s="151"/>
      <c r="AO36" s="151"/>
      <c r="AP36" s="151"/>
      <c r="AQ36" s="151"/>
      <c r="AR36" s="151"/>
      <c r="AS36" s="151"/>
      <c r="AT36" s="151"/>
      <c r="AU36" s="151"/>
      <c r="AV36" s="151"/>
      <c r="AW36" s="151"/>
      <c r="AX36" s="151"/>
      <c r="AY36" s="151"/>
      <c r="AZ36" s="151"/>
      <c r="BA36" s="151"/>
      <c r="BB36" s="151"/>
      <c r="BC36" s="151"/>
      <c r="BD36" s="151"/>
      <c r="BE36" s="151"/>
      <c r="BF36" s="151"/>
      <c r="BG36" s="151"/>
      <c r="BH36" s="151"/>
    </row>
    <row r="37" spans="1:60" outlineLevel="3" x14ac:dyDescent="0.2">
      <c r="A37" s="158"/>
      <c r="B37" s="159"/>
      <c r="C37" s="189" t="s">
        <v>170</v>
      </c>
      <c r="D37" s="162"/>
      <c r="E37" s="163">
        <v>12.872730000000001</v>
      </c>
      <c r="F37" s="161"/>
      <c r="G37" s="161"/>
      <c r="H37" s="161"/>
      <c r="I37" s="161"/>
      <c r="J37" s="161"/>
      <c r="K37" s="161"/>
      <c r="L37" s="161"/>
      <c r="M37" s="161"/>
      <c r="N37" s="160"/>
      <c r="O37" s="160"/>
      <c r="P37" s="160"/>
      <c r="Q37" s="160"/>
      <c r="R37" s="161"/>
      <c r="S37" s="161"/>
      <c r="T37" s="161"/>
      <c r="U37" s="161"/>
      <c r="V37" s="161"/>
      <c r="W37" s="161"/>
      <c r="X37" s="161"/>
      <c r="Y37" s="161"/>
      <c r="Z37" s="151"/>
      <c r="AA37" s="151"/>
      <c r="AB37" s="151"/>
      <c r="AC37" s="151"/>
      <c r="AD37" s="151"/>
      <c r="AE37" s="151"/>
      <c r="AF37" s="151"/>
      <c r="AG37" s="151" t="s">
        <v>124</v>
      </c>
      <c r="AH37" s="151">
        <v>0</v>
      </c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</row>
    <row r="38" spans="1:60" ht="22.5" outlineLevel="1" x14ac:dyDescent="0.2">
      <c r="A38" s="172">
        <v>14</v>
      </c>
      <c r="B38" s="173" t="s">
        <v>171</v>
      </c>
      <c r="C38" s="188" t="s">
        <v>172</v>
      </c>
      <c r="D38" s="174" t="s">
        <v>151</v>
      </c>
      <c r="E38" s="175">
        <v>5.364E-2</v>
      </c>
      <c r="F38" s="176"/>
      <c r="G38" s="177">
        <f>ROUND(E38*F38,2)</f>
        <v>0</v>
      </c>
      <c r="H38" s="176"/>
      <c r="I38" s="177">
        <f>ROUND(E38*H38,2)</f>
        <v>0</v>
      </c>
      <c r="J38" s="176"/>
      <c r="K38" s="177">
        <f>ROUND(E38*J38,2)</f>
        <v>0</v>
      </c>
      <c r="L38" s="177">
        <v>21</v>
      </c>
      <c r="M38" s="177">
        <f>G38*(1+L38/100)</f>
        <v>0</v>
      </c>
      <c r="N38" s="175">
        <v>1</v>
      </c>
      <c r="O38" s="175">
        <f>ROUND(E38*N38,2)</f>
        <v>0.05</v>
      </c>
      <c r="P38" s="175">
        <v>0</v>
      </c>
      <c r="Q38" s="175">
        <f>ROUND(E38*P38,2)</f>
        <v>0</v>
      </c>
      <c r="R38" s="177" t="s">
        <v>166</v>
      </c>
      <c r="S38" s="177" t="s">
        <v>115</v>
      </c>
      <c r="T38" s="178" t="s">
        <v>115</v>
      </c>
      <c r="U38" s="161">
        <v>0</v>
      </c>
      <c r="V38" s="161">
        <f>ROUND(E38*U38,2)</f>
        <v>0</v>
      </c>
      <c r="W38" s="161"/>
      <c r="X38" s="161" t="s">
        <v>167</v>
      </c>
      <c r="Y38" s="161" t="s">
        <v>117</v>
      </c>
      <c r="Z38" s="151"/>
      <c r="AA38" s="151"/>
      <c r="AB38" s="151"/>
      <c r="AC38" s="151"/>
      <c r="AD38" s="151"/>
      <c r="AE38" s="151"/>
      <c r="AF38" s="151"/>
      <c r="AG38" s="151" t="s">
        <v>168</v>
      </c>
      <c r="AH38" s="151"/>
      <c r="AI38" s="151"/>
      <c r="AJ38" s="151"/>
      <c r="AK38" s="151"/>
      <c r="AL38" s="151"/>
      <c r="AM38" s="151"/>
      <c r="AN38" s="151"/>
      <c r="AO38" s="151"/>
      <c r="AP38" s="151"/>
      <c r="AQ38" s="151"/>
      <c r="AR38" s="151"/>
      <c r="AS38" s="151"/>
      <c r="AT38" s="151"/>
      <c r="AU38" s="151"/>
      <c r="AV38" s="151"/>
      <c r="AW38" s="151"/>
      <c r="AX38" s="151"/>
      <c r="AY38" s="151"/>
      <c r="AZ38" s="151"/>
      <c r="BA38" s="151"/>
      <c r="BB38" s="151"/>
      <c r="BC38" s="151"/>
      <c r="BD38" s="151"/>
      <c r="BE38" s="151"/>
      <c r="BF38" s="151"/>
      <c r="BG38" s="151"/>
      <c r="BH38" s="151"/>
    </row>
    <row r="39" spans="1:60" outlineLevel="2" x14ac:dyDescent="0.2">
      <c r="A39" s="158"/>
      <c r="B39" s="159"/>
      <c r="C39" s="189" t="s">
        <v>173</v>
      </c>
      <c r="D39" s="162"/>
      <c r="E39" s="163">
        <v>5.364E-2</v>
      </c>
      <c r="F39" s="161"/>
      <c r="G39" s="161"/>
      <c r="H39" s="161"/>
      <c r="I39" s="161"/>
      <c r="J39" s="161"/>
      <c r="K39" s="161"/>
      <c r="L39" s="161"/>
      <c r="M39" s="161"/>
      <c r="N39" s="160"/>
      <c r="O39" s="160"/>
      <c r="P39" s="160"/>
      <c r="Q39" s="160"/>
      <c r="R39" s="161"/>
      <c r="S39" s="161"/>
      <c r="T39" s="161"/>
      <c r="U39" s="161"/>
      <c r="V39" s="161"/>
      <c r="W39" s="161"/>
      <c r="X39" s="161"/>
      <c r="Y39" s="161"/>
      <c r="Z39" s="151"/>
      <c r="AA39" s="151"/>
      <c r="AB39" s="151"/>
      <c r="AC39" s="151"/>
      <c r="AD39" s="151"/>
      <c r="AE39" s="151"/>
      <c r="AF39" s="151"/>
      <c r="AG39" s="151" t="s">
        <v>124</v>
      </c>
      <c r="AH39" s="151">
        <v>0</v>
      </c>
      <c r="AI39" s="151"/>
      <c r="AJ39" s="151"/>
      <c r="AK39" s="151"/>
      <c r="AL39" s="151"/>
      <c r="AM39" s="151"/>
      <c r="AN39" s="151"/>
      <c r="AO39" s="151"/>
      <c r="AP39" s="151"/>
      <c r="AQ39" s="151"/>
      <c r="AR39" s="151"/>
      <c r="AS39" s="151"/>
      <c r="AT39" s="151"/>
      <c r="AU39" s="151"/>
      <c r="AV39" s="151"/>
      <c r="AW39" s="151"/>
      <c r="AX39" s="151"/>
      <c r="AY39" s="151"/>
      <c r="AZ39" s="151"/>
      <c r="BA39" s="151"/>
      <c r="BB39" s="151"/>
      <c r="BC39" s="151"/>
      <c r="BD39" s="151"/>
      <c r="BE39" s="151"/>
      <c r="BF39" s="151"/>
      <c r="BG39" s="151"/>
      <c r="BH39" s="151"/>
    </row>
    <row r="40" spans="1:60" outlineLevel="1" x14ac:dyDescent="0.2">
      <c r="A40" s="172">
        <v>15</v>
      </c>
      <c r="B40" s="173" t="s">
        <v>174</v>
      </c>
      <c r="C40" s="188" t="s">
        <v>175</v>
      </c>
      <c r="D40" s="174" t="s">
        <v>151</v>
      </c>
      <c r="E40" s="175">
        <v>7.0499999999999993E-2</v>
      </c>
      <c r="F40" s="176"/>
      <c r="G40" s="177">
        <f>ROUND(E40*F40,2)</f>
        <v>0</v>
      </c>
      <c r="H40" s="176"/>
      <c r="I40" s="177">
        <f>ROUND(E40*H40,2)</f>
        <v>0</v>
      </c>
      <c r="J40" s="176"/>
      <c r="K40" s="177">
        <f>ROUND(E40*J40,2)</f>
        <v>0</v>
      </c>
      <c r="L40" s="177">
        <v>21</v>
      </c>
      <c r="M40" s="177">
        <f>G40*(1+L40/100)</f>
        <v>0</v>
      </c>
      <c r="N40" s="175">
        <v>0</v>
      </c>
      <c r="O40" s="175">
        <f>ROUND(E40*N40,2)</f>
        <v>0</v>
      </c>
      <c r="P40" s="175">
        <v>0</v>
      </c>
      <c r="Q40" s="175">
        <f>ROUND(E40*P40,2)</f>
        <v>0</v>
      </c>
      <c r="R40" s="177" t="s">
        <v>158</v>
      </c>
      <c r="S40" s="177" t="s">
        <v>115</v>
      </c>
      <c r="T40" s="178" t="s">
        <v>115</v>
      </c>
      <c r="U40" s="161">
        <v>3.327</v>
      </c>
      <c r="V40" s="161">
        <f>ROUND(E40*U40,2)</f>
        <v>0.23</v>
      </c>
      <c r="W40" s="161"/>
      <c r="X40" s="161" t="s">
        <v>152</v>
      </c>
      <c r="Y40" s="161" t="s">
        <v>117</v>
      </c>
      <c r="Z40" s="151"/>
      <c r="AA40" s="151"/>
      <c r="AB40" s="151"/>
      <c r="AC40" s="151"/>
      <c r="AD40" s="151"/>
      <c r="AE40" s="151"/>
      <c r="AF40" s="151"/>
      <c r="AG40" s="151" t="s">
        <v>153</v>
      </c>
      <c r="AH40" s="151"/>
      <c r="AI40" s="151"/>
      <c r="AJ40" s="151"/>
      <c r="AK40" s="151"/>
      <c r="AL40" s="151"/>
      <c r="AM40" s="151"/>
      <c r="AN40" s="151"/>
      <c r="AO40" s="151"/>
      <c r="AP40" s="151"/>
      <c r="AQ40" s="151"/>
      <c r="AR40" s="151"/>
      <c r="AS40" s="151"/>
      <c r="AT40" s="151"/>
      <c r="AU40" s="151"/>
      <c r="AV40" s="151"/>
      <c r="AW40" s="151"/>
      <c r="AX40" s="151"/>
      <c r="AY40" s="151"/>
      <c r="AZ40" s="151"/>
      <c r="BA40" s="151"/>
      <c r="BB40" s="151"/>
      <c r="BC40" s="151"/>
      <c r="BD40" s="151"/>
      <c r="BE40" s="151"/>
      <c r="BF40" s="151"/>
      <c r="BG40" s="151"/>
      <c r="BH40" s="151"/>
    </row>
    <row r="41" spans="1:60" outlineLevel="2" x14ac:dyDescent="0.2">
      <c r="A41" s="158"/>
      <c r="B41" s="159"/>
      <c r="C41" s="249" t="s">
        <v>176</v>
      </c>
      <c r="D41" s="250"/>
      <c r="E41" s="250"/>
      <c r="F41" s="250"/>
      <c r="G41" s="250"/>
      <c r="H41" s="161"/>
      <c r="I41" s="161"/>
      <c r="J41" s="161"/>
      <c r="K41" s="161"/>
      <c r="L41" s="161"/>
      <c r="M41" s="161"/>
      <c r="N41" s="160"/>
      <c r="O41" s="160"/>
      <c r="P41" s="160"/>
      <c r="Q41" s="160"/>
      <c r="R41" s="161"/>
      <c r="S41" s="161"/>
      <c r="T41" s="161"/>
      <c r="U41" s="161"/>
      <c r="V41" s="161"/>
      <c r="W41" s="161"/>
      <c r="X41" s="161"/>
      <c r="Y41" s="161"/>
      <c r="Z41" s="151"/>
      <c r="AA41" s="151"/>
      <c r="AB41" s="151"/>
      <c r="AC41" s="151"/>
      <c r="AD41" s="151"/>
      <c r="AE41" s="151"/>
      <c r="AF41" s="151"/>
      <c r="AG41" s="151" t="s">
        <v>129</v>
      </c>
      <c r="AH41" s="151"/>
      <c r="AI41" s="151"/>
      <c r="AJ41" s="151"/>
      <c r="AK41" s="151"/>
      <c r="AL41" s="151"/>
      <c r="AM41" s="151"/>
      <c r="AN41" s="151"/>
      <c r="AO41" s="151"/>
      <c r="AP41" s="151"/>
      <c r="AQ41" s="151"/>
      <c r="AR41" s="151"/>
      <c r="AS41" s="151"/>
      <c r="AT41" s="151"/>
      <c r="AU41" s="151"/>
      <c r="AV41" s="151"/>
      <c r="AW41" s="151"/>
      <c r="AX41" s="151"/>
      <c r="AY41" s="151"/>
      <c r="AZ41" s="151"/>
      <c r="BA41" s="151"/>
      <c r="BB41" s="151"/>
      <c r="BC41" s="151"/>
      <c r="BD41" s="151"/>
      <c r="BE41" s="151"/>
      <c r="BF41" s="151"/>
      <c r="BG41" s="151"/>
      <c r="BH41" s="151"/>
    </row>
    <row r="42" spans="1:60" x14ac:dyDescent="0.2">
      <c r="A42" s="165" t="s">
        <v>109</v>
      </c>
      <c r="B42" s="166" t="s">
        <v>73</v>
      </c>
      <c r="C42" s="186" t="s">
        <v>74</v>
      </c>
      <c r="D42" s="167"/>
      <c r="E42" s="168"/>
      <c r="F42" s="169"/>
      <c r="G42" s="169">
        <f>SUMIF(AG43:AG53,"&lt;&gt;NOR",G43:G53)</f>
        <v>0</v>
      </c>
      <c r="H42" s="169"/>
      <c r="I42" s="169">
        <f>SUM(I43:I53)</f>
        <v>0</v>
      </c>
      <c r="J42" s="169"/>
      <c r="K42" s="169">
        <f>SUM(K43:K53)</f>
        <v>0</v>
      </c>
      <c r="L42" s="169"/>
      <c r="M42" s="169">
        <f>SUM(M43:M53)</f>
        <v>0</v>
      </c>
      <c r="N42" s="168"/>
      <c r="O42" s="168">
        <f>SUM(O43:O53)</f>
        <v>5.13</v>
      </c>
      <c r="P42" s="168"/>
      <c r="Q42" s="168">
        <f>SUM(Q43:Q53)</f>
        <v>0</v>
      </c>
      <c r="R42" s="169"/>
      <c r="S42" s="169"/>
      <c r="T42" s="170"/>
      <c r="U42" s="164"/>
      <c r="V42" s="164">
        <f>SUM(V43:V53)</f>
        <v>461.78999999999996</v>
      </c>
      <c r="W42" s="164"/>
      <c r="X42" s="164"/>
      <c r="Y42" s="164"/>
      <c r="AG42" t="s">
        <v>110</v>
      </c>
    </row>
    <row r="43" spans="1:60" outlineLevel="1" x14ac:dyDescent="0.2">
      <c r="A43" s="172">
        <v>16</v>
      </c>
      <c r="B43" s="173" t="s">
        <v>177</v>
      </c>
      <c r="C43" s="188" t="s">
        <v>178</v>
      </c>
      <c r="D43" s="174" t="s">
        <v>140</v>
      </c>
      <c r="E43" s="175">
        <v>159</v>
      </c>
      <c r="F43" s="176"/>
      <c r="G43" s="177">
        <f>ROUND(E43*F43,2)</f>
        <v>0</v>
      </c>
      <c r="H43" s="176"/>
      <c r="I43" s="177">
        <f>ROUND(E43*H43,2)</f>
        <v>0</v>
      </c>
      <c r="J43" s="176"/>
      <c r="K43" s="177">
        <f>ROUND(E43*J43,2)</f>
        <v>0</v>
      </c>
      <c r="L43" s="177">
        <v>21</v>
      </c>
      <c r="M43" s="177">
        <f>G43*(1+L43/100)</f>
        <v>0</v>
      </c>
      <c r="N43" s="175">
        <v>2.1489999999999999E-2</v>
      </c>
      <c r="O43" s="175">
        <f>ROUND(E43*N43,2)</f>
        <v>3.42</v>
      </c>
      <c r="P43" s="175">
        <v>0</v>
      </c>
      <c r="Q43" s="175">
        <f>ROUND(E43*P43,2)</f>
        <v>0</v>
      </c>
      <c r="R43" s="177" t="s">
        <v>179</v>
      </c>
      <c r="S43" s="177" t="s">
        <v>115</v>
      </c>
      <c r="T43" s="178" t="s">
        <v>115</v>
      </c>
      <c r="U43" s="161">
        <v>1.78</v>
      </c>
      <c r="V43" s="161">
        <f>ROUND(E43*U43,2)</f>
        <v>283.02</v>
      </c>
      <c r="W43" s="161"/>
      <c r="X43" s="161" t="s">
        <v>116</v>
      </c>
      <c r="Y43" s="161" t="s">
        <v>117</v>
      </c>
      <c r="Z43" s="151"/>
      <c r="AA43" s="151"/>
      <c r="AB43" s="151"/>
      <c r="AC43" s="151"/>
      <c r="AD43" s="151"/>
      <c r="AE43" s="151"/>
      <c r="AF43" s="151"/>
      <c r="AG43" s="151" t="s">
        <v>118</v>
      </c>
      <c r="AH43" s="151"/>
      <c r="AI43" s="151"/>
      <c r="AJ43" s="151"/>
      <c r="AK43" s="151"/>
      <c r="AL43" s="151"/>
      <c r="AM43" s="151"/>
      <c r="AN43" s="151"/>
      <c r="AO43" s="151"/>
      <c r="AP43" s="151"/>
      <c r="AQ43" s="151"/>
      <c r="AR43" s="151"/>
      <c r="AS43" s="151"/>
      <c r="AT43" s="151"/>
      <c r="AU43" s="151"/>
      <c r="AV43" s="151"/>
      <c r="AW43" s="151"/>
      <c r="AX43" s="151"/>
      <c r="AY43" s="151"/>
      <c r="AZ43" s="151"/>
      <c r="BA43" s="151"/>
      <c r="BB43" s="151"/>
      <c r="BC43" s="151"/>
      <c r="BD43" s="151"/>
      <c r="BE43" s="151"/>
      <c r="BF43" s="151"/>
      <c r="BG43" s="151"/>
      <c r="BH43" s="151"/>
    </row>
    <row r="44" spans="1:60" outlineLevel="2" x14ac:dyDescent="0.2">
      <c r="A44" s="158"/>
      <c r="B44" s="159"/>
      <c r="C44" s="258" t="s">
        <v>180</v>
      </c>
      <c r="D44" s="259"/>
      <c r="E44" s="259"/>
      <c r="F44" s="259"/>
      <c r="G44" s="259"/>
      <c r="H44" s="161"/>
      <c r="I44" s="161"/>
      <c r="J44" s="161"/>
      <c r="K44" s="161"/>
      <c r="L44" s="161"/>
      <c r="M44" s="161"/>
      <c r="N44" s="160"/>
      <c r="O44" s="160"/>
      <c r="P44" s="160"/>
      <c r="Q44" s="160"/>
      <c r="R44" s="161"/>
      <c r="S44" s="161"/>
      <c r="T44" s="161"/>
      <c r="U44" s="161"/>
      <c r="V44" s="161"/>
      <c r="W44" s="161"/>
      <c r="X44" s="161"/>
      <c r="Y44" s="161"/>
      <c r="Z44" s="151"/>
      <c r="AA44" s="151"/>
      <c r="AB44" s="151"/>
      <c r="AC44" s="151"/>
      <c r="AD44" s="151"/>
      <c r="AE44" s="151"/>
      <c r="AF44" s="151"/>
      <c r="AG44" s="151" t="s">
        <v>181</v>
      </c>
      <c r="AH44" s="151"/>
      <c r="AI44" s="151"/>
      <c r="AJ44" s="151"/>
      <c r="AK44" s="151"/>
      <c r="AL44" s="151"/>
      <c r="AM44" s="151"/>
      <c r="AN44" s="151"/>
      <c r="AO44" s="151"/>
      <c r="AP44" s="151"/>
      <c r="AQ44" s="151"/>
      <c r="AR44" s="151"/>
      <c r="AS44" s="151"/>
      <c r="AT44" s="151"/>
      <c r="AU44" s="151"/>
      <c r="AV44" s="151"/>
      <c r="AW44" s="151"/>
      <c r="AX44" s="151"/>
      <c r="AY44" s="151"/>
      <c r="AZ44" s="151"/>
      <c r="BA44" s="151"/>
      <c r="BB44" s="151"/>
      <c r="BC44" s="151"/>
      <c r="BD44" s="151"/>
      <c r="BE44" s="151"/>
      <c r="BF44" s="151"/>
      <c r="BG44" s="151"/>
      <c r="BH44" s="151"/>
    </row>
    <row r="45" spans="1:60" outlineLevel="1" x14ac:dyDescent="0.2">
      <c r="A45" s="172">
        <v>17</v>
      </c>
      <c r="B45" s="173" t="s">
        <v>182</v>
      </c>
      <c r="C45" s="188" t="s">
        <v>183</v>
      </c>
      <c r="D45" s="174" t="s">
        <v>140</v>
      </c>
      <c r="E45" s="175">
        <v>159</v>
      </c>
      <c r="F45" s="176"/>
      <c r="G45" s="177">
        <f>ROUND(E45*F45,2)</f>
        <v>0</v>
      </c>
      <c r="H45" s="176"/>
      <c r="I45" s="177">
        <f>ROUND(E45*H45,2)</f>
        <v>0</v>
      </c>
      <c r="J45" s="176"/>
      <c r="K45" s="177">
        <f>ROUND(E45*J45,2)</f>
        <v>0</v>
      </c>
      <c r="L45" s="177">
        <v>21</v>
      </c>
      <c r="M45" s="177">
        <f>G45*(1+L45/100)</f>
        <v>0</v>
      </c>
      <c r="N45" s="175">
        <v>8.8999999999999995E-4</v>
      </c>
      <c r="O45" s="175">
        <f>ROUND(E45*N45,2)</f>
        <v>0.14000000000000001</v>
      </c>
      <c r="P45" s="175">
        <v>0</v>
      </c>
      <c r="Q45" s="175">
        <f>ROUND(E45*P45,2)</f>
        <v>0</v>
      </c>
      <c r="R45" s="177" t="s">
        <v>184</v>
      </c>
      <c r="S45" s="177" t="s">
        <v>115</v>
      </c>
      <c r="T45" s="178" t="s">
        <v>115</v>
      </c>
      <c r="U45" s="161">
        <v>0.6</v>
      </c>
      <c r="V45" s="161">
        <f>ROUND(E45*U45,2)</f>
        <v>95.4</v>
      </c>
      <c r="W45" s="161"/>
      <c r="X45" s="161" t="s">
        <v>116</v>
      </c>
      <c r="Y45" s="161" t="s">
        <v>117</v>
      </c>
      <c r="Z45" s="151"/>
      <c r="AA45" s="151"/>
      <c r="AB45" s="151"/>
      <c r="AC45" s="151"/>
      <c r="AD45" s="151"/>
      <c r="AE45" s="151"/>
      <c r="AF45" s="151"/>
      <c r="AG45" s="151" t="s">
        <v>118</v>
      </c>
      <c r="AH45" s="151"/>
      <c r="AI45" s="151"/>
      <c r="AJ45" s="151"/>
      <c r="AK45" s="151"/>
      <c r="AL45" s="151"/>
      <c r="AM45" s="151"/>
      <c r="AN45" s="151"/>
      <c r="AO45" s="151"/>
      <c r="AP45" s="151"/>
      <c r="AQ45" s="151"/>
      <c r="AR45" s="151"/>
      <c r="AS45" s="151"/>
      <c r="AT45" s="151"/>
      <c r="AU45" s="151"/>
      <c r="AV45" s="151"/>
      <c r="AW45" s="151"/>
      <c r="AX45" s="151"/>
      <c r="AY45" s="151"/>
      <c r="AZ45" s="151"/>
      <c r="BA45" s="151"/>
      <c r="BB45" s="151"/>
      <c r="BC45" s="151"/>
      <c r="BD45" s="151"/>
      <c r="BE45" s="151"/>
      <c r="BF45" s="151"/>
      <c r="BG45" s="151"/>
      <c r="BH45" s="151"/>
    </row>
    <row r="46" spans="1:60" outlineLevel="2" x14ac:dyDescent="0.2">
      <c r="A46" s="158"/>
      <c r="B46" s="159"/>
      <c r="C46" s="249" t="s">
        <v>185</v>
      </c>
      <c r="D46" s="250"/>
      <c r="E46" s="250"/>
      <c r="F46" s="250"/>
      <c r="G46" s="250"/>
      <c r="H46" s="161"/>
      <c r="I46" s="161"/>
      <c r="J46" s="161"/>
      <c r="K46" s="161"/>
      <c r="L46" s="161"/>
      <c r="M46" s="161"/>
      <c r="N46" s="160"/>
      <c r="O46" s="160"/>
      <c r="P46" s="160"/>
      <c r="Q46" s="160"/>
      <c r="R46" s="161"/>
      <c r="S46" s="161"/>
      <c r="T46" s="161"/>
      <c r="U46" s="161"/>
      <c r="V46" s="161"/>
      <c r="W46" s="161"/>
      <c r="X46" s="161"/>
      <c r="Y46" s="161"/>
      <c r="Z46" s="151"/>
      <c r="AA46" s="151"/>
      <c r="AB46" s="151"/>
      <c r="AC46" s="151"/>
      <c r="AD46" s="151"/>
      <c r="AE46" s="151"/>
      <c r="AF46" s="151"/>
      <c r="AG46" s="151" t="s">
        <v>129</v>
      </c>
      <c r="AH46" s="151"/>
      <c r="AI46" s="151"/>
      <c r="AJ46" s="151"/>
      <c r="AK46" s="151"/>
      <c r="AL46" s="151"/>
      <c r="AM46" s="151"/>
      <c r="AN46" s="151"/>
      <c r="AO46" s="151"/>
      <c r="AP46" s="151"/>
      <c r="AQ46" s="151"/>
      <c r="AR46" s="151"/>
      <c r="AS46" s="151"/>
      <c r="AT46" s="151"/>
      <c r="AU46" s="151"/>
      <c r="AV46" s="151"/>
      <c r="AW46" s="151"/>
      <c r="AX46" s="151"/>
      <c r="AY46" s="151"/>
      <c r="AZ46" s="151"/>
      <c r="BA46" s="151"/>
      <c r="BB46" s="151"/>
      <c r="BC46" s="151"/>
      <c r="BD46" s="151"/>
      <c r="BE46" s="151"/>
      <c r="BF46" s="151"/>
      <c r="BG46" s="151"/>
      <c r="BH46" s="151"/>
    </row>
    <row r="47" spans="1:60" outlineLevel="2" x14ac:dyDescent="0.2">
      <c r="A47" s="158"/>
      <c r="B47" s="159"/>
      <c r="C47" s="260" t="s">
        <v>186</v>
      </c>
      <c r="D47" s="261"/>
      <c r="E47" s="261"/>
      <c r="F47" s="261"/>
      <c r="G47" s="261"/>
      <c r="H47" s="161"/>
      <c r="I47" s="161"/>
      <c r="J47" s="161"/>
      <c r="K47" s="161"/>
      <c r="L47" s="161"/>
      <c r="M47" s="161"/>
      <c r="N47" s="160"/>
      <c r="O47" s="160"/>
      <c r="P47" s="160"/>
      <c r="Q47" s="160"/>
      <c r="R47" s="161"/>
      <c r="S47" s="161"/>
      <c r="T47" s="161"/>
      <c r="U47" s="161"/>
      <c r="V47" s="161"/>
      <c r="W47" s="161"/>
      <c r="X47" s="161"/>
      <c r="Y47" s="161"/>
      <c r="Z47" s="151"/>
      <c r="AA47" s="151"/>
      <c r="AB47" s="151"/>
      <c r="AC47" s="151"/>
      <c r="AD47" s="151"/>
      <c r="AE47" s="151"/>
      <c r="AF47" s="151"/>
      <c r="AG47" s="151" t="s">
        <v>181</v>
      </c>
      <c r="AH47" s="151"/>
      <c r="AI47" s="151"/>
      <c r="AJ47" s="151"/>
      <c r="AK47" s="151"/>
      <c r="AL47" s="151"/>
      <c r="AM47" s="151"/>
      <c r="AN47" s="151"/>
      <c r="AO47" s="151"/>
      <c r="AP47" s="151"/>
      <c r="AQ47" s="151"/>
      <c r="AR47" s="151"/>
      <c r="AS47" s="151"/>
      <c r="AT47" s="151"/>
      <c r="AU47" s="151"/>
      <c r="AV47" s="151"/>
      <c r="AW47" s="151"/>
      <c r="AX47" s="151"/>
      <c r="AY47" s="151"/>
      <c r="AZ47" s="151"/>
      <c r="BA47" s="151"/>
      <c r="BB47" s="151"/>
      <c r="BC47" s="151"/>
      <c r="BD47" s="151"/>
      <c r="BE47" s="151"/>
      <c r="BF47" s="151"/>
      <c r="BG47" s="151"/>
      <c r="BH47" s="151"/>
    </row>
    <row r="48" spans="1:60" outlineLevel="1" x14ac:dyDescent="0.2">
      <c r="A48" s="172">
        <v>18</v>
      </c>
      <c r="B48" s="173" t="s">
        <v>187</v>
      </c>
      <c r="C48" s="188" t="s">
        <v>188</v>
      </c>
      <c r="D48" s="174" t="s">
        <v>140</v>
      </c>
      <c r="E48" s="175">
        <v>159</v>
      </c>
      <c r="F48" s="176"/>
      <c r="G48" s="177">
        <f>ROUND(E48*F48,2)</f>
        <v>0</v>
      </c>
      <c r="H48" s="176"/>
      <c r="I48" s="177">
        <f>ROUND(E48*H48,2)</f>
        <v>0</v>
      </c>
      <c r="J48" s="176"/>
      <c r="K48" s="177">
        <f>ROUND(E48*J48,2)</f>
        <v>0</v>
      </c>
      <c r="L48" s="177">
        <v>21</v>
      </c>
      <c r="M48" s="177">
        <f>G48*(1+L48/100)</f>
        <v>0</v>
      </c>
      <c r="N48" s="175">
        <v>0</v>
      </c>
      <c r="O48" s="175">
        <f>ROUND(E48*N48,2)</f>
        <v>0</v>
      </c>
      <c r="P48" s="175">
        <v>0</v>
      </c>
      <c r="Q48" s="175">
        <f>ROUND(E48*P48,2)</f>
        <v>0</v>
      </c>
      <c r="R48" s="177" t="s">
        <v>189</v>
      </c>
      <c r="S48" s="177" t="s">
        <v>115</v>
      </c>
      <c r="T48" s="178" t="s">
        <v>115</v>
      </c>
      <c r="U48" s="161">
        <v>1.6E-2</v>
      </c>
      <c r="V48" s="161">
        <f>ROUND(E48*U48,2)</f>
        <v>2.54</v>
      </c>
      <c r="W48" s="161"/>
      <c r="X48" s="161" t="s">
        <v>116</v>
      </c>
      <c r="Y48" s="161" t="s">
        <v>117</v>
      </c>
      <c r="Z48" s="151"/>
      <c r="AA48" s="151"/>
      <c r="AB48" s="151"/>
      <c r="AC48" s="151"/>
      <c r="AD48" s="151"/>
      <c r="AE48" s="151"/>
      <c r="AF48" s="151"/>
      <c r="AG48" s="151" t="s">
        <v>118</v>
      </c>
      <c r="AH48" s="151"/>
      <c r="AI48" s="151"/>
      <c r="AJ48" s="151"/>
      <c r="AK48" s="151"/>
      <c r="AL48" s="151"/>
      <c r="AM48" s="151"/>
      <c r="AN48" s="151"/>
      <c r="AO48" s="151"/>
      <c r="AP48" s="151"/>
      <c r="AQ48" s="151"/>
      <c r="AR48" s="151"/>
      <c r="AS48" s="151"/>
      <c r="AT48" s="151"/>
      <c r="AU48" s="151"/>
      <c r="AV48" s="151"/>
      <c r="AW48" s="151"/>
      <c r="AX48" s="151"/>
      <c r="AY48" s="151"/>
      <c r="AZ48" s="151"/>
      <c r="BA48" s="151"/>
      <c r="BB48" s="151"/>
      <c r="BC48" s="151"/>
      <c r="BD48" s="151"/>
      <c r="BE48" s="151"/>
      <c r="BF48" s="151"/>
      <c r="BG48" s="151"/>
      <c r="BH48" s="151"/>
    </row>
    <row r="49" spans="1:60" outlineLevel="2" x14ac:dyDescent="0.2">
      <c r="A49" s="158"/>
      <c r="B49" s="159"/>
      <c r="C49" s="189" t="s">
        <v>190</v>
      </c>
      <c r="D49" s="162"/>
      <c r="E49" s="163">
        <v>159</v>
      </c>
      <c r="F49" s="161"/>
      <c r="G49" s="161"/>
      <c r="H49" s="161"/>
      <c r="I49" s="161"/>
      <c r="J49" s="161"/>
      <c r="K49" s="161"/>
      <c r="L49" s="161"/>
      <c r="M49" s="161"/>
      <c r="N49" s="160"/>
      <c r="O49" s="160"/>
      <c r="P49" s="160"/>
      <c r="Q49" s="160"/>
      <c r="R49" s="161"/>
      <c r="S49" s="161"/>
      <c r="T49" s="161"/>
      <c r="U49" s="161"/>
      <c r="V49" s="161"/>
      <c r="W49" s="161"/>
      <c r="X49" s="161"/>
      <c r="Y49" s="161"/>
      <c r="Z49" s="151"/>
      <c r="AA49" s="151"/>
      <c r="AB49" s="151"/>
      <c r="AC49" s="151"/>
      <c r="AD49" s="151"/>
      <c r="AE49" s="151"/>
      <c r="AF49" s="151"/>
      <c r="AG49" s="151" t="s">
        <v>124</v>
      </c>
      <c r="AH49" s="151">
        <v>5</v>
      </c>
      <c r="AI49" s="151"/>
      <c r="AJ49" s="151"/>
      <c r="AK49" s="151"/>
      <c r="AL49" s="151"/>
      <c r="AM49" s="151"/>
      <c r="AN49" s="151"/>
      <c r="AO49" s="151"/>
      <c r="AP49" s="151"/>
      <c r="AQ49" s="151"/>
      <c r="AR49" s="151"/>
      <c r="AS49" s="151"/>
      <c r="AT49" s="151"/>
      <c r="AU49" s="151"/>
      <c r="AV49" s="151"/>
      <c r="AW49" s="151"/>
      <c r="AX49" s="151"/>
      <c r="AY49" s="151"/>
      <c r="AZ49" s="151"/>
      <c r="BA49" s="151"/>
      <c r="BB49" s="151"/>
      <c r="BC49" s="151"/>
      <c r="BD49" s="151"/>
      <c r="BE49" s="151"/>
      <c r="BF49" s="151"/>
      <c r="BG49" s="151"/>
      <c r="BH49" s="151"/>
    </row>
    <row r="50" spans="1:60" ht="33.75" outlineLevel="1" x14ac:dyDescent="0.2">
      <c r="A50" s="172">
        <v>19</v>
      </c>
      <c r="B50" s="173" t="s">
        <v>191</v>
      </c>
      <c r="C50" s="188" t="s">
        <v>192</v>
      </c>
      <c r="D50" s="174" t="s">
        <v>140</v>
      </c>
      <c r="E50" s="175">
        <v>159</v>
      </c>
      <c r="F50" s="176"/>
      <c r="G50" s="177">
        <f>ROUND(E50*F50,2)</f>
        <v>0</v>
      </c>
      <c r="H50" s="176"/>
      <c r="I50" s="177">
        <f>ROUND(E50*H50,2)</f>
        <v>0</v>
      </c>
      <c r="J50" s="176"/>
      <c r="K50" s="177">
        <f>ROUND(E50*J50,2)</f>
        <v>0</v>
      </c>
      <c r="L50" s="177">
        <v>21</v>
      </c>
      <c r="M50" s="177">
        <f>G50*(1+L50/100)</f>
        <v>0</v>
      </c>
      <c r="N50" s="175">
        <v>9.8700000000000003E-3</v>
      </c>
      <c r="O50" s="175">
        <f>ROUND(E50*N50,2)</f>
        <v>1.57</v>
      </c>
      <c r="P50" s="175">
        <v>0</v>
      </c>
      <c r="Q50" s="175">
        <f>ROUND(E50*P50,2)</f>
        <v>0</v>
      </c>
      <c r="R50" s="177" t="s">
        <v>189</v>
      </c>
      <c r="S50" s="177" t="s">
        <v>115</v>
      </c>
      <c r="T50" s="178" t="s">
        <v>115</v>
      </c>
      <c r="U50" s="161">
        <v>0.46</v>
      </c>
      <c r="V50" s="161">
        <f>ROUND(E50*U50,2)</f>
        <v>73.14</v>
      </c>
      <c r="W50" s="161"/>
      <c r="X50" s="161" t="s">
        <v>116</v>
      </c>
      <c r="Y50" s="161" t="s">
        <v>117</v>
      </c>
      <c r="Z50" s="151"/>
      <c r="AA50" s="151"/>
      <c r="AB50" s="151"/>
      <c r="AC50" s="151"/>
      <c r="AD50" s="151"/>
      <c r="AE50" s="151"/>
      <c r="AF50" s="151"/>
      <c r="AG50" s="151" t="s">
        <v>118</v>
      </c>
      <c r="AH50" s="151"/>
      <c r="AI50" s="151"/>
      <c r="AJ50" s="151"/>
      <c r="AK50" s="151"/>
      <c r="AL50" s="151"/>
      <c r="AM50" s="151"/>
      <c r="AN50" s="151"/>
      <c r="AO50" s="151"/>
      <c r="AP50" s="151"/>
      <c r="AQ50" s="151"/>
      <c r="AR50" s="151"/>
      <c r="AS50" s="151"/>
      <c r="AT50" s="151"/>
      <c r="AU50" s="151"/>
      <c r="AV50" s="151"/>
      <c r="AW50" s="151"/>
      <c r="AX50" s="151"/>
      <c r="AY50" s="151"/>
      <c r="AZ50" s="151"/>
      <c r="BA50" s="151"/>
      <c r="BB50" s="151"/>
      <c r="BC50" s="151"/>
      <c r="BD50" s="151"/>
      <c r="BE50" s="151"/>
      <c r="BF50" s="151"/>
      <c r="BG50" s="151"/>
      <c r="BH50" s="151"/>
    </row>
    <row r="51" spans="1:60" outlineLevel="2" x14ac:dyDescent="0.2">
      <c r="A51" s="158"/>
      <c r="B51" s="159"/>
      <c r="C51" s="258" t="s">
        <v>193</v>
      </c>
      <c r="D51" s="259"/>
      <c r="E51" s="259"/>
      <c r="F51" s="259"/>
      <c r="G51" s="259"/>
      <c r="H51" s="161"/>
      <c r="I51" s="161"/>
      <c r="J51" s="161"/>
      <c r="K51" s="161"/>
      <c r="L51" s="161"/>
      <c r="M51" s="161"/>
      <c r="N51" s="160"/>
      <c r="O51" s="160"/>
      <c r="P51" s="160"/>
      <c r="Q51" s="160"/>
      <c r="R51" s="161"/>
      <c r="S51" s="161"/>
      <c r="T51" s="161"/>
      <c r="U51" s="161"/>
      <c r="V51" s="161"/>
      <c r="W51" s="161"/>
      <c r="X51" s="161"/>
      <c r="Y51" s="161"/>
      <c r="Z51" s="151"/>
      <c r="AA51" s="151"/>
      <c r="AB51" s="151"/>
      <c r="AC51" s="151"/>
      <c r="AD51" s="151"/>
      <c r="AE51" s="151"/>
      <c r="AF51" s="151"/>
      <c r="AG51" s="151" t="s">
        <v>181</v>
      </c>
      <c r="AH51" s="151"/>
      <c r="AI51" s="151"/>
      <c r="AJ51" s="151"/>
      <c r="AK51" s="151"/>
      <c r="AL51" s="151"/>
      <c r="AM51" s="151"/>
      <c r="AN51" s="151"/>
      <c r="AO51" s="151"/>
      <c r="AP51" s="151"/>
      <c r="AQ51" s="151"/>
      <c r="AR51" s="151"/>
      <c r="AS51" s="151"/>
      <c r="AT51" s="151"/>
      <c r="AU51" s="151"/>
      <c r="AV51" s="151"/>
      <c r="AW51" s="151"/>
      <c r="AX51" s="151"/>
      <c r="AY51" s="151"/>
      <c r="AZ51" s="151"/>
      <c r="BA51" s="151"/>
      <c r="BB51" s="151"/>
      <c r="BC51" s="151"/>
      <c r="BD51" s="151"/>
      <c r="BE51" s="151"/>
      <c r="BF51" s="151"/>
      <c r="BG51" s="151"/>
      <c r="BH51" s="151"/>
    </row>
    <row r="52" spans="1:60" outlineLevel="1" x14ac:dyDescent="0.2">
      <c r="A52" s="172">
        <v>20</v>
      </c>
      <c r="B52" s="173" t="s">
        <v>194</v>
      </c>
      <c r="C52" s="188" t="s">
        <v>195</v>
      </c>
      <c r="D52" s="174" t="s">
        <v>151</v>
      </c>
      <c r="E52" s="175">
        <v>5.1277499999999998</v>
      </c>
      <c r="F52" s="176"/>
      <c r="G52" s="177">
        <f>ROUND(E52*F52,2)</f>
        <v>0</v>
      </c>
      <c r="H52" s="176"/>
      <c r="I52" s="177">
        <f>ROUND(E52*H52,2)</f>
        <v>0</v>
      </c>
      <c r="J52" s="176"/>
      <c r="K52" s="177">
        <f>ROUND(E52*J52,2)</f>
        <v>0</v>
      </c>
      <c r="L52" s="177">
        <v>21</v>
      </c>
      <c r="M52" s="177">
        <f>G52*(1+L52/100)</f>
        <v>0</v>
      </c>
      <c r="N52" s="175">
        <v>0</v>
      </c>
      <c r="O52" s="175">
        <f>ROUND(E52*N52,2)</f>
        <v>0</v>
      </c>
      <c r="P52" s="175">
        <v>0</v>
      </c>
      <c r="Q52" s="175">
        <f>ROUND(E52*P52,2)</f>
        <v>0</v>
      </c>
      <c r="R52" s="177" t="s">
        <v>189</v>
      </c>
      <c r="S52" s="177" t="s">
        <v>115</v>
      </c>
      <c r="T52" s="178" t="s">
        <v>115</v>
      </c>
      <c r="U52" s="161">
        <v>1.4990000000000001</v>
      </c>
      <c r="V52" s="161">
        <f>ROUND(E52*U52,2)</f>
        <v>7.69</v>
      </c>
      <c r="W52" s="161"/>
      <c r="X52" s="161" t="s">
        <v>152</v>
      </c>
      <c r="Y52" s="161" t="s">
        <v>117</v>
      </c>
      <c r="Z52" s="151"/>
      <c r="AA52" s="151"/>
      <c r="AB52" s="151"/>
      <c r="AC52" s="151"/>
      <c r="AD52" s="151"/>
      <c r="AE52" s="151"/>
      <c r="AF52" s="151"/>
      <c r="AG52" s="151" t="s">
        <v>153</v>
      </c>
      <c r="AH52" s="151"/>
      <c r="AI52" s="151"/>
      <c r="AJ52" s="151"/>
      <c r="AK52" s="151"/>
      <c r="AL52" s="151"/>
      <c r="AM52" s="151"/>
      <c r="AN52" s="151"/>
      <c r="AO52" s="151"/>
      <c r="AP52" s="151"/>
      <c r="AQ52" s="151"/>
      <c r="AR52" s="151"/>
      <c r="AS52" s="151"/>
      <c r="AT52" s="151"/>
      <c r="AU52" s="151"/>
      <c r="AV52" s="151"/>
      <c r="AW52" s="151"/>
      <c r="AX52" s="151"/>
      <c r="AY52" s="151"/>
      <c r="AZ52" s="151"/>
      <c r="BA52" s="151"/>
      <c r="BB52" s="151"/>
      <c r="BC52" s="151"/>
      <c r="BD52" s="151"/>
      <c r="BE52" s="151"/>
      <c r="BF52" s="151"/>
      <c r="BG52" s="151"/>
      <c r="BH52" s="151"/>
    </row>
    <row r="53" spans="1:60" outlineLevel="2" x14ac:dyDescent="0.2">
      <c r="A53" s="158"/>
      <c r="B53" s="159"/>
      <c r="C53" s="249" t="s">
        <v>176</v>
      </c>
      <c r="D53" s="250"/>
      <c r="E53" s="250"/>
      <c r="F53" s="250"/>
      <c r="G53" s="250"/>
      <c r="H53" s="161"/>
      <c r="I53" s="161"/>
      <c r="J53" s="161"/>
      <c r="K53" s="161"/>
      <c r="L53" s="161"/>
      <c r="M53" s="161"/>
      <c r="N53" s="160"/>
      <c r="O53" s="160"/>
      <c r="P53" s="160"/>
      <c r="Q53" s="160"/>
      <c r="R53" s="161"/>
      <c r="S53" s="161"/>
      <c r="T53" s="161"/>
      <c r="U53" s="161"/>
      <c r="V53" s="161"/>
      <c r="W53" s="161"/>
      <c r="X53" s="161"/>
      <c r="Y53" s="161"/>
      <c r="Z53" s="151"/>
      <c r="AA53" s="151"/>
      <c r="AB53" s="151"/>
      <c r="AC53" s="151"/>
      <c r="AD53" s="151"/>
      <c r="AE53" s="151"/>
      <c r="AF53" s="151"/>
      <c r="AG53" s="151" t="s">
        <v>129</v>
      </c>
      <c r="AH53" s="151"/>
      <c r="AI53" s="151"/>
      <c r="AJ53" s="151"/>
      <c r="AK53" s="151"/>
      <c r="AL53" s="151"/>
      <c r="AM53" s="151"/>
      <c r="AN53" s="151"/>
      <c r="AO53" s="151"/>
      <c r="AP53" s="151"/>
      <c r="AQ53" s="151"/>
      <c r="AR53" s="151"/>
      <c r="AS53" s="151"/>
      <c r="AT53" s="151"/>
      <c r="AU53" s="151"/>
      <c r="AV53" s="151"/>
      <c r="AW53" s="151"/>
      <c r="AX53" s="151"/>
      <c r="AY53" s="151"/>
      <c r="AZ53" s="151"/>
      <c r="BA53" s="151"/>
      <c r="BB53" s="151"/>
      <c r="BC53" s="151"/>
      <c r="BD53" s="151"/>
      <c r="BE53" s="151"/>
      <c r="BF53" s="151"/>
      <c r="BG53" s="151"/>
      <c r="BH53" s="151"/>
    </row>
    <row r="54" spans="1:60" x14ac:dyDescent="0.2">
      <c r="A54" s="165" t="s">
        <v>109</v>
      </c>
      <c r="B54" s="166" t="s">
        <v>77</v>
      </c>
      <c r="C54" s="186" t="s">
        <v>78</v>
      </c>
      <c r="D54" s="167"/>
      <c r="E54" s="168"/>
      <c r="F54" s="169"/>
      <c r="G54" s="169">
        <f>SUMIF(AG55:AG62,"&lt;&gt;NOR",G55:G62)</f>
        <v>0</v>
      </c>
      <c r="H54" s="169"/>
      <c r="I54" s="169">
        <f>SUM(I55:I62)</f>
        <v>0</v>
      </c>
      <c r="J54" s="169"/>
      <c r="K54" s="169">
        <f>SUM(K55:K62)</f>
        <v>0</v>
      </c>
      <c r="L54" s="169"/>
      <c r="M54" s="169">
        <f>SUM(M55:M62)</f>
        <v>0</v>
      </c>
      <c r="N54" s="168"/>
      <c r="O54" s="168">
        <f>SUM(O55:O62)</f>
        <v>0</v>
      </c>
      <c r="P54" s="168"/>
      <c r="Q54" s="168">
        <f>SUM(Q55:Q62)</f>
        <v>0</v>
      </c>
      <c r="R54" s="169"/>
      <c r="S54" s="169"/>
      <c r="T54" s="170"/>
      <c r="U54" s="164"/>
      <c r="V54" s="164">
        <f>SUM(V55:V62)</f>
        <v>3.35</v>
      </c>
      <c r="W54" s="164"/>
      <c r="X54" s="164"/>
      <c r="Y54" s="164"/>
      <c r="AG54" t="s">
        <v>110</v>
      </c>
    </row>
    <row r="55" spans="1:60" outlineLevel="1" x14ac:dyDescent="0.2">
      <c r="A55" s="172">
        <v>21</v>
      </c>
      <c r="B55" s="173" t="s">
        <v>196</v>
      </c>
      <c r="C55" s="188" t="s">
        <v>197</v>
      </c>
      <c r="D55" s="174" t="s">
        <v>151</v>
      </c>
      <c r="E55" s="175">
        <v>3.0926</v>
      </c>
      <c r="F55" s="176"/>
      <c r="G55" s="177">
        <f>ROUND(E55*F55,2)</f>
        <v>0</v>
      </c>
      <c r="H55" s="176"/>
      <c r="I55" s="177">
        <f>ROUND(E55*H55,2)</f>
        <v>0</v>
      </c>
      <c r="J55" s="176"/>
      <c r="K55" s="177">
        <f>ROUND(E55*J55,2)</f>
        <v>0</v>
      </c>
      <c r="L55" s="177">
        <v>21</v>
      </c>
      <c r="M55" s="177">
        <f>G55*(1+L55/100)</f>
        <v>0</v>
      </c>
      <c r="N55" s="175">
        <v>0</v>
      </c>
      <c r="O55" s="175">
        <f>ROUND(E55*N55,2)</f>
        <v>0</v>
      </c>
      <c r="P55" s="175">
        <v>0</v>
      </c>
      <c r="Q55" s="175">
        <f>ROUND(E55*P55,2)</f>
        <v>0</v>
      </c>
      <c r="R55" s="177" t="s">
        <v>198</v>
      </c>
      <c r="S55" s="177" t="s">
        <v>115</v>
      </c>
      <c r="T55" s="178" t="s">
        <v>115</v>
      </c>
      <c r="U55" s="161">
        <v>9.9000000000000005E-2</v>
      </c>
      <c r="V55" s="161">
        <f>ROUND(E55*U55,2)</f>
        <v>0.31</v>
      </c>
      <c r="W55" s="161"/>
      <c r="X55" s="161" t="s">
        <v>199</v>
      </c>
      <c r="Y55" s="161" t="s">
        <v>117</v>
      </c>
      <c r="Z55" s="151"/>
      <c r="AA55" s="151"/>
      <c r="AB55" s="151"/>
      <c r="AC55" s="151"/>
      <c r="AD55" s="151"/>
      <c r="AE55" s="151"/>
      <c r="AF55" s="151"/>
      <c r="AG55" s="151" t="s">
        <v>200</v>
      </c>
      <c r="AH55" s="151"/>
      <c r="AI55" s="151"/>
      <c r="AJ55" s="151"/>
      <c r="AK55" s="151"/>
      <c r="AL55" s="151"/>
      <c r="AM55" s="151"/>
      <c r="AN55" s="151"/>
      <c r="AO55" s="151"/>
      <c r="AP55" s="151"/>
      <c r="AQ55" s="151"/>
      <c r="AR55" s="151"/>
      <c r="AS55" s="151"/>
      <c r="AT55" s="151"/>
      <c r="AU55" s="151"/>
      <c r="AV55" s="151"/>
      <c r="AW55" s="151"/>
      <c r="AX55" s="151"/>
      <c r="AY55" s="151"/>
      <c r="AZ55" s="151"/>
      <c r="BA55" s="151"/>
      <c r="BB55" s="151"/>
      <c r="BC55" s="151"/>
      <c r="BD55" s="151"/>
      <c r="BE55" s="151"/>
      <c r="BF55" s="151"/>
      <c r="BG55" s="151"/>
      <c r="BH55" s="151"/>
    </row>
    <row r="56" spans="1:60" outlineLevel="2" x14ac:dyDescent="0.2">
      <c r="A56" s="158"/>
      <c r="B56" s="159"/>
      <c r="C56" s="249" t="s">
        <v>201</v>
      </c>
      <c r="D56" s="250"/>
      <c r="E56" s="250"/>
      <c r="F56" s="250"/>
      <c r="G56" s="250"/>
      <c r="H56" s="161"/>
      <c r="I56" s="161"/>
      <c r="J56" s="161"/>
      <c r="K56" s="161"/>
      <c r="L56" s="161"/>
      <c r="M56" s="161"/>
      <c r="N56" s="160"/>
      <c r="O56" s="160"/>
      <c r="P56" s="160"/>
      <c r="Q56" s="160"/>
      <c r="R56" s="161"/>
      <c r="S56" s="161"/>
      <c r="T56" s="161"/>
      <c r="U56" s="161"/>
      <c r="V56" s="161"/>
      <c r="W56" s="161"/>
      <c r="X56" s="161"/>
      <c r="Y56" s="161"/>
      <c r="Z56" s="151"/>
      <c r="AA56" s="151"/>
      <c r="AB56" s="151"/>
      <c r="AC56" s="151"/>
      <c r="AD56" s="151"/>
      <c r="AE56" s="151"/>
      <c r="AF56" s="151"/>
      <c r="AG56" s="151" t="s">
        <v>129</v>
      </c>
      <c r="AH56" s="151"/>
      <c r="AI56" s="151"/>
      <c r="AJ56" s="151"/>
      <c r="AK56" s="151"/>
      <c r="AL56" s="151"/>
      <c r="AM56" s="151"/>
      <c r="AN56" s="151"/>
      <c r="AO56" s="151"/>
      <c r="AP56" s="151"/>
      <c r="AQ56" s="151"/>
      <c r="AR56" s="151"/>
      <c r="AS56" s="151"/>
      <c r="AT56" s="151"/>
      <c r="AU56" s="151"/>
      <c r="AV56" s="151"/>
      <c r="AW56" s="151"/>
      <c r="AX56" s="151"/>
      <c r="AY56" s="151"/>
      <c r="AZ56" s="151"/>
      <c r="BA56" s="151"/>
      <c r="BB56" s="151"/>
      <c r="BC56" s="151"/>
      <c r="BD56" s="151"/>
      <c r="BE56" s="151"/>
      <c r="BF56" s="151"/>
      <c r="BG56" s="151"/>
      <c r="BH56" s="151"/>
    </row>
    <row r="57" spans="1:60" outlineLevel="1" x14ac:dyDescent="0.2">
      <c r="A57" s="179">
        <v>22</v>
      </c>
      <c r="B57" s="180" t="s">
        <v>202</v>
      </c>
      <c r="C57" s="187" t="s">
        <v>203</v>
      </c>
      <c r="D57" s="181" t="s">
        <v>151</v>
      </c>
      <c r="E57" s="182">
        <v>3.0926</v>
      </c>
      <c r="F57" s="183"/>
      <c r="G57" s="184">
        <f>ROUND(E57*F57,2)</f>
        <v>0</v>
      </c>
      <c r="H57" s="183"/>
      <c r="I57" s="184">
        <f>ROUND(E57*H57,2)</f>
        <v>0</v>
      </c>
      <c r="J57" s="183"/>
      <c r="K57" s="184">
        <f>ROUND(E57*J57,2)</f>
        <v>0</v>
      </c>
      <c r="L57" s="184">
        <v>21</v>
      </c>
      <c r="M57" s="184">
        <f>G57*(1+L57/100)</f>
        <v>0</v>
      </c>
      <c r="N57" s="182">
        <v>0</v>
      </c>
      <c r="O57" s="182">
        <f>ROUND(E57*N57,2)</f>
        <v>0</v>
      </c>
      <c r="P57" s="182">
        <v>0</v>
      </c>
      <c r="Q57" s="182">
        <f>ROUND(E57*P57,2)</f>
        <v>0</v>
      </c>
      <c r="R57" s="184" t="s">
        <v>136</v>
      </c>
      <c r="S57" s="184" t="s">
        <v>115</v>
      </c>
      <c r="T57" s="185" t="s">
        <v>115</v>
      </c>
      <c r="U57" s="161">
        <v>0.94199999999999995</v>
      </c>
      <c r="V57" s="161">
        <f>ROUND(E57*U57,2)</f>
        <v>2.91</v>
      </c>
      <c r="W57" s="161"/>
      <c r="X57" s="161" t="s">
        <v>199</v>
      </c>
      <c r="Y57" s="161" t="s">
        <v>117</v>
      </c>
      <c r="Z57" s="151"/>
      <c r="AA57" s="151"/>
      <c r="AB57" s="151"/>
      <c r="AC57" s="151"/>
      <c r="AD57" s="151"/>
      <c r="AE57" s="151"/>
      <c r="AF57" s="151"/>
      <c r="AG57" s="151" t="s">
        <v>200</v>
      </c>
      <c r="AH57" s="151"/>
      <c r="AI57" s="151"/>
      <c r="AJ57" s="151"/>
      <c r="AK57" s="151"/>
      <c r="AL57" s="151"/>
      <c r="AM57" s="151"/>
      <c r="AN57" s="151"/>
      <c r="AO57" s="151"/>
      <c r="AP57" s="151"/>
      <c r="AQ57" s="151"/>
      <c r="AR57" s="151"/>
      <c r="AS57" s="151"/>
      <c r="AT57" s="151"/>
      <c r="AU57" s="151"/>
      <c r="AV57" s="151"/>
      <c r="AW57" s="151"/>
      <c r="AX57" s="151"/>
      <c r="AY57" s="151"/>
      <c r="AZ57" s="151"/>
      <c r="BA57" s="151"/>
      <c r="BB57" s="151"/>
      <c r="BC57" s="151"/>
      <c r="BD57" s="151"/>
      <c r="BE57" s="151"/>
      <c r="BF57" s="151"/>
      <c r="BG57" s="151"/>
      <c r="BH57" s="151"/>
    </row>
    <row r="58" spans="1:60" outlineLevel="1" x14ac:dyDescent="0.2">
      <c r="A58" s="172">
        <v>23</v>
      </c>
      <c r="B58" s="173" t="s">
        <v>204</v>
      </c>
      <c r="C58" s="188" t="s">
        <v>205</v>
      </c>
      <c r="D58" s="174" t="s">
        <v>151</v>
      </c>
      <c r="E58" s="175">
        <v>3.0926</v>
      </c>
      <c r="F58" s="176"/>
      <c r="G58" s="177">
        <f>ROUND(E58*F58,2)</f>
        <v>0</v>
      </c>
      <c r="H58" s="176"/>
      <c r="I58" s="177">
        <f>ROUND(E58*H58,2)</f>
        <v>0</v>
      </c>
      <c r="J58" s="176"/>
      <c r="K58" s="177">
        <f>ROUND(E58*J58,2)</f>
        <v>0</v>
      </c>
      <c r="L58" s="177">
        <v>21</v>
      </c>
      <c r="M58" s="177">
        <f>G58*(1+L58/100)</f>
        <v>0</v>
      </c>
      <c r="N58" s="175">
        <v>0</v>
      </c>
      <c r="O58" s="175">
        <f>ROUND(E58*N58,2)</f>
        <v>0</v>
      </c>
      <c r="P58" s="175">
        <v>0</v>
      </c>
      <c r="Q58" s="175">
        <f>ROUND(E58*P58,2)</f>
        <v>0</v>
      </c>
      <c r="R58" s="177" t="s">
        <v>206</v>
      </c>
      <c r="S58" s="177" t="s">
        <v>115</v>
      </c>
      <c r="T58" s="178" t="s">
        <v>115</v>
      </c>
      <c r="U58" s="161">
        <v>4.2000000000000003E-2</v>
      </c>
      <c r="V58" s="161">
        <f>ROUND(E58*U58,2)</f>
        <v>0.13</v>
      </c>
      <c r="W58" s="161"/>
      <c r="X58" s="161" t="s">
        <v>199</v>
      </c>
      <c r="Y58" s="161" t="s">
        <v>117</v>
      </c>
      <c r="Z58" s="151"/>
      <c r="AA58" s="151"/>
      <c r="AB58" s="151"/>
      <c r="AC58" s="151"/>
      <c r="AD58" s="151"/>
      <c r="AE58" s="151"/>
      <c r="AF58" s="151"/>
      <c r="AG58" s="151" t="s">
        <v>200</v>
      </c>
      <c r="AH58" s="151"/>
      <c r="AI58" s="151"/>
      <c r="AJ58" s="151"/>
      <c r="AK58" s="151"/>
      <c r="AL58" s="151"/>
      <c r="AM58" s="151"/>
      <c r="AN58" s="151"/>
      <c r="AO58" s="151"/>
      <c r="AP58" s="151"/>
      <c r="AQ58" s="151"/>
      <c r="AR58" s="151"/>
      <c r="AS58" s="151"/>
      <c r="AT58" s="151"/>
      <c r="AU58" s="151"/>
      <c r="AV58" s="151"/>
      <c r="AW58" s="151"/>
      <c r="AX58" s="151"/>
      <c r="AY58" s="151"/>
      <c r="AZ58" s="151"/>
      <c r="BA58" s="151"/>
      <c r="BB58" s="151"/>
      <c r="BC58" s="151"/>
      <c r="BD58" s="151"/>
      <c r="BE58" s="151"/>
      <c r="BF58" s="151"/>
      <c r="BG58" s="151"/>
      <c r="BH58" s="151"/>
    </row>
    <row r="59" spans="1:60" outlineLevel="2" x14ac:dyDescent="0.2">
      <c r="A59" s="158"/>
      <c r="B59" s="159"/>
      <c r="C59" s="249" t="s">
        <v>207</v>
      </c>
      <c r="D59" s="250"/>
      <c r="E59" s="250"/>
      <c r="F59" s="250"/>
      <c r="G59" s="250"/>
      <c r="H59" s="161"/>
      <c r="I59" s="161"/>
      <c r="J59" s="161"/>
      <c r="K59" s="161"/>
      <c r="L59" s="161"/>
      <c r="M59" s="161"/>
      <c r="N59" s="160"/>
      <c r="O59" s="160"/>
      <c r="P59" s="160"/>
      <c r="Q59" s="160"/>
      <c r="R59" s="161"/>
      <c r="S59" s="161"/>
      <c r="T59" s="161"/>
      <c r="U59" s="161"/>
      <c r="V59" s="161"/>
      <c r="W59" s="161"/>
      <c r="X59" s="161"/>
      <c r="Y59" s="161"/>
      <c r="Z59" s="151"/>
      <c r="AA59" s="151"/>
      <c r="AB59" s="151"/>
      <c r="AC59" s="151"/>
      <c r="AD59" s="151"/>
      <c r="AE59" s="151"/>
      <c r="AF59" s="151"/>
      <c r="AG59" s="151" t="s">
        <v>129</v>
      </c>
      <c r="AH59" s="151"/>
      <c r="AI59" s="151"/>
      <c r="AJ59" s="151"/>
      <c r="AK59" s="151"/>
      <c r="AL59" s="151"/>
      <c r="AM59" s="151"/>
      <c r="AN59" s="151"/>
      <c r="AO59" s="151"/>
      <c r="AP59" s="151"/>
      <c r="AQ59" s="151"/>
      <c r="AR59" s="151"/>
      <c r="AS59" s="151"/>
      <c r="AT59" s="151"/>
      <c r="AU59" s="151"/>
      <c r="AV59" s="151"/>
      <c r="AW59" s="151"/>
      <c r="AX59" s="151"/>
      <c r="AY59" s="151"/>
      <c r="AZ59" s="151"/>
      <c r="BA59" s="151"/>
      <c r="BB59" s="151"/>
      <c r="BC59" s="151"/>
      <c r="BD59" s="151"/>
      <c r="BE59" s="151"/>
      <c r="BF59" s="151"/>
      <c r="BG59" s="151"/>
      <c r="BH59" s="151"/>
    </row>
    <row r="60" spans="1:60" outlineLevel="1" x14ac:dyDescent="0.2">
      <c r="A60" s="172">
        <v>24</v>
      </c>
      <c r="B60" s="173" t="s">
        <v>208</v>
      </c>
      <c r="C60" s="188" t="s">
        <v>209</v>
      </c>
      <c r="D60" s="174" t="s">
        <v>151</v>
      </c>
      <c r="E60" s="175">
        <v>37.111199999999997</v>
      </c>
      <c r="F60" s="176"/>
      <c r="G60" s="177">
        <f>ROUND(E60*F60,2)</f>
        <v>0</v>
      </c>
      <c r="H60" s="176"/>
      <c r="I60" s="177">
        <f>ROUND(E60*H60,2)</f>
        <v>0</v>
      </c>
      <c r="J60" s="176"/>
      <c r="K60" s="177">
        <f>ROUND(E60*J60,2)</f>
        <v>0</v>
      </c>
      <c r="L60" s="177">
        <v>21</v>
      </c>
      <c r="M60" s="177">
        <f>G60*(1+L60/100)</f>
        <v>0</v>
      </c>
      <c r="N60" s="175">
        <v>0</v>
      </c>
      <c r="O60" s="175">
        <f>ROUND(E60*N60,2)</f>
        <v>0</v>
      </c>
      <c r="P60" s="175">
        <v>0</v>
      </c>
      <c r="Q60" s="175">
        <f>ROUND(E60*P60,2)</f>
        <v>0</v>
      </c>
      <c r="R60" s="177" t="s">
        <v>206</v>
      </c>
      <c r="S60" s="177" t="s">
        <v>115</v>
      </c>
      <c r="T60" s="178" t="s">
        <v>115</v>
      </c>
      <c r="U60" s="161">
        <v>0</v>
      </c>
      <c r="V60" s="161">
        <f>ROUND(E60*U60,2)</f>
        <v>0</v>
      </c>
      <c r="W60" s="161"/>
      <c r="X60" s="161" t="s">
        <v>199</v>
      </c>
      <c r="Y60" s="161" t="s">
        <v>117</v>
      </c>
      <c r="Z60" s="151"/>
      <c r="AA60" s="151"/>
      <c r="AB60" s="151"/>
      <c r="AC60" s="151"/>
      <c r="AD60" s="151"/>
      <c r="AE60" s="151"/>
      <c r="AF60" s="151"/>
      <c r="AG60" s="151" t="s">
        <v>200</v>
      </c>
      <c r="AH60" s="151"/>
      <c r="AI60" s="151"/>
      <c r="AJ60" s="151"/>
      <c r="AK60" s="151"/>
      <c r="AL60" s="151"/>
      <c r="AM60" s="151"/>
      <c r="AN60" s="151"/>
      <c r="AO60" s="151"/>
      <c r="AP60" s="151"/>
      <c r="AQ60" s="151"/>
      <c r="AR60" s="151"/>
      <c r="AS60" s="151"/>
      <c r="AT60" s="151"/>
      <c r="AU60" s="151"/>
      <c r="AV60" s="151"/>
      <c r="AW60" s="151"/>
      <c r="AX60" s="151"/>
      <c r="AY60" s="151"/>
      <c r="AZ60" s="151"/>
      <c r="BA60" s="151"/>
      <c r="BB60" s="151"/>
      <c r="BC60" s="151"/>
      <c r="BD60" s="151"/>
      <c r="BE60" s="151"/>
      <c r="BF60" s="151"/>
      <c r="BG60" s="151"/>
      <c r="BH60" s="151"/>
    </row>
    <row r="61" spans="1:60" outlineLevel="2" x14ac:dyDescent="0.2">
      <c r="A61" s="158"/>
      <c r="B61" s="159"/>
      <c r="C61" s="249" t="s">
        <v>207</v>
      </c>
      <c r="D61" s="250"/>
      <c r="E61" s="250"/>
      <c r="F61" s="250"/>
      <c r="G61" s="250"/>
      <c r="H61" s="161"/>
      <c r="I61" s="161"/>
      <c r="J61" s="161"/>
      <c r="K61" s="161"/>
      <c r="L61" s="161"/>
      <c r="M61" s="161"/>
      <c r="N61" s="160"/>
      <c r="O61" s="160"/>
      <c r="P61" s="160"/>
      <c r="Q61" s="160"/>
      <c r="R61" s="161"/>
      <c r="S61" s="161"/>
      <c r="T61" s="161"/>
      <c r="U61" s="161"/>
      <c r="V61" s="161"/>
      <c r="W61" s="161"/>
      <c r="X61" s="161"/>
      <c r="Y61" s="161"/>
      <c r="Z61" s="151"/>
      <c r="AA61" s="151"/>
      <c r="AB61" s="151"/>
      <c r="AC61" s="151"/>
      <c r="AD61" s="151"/>
      <c r="AE61" s="151"/>
      <c r="AF61" s="151"/>
      <c r="AG61" s="151" t="s">
        <v>129</v>
      </c>
      <c r="AH61" s="151"/>
      <c r="AI61" s="151"/>
      <c r="AJ61" s="151"/>
      <c r="AK61" s="151"/>
      <c r="AL61" s="151"/>
      <c r="AM61" s="151"/>
      <c r="AN61" s="151"/>
      <c r="AO61" s="151"/>
      <c r="AP61" s="151"/>
      <c r="AQ61" s="151"/>
      <c r="AR61" s="151"/>
      <c r="AS61" s="151"/>
      <c r="AT61" s="151"/>
      <c r="AU61" s="151"/>
      <c r="AV61" s="151"/>
      <c r="AW61" s="151"/>
      <c r="AX61" s="151"/>
      <c r="AY61" s="151"/>
      <c r="AZ61" s="151"/>
      <c r="BA61" s="151"/>
      <c r="BB61" s="151"/>
      <c r="BC61" s="151"/>
      <c r="BD61" s="151"/>
      <c r="BE61" s="151"/>
      <c r="BF61" s="151"/>
      <c r="BG61" s="151"/>
      <c r="BH61" s="151"/>
    </row>
    <row r="62" spans="1:60" ht="22.5" outlineLevel="1" x14ac:dyDescent="0.2">
      <c r="A62" s="172">
        <v>25</v>
      </c>
      <c r="B62" s="173" t="s">
        <v>210</v>
      </c>
      <c r="C62" s="188" t="s">
        <v>211</v>
      </c>
      <c r="D62" s="174" t="s">
        <v>151</v>
      </c>
      <c r="E62" s="175">
        <v>3.0926</v>
      </c>
      <c r="F62" s="176"/>
      <c r="G62" s="177">
        <f>ROUND(E62*F62,2)</f>
        <v>0</v>
      </c>
      <c r="H62" s="176"/>
      <c r="I62" s="177">
        <f>ROUND(E62*H62,2)</f>
        <v>0</v>
      </c>
      <c r="J62" s="176"/>
      <c r="K62" s="177">
        <f>ROUND(E62*J62,2)</f>
        <v>0</v>
      </c>
      <c r="L62" s="177">
        <v>21</v>
      </c>
      <c r="M62" s="177">
        <f>G62*(1+L62/100)</f>
        <v>0</v>
      </c>
      <c r="N62" s="175">
        <v>0</v>
      </c>
      <c r="O62" s="175">
        <f>ROUND(E62*N62,2)</f>
        <v>0</v>
      </c>
      <c r="P62" s="175">
        <v>0</v>
      </c>
      <c r="Q62" s="175">
        <f>ROUND(E62*P62,2)</f>
        <v>0</v>
      </c>
      <c r="R62" s="177" t="s">
        <v>136</v>
      </c>
      <c r="S62" s="177" t="s">
        <v>115</v>
      </c>
      <c r="T62" s="178" t="s">
        <v>115</v>
      </c>
      <c r="U62" s="161">
        <v>0</v>
      </c>
      <c r="V62" s="161">
        <f>ROUND(E62*U62,2)</f>
        <v>0</v>
      </c>
      <c r="W62" s="161"/>
      <c r="X62" s="161" t="s">
        <v>199</v>
      </c>
      <c r="Y62" s="161" t="s">
        <v>117</v>
      </c>
      <c r="Z62" s="151"/>
      <c r="AA62" s="151"/>
      <c r="AB62" s="151"/>
      <c r="AC62" s="151"/>
      <c r="AD62" s="151"/>
      <c r="AE62" s="151"/>
      <c r="AF62" s="151"/>
      <c r="AG62" s="151" t="s">
        <v>200</v>
      </c>
      <c r="AH62" s="151"/>
      <c r="AI62" s="151"/>
      <c r="AJ62" s="151"/>
      <c r="AK62" s="151"/>
      <c r="AL62" s="151"/>
      <c r="AM62" s="151"/>
      <c r="AN62" s="151"/>
      <c r="AO62" s="151"/>
      <c r="AP62" s="151"/>
      <c r="AQ62" s="151"/>
      <c r="AR62" s="151"/>
      <c r="AS62" s="151"/>
      <c r="AT62" s="151"/>
      <c r="AU62" s="151"/>
      <c r="AV62" s="151"/>
      <c r="AW62" s="151"/>
      <c r="AX62" s="151"/>
      <c r="AY62" s="151"/>
      <c r="AZ62" s="151"/>
      <c r="BA62" s="151"/>
      <c r="BB62" s="151"/>
      <c r="BC62" s="151"/>
      <c r="BD62" s="151"/>
      <c r="BE62" s="151"/>
      <c r="BF62" s="151"/>
      <c r="BG62" s="151"/>
      <c r="BH62" s="151"/>
    </row>
    <row r="63" spans="1:60" x14ac:dyDescent="0.2">
      <c r="A63" s="3"/>
      <c r="B63" s="4"/>
      <c r="C63" s="190"/>
      <c r="D63" s="6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AE63">
        <v>12</v>
      </c>
      <c r="AF63">
        <v>21</v>
      </c>
      <c r="AG63" t="s">
        <v>95</v>
      </c>
    </row>
    <row r="64" spans="1:60" x14ac:dyDescent="0.2">
      <c r="A64" s="154"/>
      <c r="B64" s="155" t="s">
        <v>29</v>
      </c>
      <c r="C64" s="191"/>
      <c r="D64" s="156"/>
      <c r="E64" s="157"/>
      <c r="F64" s="157"/>
      <c r="G64" s="171">
        <f>G8+G10+G18+G26+G29+G42+G54</f>
        <v>0</v>
      </c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AE64">
        <f>SUMIF(L7:L62,AE63,G7:G62)</f>
        <v>0</v>
      </c>
      <c r="AF64">
        <f>SUMIF(L7:L62,AF63,G7:G62)</f>
        <v>0</v>
      </c>
      <c r="AG64" t="s">
        <v>212</v>
      </c>
    </row>
    <row r="65" spans="3:33" x14ac:dyDescent="0.2">
      <c r="C65" s="192"/>
      <c r="D65" s="10"/>
      <c r="AG65" t="s">
        <v>213</v>
      </c>
    </row>
    <row r="66" spans="3:33" x14ac:dyDescent="0.2">
      <c r="D66" s="10"/>
    </row>
    <row r="67" spans="3:33" x14ac:dyDescent="0.2">
      <c r="D67" s="10"/>
    </row>
    <row r="68" spans="3:33" x14ac:dyDescent="0.2">
      <c r="D68" s="10"/>
    </row>
    <row r="69" spans="3:33" x14ac:dyDescent="0.2">
      <c r="D69" s="10"/>
    </row>
    <row r="70" spans="3:33" x14ac:dyDescent="0.2">
      <c r="D70" s="10"/>
    </row>
    <row r="71" spans="3:33" x14ac:dyDescent="0.2">
      <c r="D71" s="10"/>
    </row>
    <row r="72" spans="3:33" x14ac:dyDescent="0.2">
      <c r="D72" s="10"/>
    </row>
    <row r="73" spans="3:33" x14ac:dyDescent="0.2">
      <c r="D73" s="10"/>
    </row>
    <row r="74" spans="3:33" x14ac:dyDescent="0.2">
      <c r="D74" s="10"/>
    </row>
    <row r="75" spans="3:33" x14ac:dyDescent="0.2">
      <c r="D75" s="10"/>
    </row>
    <row r="76" spans="3:33" x14ac:dyDescent="0.2">
      <c r="D76" s="10"/>
    </row>
    <row r="77" spans="3:33" x14ac:dyDescent="0.2">
      <c r="D77" s="10"/>
    </row>
    <row r="78" spans="3:33" x14ac:dyDescent="0.2">
      <c r="D78" s="10"/>
    </row>
    <row r="79" spans="3:33" x14ac:dyDescent="0.2">
      <c r="D79" s="10"/>
    </row>
    <row r="80" spans="3:33" x14ac:dyDescent="0.2">
      <c r="D80" s="10"/>
    </row>
    <row r="81" spans="4:4" x14ac:dyDescent="0.2">
      <c r="D81" s="10"/>
    </row>
    <row r="82" spans="4:4" x14ac:dyDescent="0.2">
      <c r="D82" s="10"/>
    </row>
    <row r="83" spans="4:4" x14ac:dyDescent="0.2">
      <c r="D83" s="10"/>
    </row>
    <row r="84" spans="4:4" x14ac:dyDescent="0.2">
      <c r="D84" s="10"/>
    </row>
    <row r="85" spans="4:4" x14ac:dyDescent="0.2">
      <c r="D85" s="10"/>
    </row>
    <row r="86" spans="4:4" x14ac:dyDescent="0.2">
      <c r="D86" s="10"/>
    </row>
    <row r="87" spans="4:4" x14ac:dyDescent="0.2">
      <c r="D87" s="10"/>
    </row>
    <row r="88" spans="4:4" x14ac:dyDescent="0.2">
      <c r="D88" s="10"/>
    </row>
    <row r="89" spans="4:4" x14ac:dyDescent="0.2">
      <c r="D89" s="10"/>
    </row>
    <row r="90" spans="4:4" x14ac:dyDescent="0.2">
      <c r="D90" s="10"/>
    </row>
    <row r="91" spans="4:4" x14ac:dyDescent="0.2">
      <c r="D91" s="10"/>
    </row>
    <row r="92" spans="4:4" x14ac:dyDescent="0.2">
      <c r="D92" s="10"/>
    </row>
    <row r="93" spans="4:4" x14ac:dyDescent="0.2">
      <c r="D93" s="10"/>
    </row>
    <row r="94" spans="4:4" x14ac:dyDescent="0.2">
      <c r="D94" s="10"/>
    </row>
    <row r="95" spans="4:4" x14ac:dyDescent="0.2">
      <c r="D95" s="10"/>
    </row>
    <row r="96" spans="4:4" x14ac:dyDescent="0.2">
      <c r="D96" s="10"/>
    </row>
    <row r="97" spans="4:4" x14ac:dyDescent="0.2">
      <c r="D97" s="10"/>
    </row>
    <row r="98" spans="4:4" x14ac:dyDescent="0.2">
      <c r="D98" s="10"/>
    </row>
    <row r="99" spans="4:4" x14ac:dyDescent="0.2">
      <c r="D99" s="10"/>
    </row>
    <row r="100" spans="4:4" x14ac:dyDescent="0.2">
      <c r="D100" s="10"/>
    </row>
    <row r="101" spans="4:4" x14ac:dyDescent="0.2">
      <c r="D101" s="10"/>
    </row>
    <row r="102" spans="4:4" x14ac:dyDescent="0.2">
      <c r="D102" s="10"/>
    </row>
    <row r="103" spans="4:4" x14ac:dyDescent="0.2">
      <c r="D103" s="10"/>
    </row>
    <row r="104" spans="4:4" x14ac:dyDescent="0.2">
      <c r="D104" s="10"/>
    </row>
    <row r="105" spans="4:4" x14ac:dyDescent="0.2">
      <c r="D105" s="10"/>
    </row>
    <row r="106" spans="4:4" x14ac:dyDescent="0.2">
      <c r="D106" s="10"/>
    </row>
    <row r="107" spans="4:4" x14ac:dyDescent="0.2">
      <c r="D107" s="10"/>
    </row>
    <row r="108" spans="4:4" x14ac:dyDescent="0.2">
      <c r="D108" s="10"/>
    </row>
    <row r="109" spans="4:4" x14ac:dyDescent="0.2">
      <c r="D109" s="10"/>
    </row>
    <row r="110" spans="4:4" x14ac:dyDescent="0.2">
      <c r="D110" s="10"/>
    </row>
    <row r="111" spans="4:4" x14ac:dyDescent="0.2">
      <c r="D111" s="10"/>
    </row>
    <row r="112" spans="4:4" x14ac:dyDescent="0.2">
      <c r="D112" s="10"/>
    </row>
    <row r="113" spans="4:4" x14ac:dyDescent="0.2">
      <c r="D113" s="10"/>
    </row>
    <row r="114" spans="4:4" x14ac:dyDescent="0.2">
      <c r="D114" s="10"/>
    </row>
    <row r="115" spans="4:4" x14ac:dyDescent="0.2">
      <c r="D115" s="10"/>
    </row>
    <row r="116" spans="4:4" x14ac:dyDescent="0.2">
      <c r="D116" s="10"/>
    </row>
    <row r="117" spans="4:4" x14ac:dyDescent="0.2">
      <c r="D117" s="10"/>
    </row>
    <row r="118" spans="4:4" x14ac:dyDescent="0.2">
      <c r="D118" s="10"/>
    </row>
    <row r="119" spans="4:4" x14ac:dyDescent="0.2">
      <c r="D119" s="10"/>
    </row>
    <row r="120" spans="4:4" x14ac:dyDescent="0.2">
      <c r="D120" s="10"/>
    </row>
    <row r="121" spans="4:4" x14ac:dyDescent="0.2">
      <c r="D121" s="10"/>
    </row>
    <row r="122" spans="4:4" x14ac:dyDescent="0.2">
      <c r="D122" s="10"/>
    </row>
    <row r="123" spans="4:4" x14ac:dyDescent="0.2">
      <c r="D123" s="10"/>
    </row>
    <row r="124" spans="4:4" x14ac:dyDescent="0.2">
      <c r="D124" s="10"/>
    </row>
    <row r="125" spans="4:4" x14ac:dyDescent="0.2">
      <c r="D125" s="10"/>
    </row>
    <row r="126" spans="4:4" x14ac:dyDescent="0.2">
      <c r="D126" s="10"/>
    </row>
    <row r="127" spans="4:4" x14ac:dyDescent="0.2">
      <c r="D127" s="10"/>
    </row>
    <row r="128" spans="4:4" x14ac:dyDescent="0.2">
      <c r="D128" s="10"/>
    </row>
    <row r="129" spans="4:4" x14ac:dyDescent="0.2">
      <c r="D129" s="10"/>
    </row>
    <row r="130" spans="4:4" x14ac:dyDescent="0.2">
      <c r="D130" s="10"/>
    </row>
    <row r="131" spans="4:4" x14ac:dyDescent="0.2">
      <c r="D131" s="10"/>
    </row>
    <row r="132" spans="4:4" x14ac:dyDescent="0.2">
      <c r="D132" s="10"/>
    </row>
    <row r="133" spans="4:4" x14ac:dyDescent="0.2">
      <c r="D133" s="10"/>
    </row>
    <row r="134" spans="4:4" x14ac:dyDescent="0.2">
      <c r="D134" s="10"/>
    </row>
    <row r="135" spans="4:4" x14ac:dyDescent="0.2">
      <c r="D135" s="10"/>
    </row>
    <row r="136" spans="4:4" x14ac:dyDescent="0.2">
      <c r="D136" s="10"/>
    </row>
    <row r="137" spans="4:4" x14ac:dyDescent="0.2">
      <c r="D137" s="10"/>
    </row>
    <row r="138" spans="4:4" x14ac:dyDescent="0.2">
      <c r="D138" s="10"/>
    </row>
    <row r="139" spans="4:4" x14ac:dyDescent="0.2">
      <c r="D139" s="10"/>
    </row>
    <row r="140" spans="4:4" x14ac:dyDescent="0.2">
      <c r="D140" s="10"/>
    </row>
    <row r="141" spans="4:4" x14ac:dyDescent="0.2">
      <c r="D141" s="10"/>
    </row>
    <row r="142" spans="4:4" x14ac:dyDescent="0.2">
      <c r="D142" s="10"/>
    </row>
    <row r="143" spans="4:4" x14ac:dyDescent="0.2">
      <c r="D143" s="10"/>
    </row>
    <row r="144" spans="4:4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sheetProtection algorithmName="SHA-512" hashValue="U4ORILnOA/zoKEyeIaXtrmjZr27yMYQZmyp/ebGcqE4RG0TI9r6jPukHQstGmWtWhn2D+Ga7Pb0eBcwc/HBRvw==" saltValue="P65yuqDPRJmN36q8xEjEDA==" spinCount="100000" sheet="1" formatRows="0"/>
  <mergeCells count="15">
    <mergeCell ref="C56:G56"/>
    <mergeCell ref="C59:G59"/>
    <mergeCell ref="C61:G61"/>
    <mergeCell ref="C41:G41"/>
    <mergeCell ref="C44:G44"/>
    <mergeCell ref="C46:G46"/>
    <mergeCell ref="C47:G47"/>
    <mergeCell ref="C51:G51"/>
    <mergeCell ref="C53:G53"/>
    <mergeCell ref="C28:G28"/>
    <mergeCell ref="A1:G1"/>
    <mergeCell ref="C2:G2"/>
    <mergeCell ref="C3:G3"/>
    <mergeCell ref="C4:G4"/>
    <mergeCell ref="C15:G15"/>
  </mergeCells>
  <pageMargins left="0.59055118110236204" right="0.196850393700787" top="0.78740157499999996" bottom="0.78740157499999996" header="0.3" footer="0.3"/>
  <pageSetup paperSize="9" orientation="landscape" horizontalDpi="1200" verticalDpi="1200" r:id="rId1"/>
  <headerFooter>
    <oddFooter>&amp;RStránka &amp;P z &amp;N&amp;LZpracováno programem BUILDpower S,  © RTS, a.s.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/>
  </sheetPr>
  <dimension ref="A1:BH5000"/>
  <sheetViews>
    <sheetView tabSelected="1" workbookViewId="0">
      <pane ySplit="7" topLeftCell="A8" activePane="bottomLeft" state="frozen"/>
      <selection pane="bottomLeft" activeCell="C14" sqref="C14"/>
    </sheetView>
  </sheetViews>
  <sheetFormatPr defaultRowHeight="12.75" outlineLevelRow="3" x14ac:dyDescent="0.2"/>
  <cols>
    <col min="1" max="1" width="3.42578125" customWidth="1"/>
    <col min="2" max="2" width="12.7109375" style="124" customWidth="1"/>
    <col min="3" max="3" width="63.28515625" style="124" customWidth="1"/>
    <col min="4" max="4" width="4.85546875" customWidth="1"/>
    <col min="5" max="5" width="10.7109375" customWidth="1"/>
    <col min="6" max="6" width="9.85546875" customWidth="1"/>
    <col min="7" max="7" width="12.7109375" customWidth="1"/>
    <col min="8" max="17" width="0" hidden="1" customWidth="1"/>
    <col min="18" max="18" width="6.85546875" customWidth="1"/>
    <col min="20" max="25" width="0" hidden="1" customWidth="1"/>
    <col min="29" max="29" width="0" hidden="1" customWidth="1"/>
    <col min="31" max="41" width="0" hidden="1" customWidth="1"/>
    <col min="53" max="53" width="98.7109375" customWidth="1"/>
  </cols>
  <sheetData>
    <row r="1" spans="1:60" ht="15.75" customHeight="1" x14ac:dyDescent="0.25">
      <c r="A1" s="251" t="s">
        <v>82</v>
      </c>
      <c r="B1" s="251"/>
      <c r="C1" s="251"/>
      <c r="D1" s="251"/>
      <c r="E1" s="251"/>
      <c r="F1" s="251"/>
      <c r="G1" s="251"/>
      <c r="AG1" t="s">
        <v>83</v>
      </c>
    </row>
    <row r="2" spans="1:60" ht="25.15" customHeight="1" x14ac:dyDescent="0.2">
      <c r="A2" s="143" t="s">
        <v>7</v>
      </c>
      <c r="B2" s="49" t="s">
        <v>43</v>
      </c>
      <c r="C2" s="252" t="s">
        <v>44</v>
      </c>
      <c r="D2" s="253"/>
      <c r="E2" s="253"/>
      <c r="F2" s="253"/>
      <c r="G2" s="254"/>
      <c r="AG2" t="s">
        <v>84</v>
      </c>
    </row>
    <row r="3" spans="1:60" ht="25.15" customHeight="1" x14ac:dyDescent="0.2">
      <c r="A3" s="143" t="s">
        <v>8</v>
      </c>
      <c r="B3" s="49" t="s">
        <v>47</v>
      </c>
      <c r="C3" s="252" t="s">
        <v>48</v>
      </c>
      <c r="D3" s="253"/>
      <c r="E3" s="253"/>
      <c r="F3" s="253"/>
      <c r="G3" s="254"/>
      <c r="AC3" s="124" t="s">
        <v>84</v>
      </c>
      <c r="AG3" t="s">
        <v>85</v>
      </c>
    </row>
    <row r="4" spans="1:60" ht="25.15" customHeight="1" x14ac:dyDescent="0.2">
      <c r="A4" s="144" t="s">
        <v>9</v>
      </c>
      <c r="B4" s="145" t="s">
        <v>50</v>
      </c>
      <c r="C4" s="255" t="s">
        <v>223</v>
      </c>
      <c r="D4" s="256"/>
      <c r="E4" s="256"/>
      <c r="F4" s="256"/>
      <c r="G4" s="257"/>
      <c r="AG4" t="s">
        <v>86</v>
      </c>
    </row>
    <row r="5" spans="1:60" x14ac:dyDescent="0.2">
      <c r="D5" s="10"/>
    </row>
    <row r="6" spans="1:60" ht="38.25" x14ac:dyDescent="0.2">
      <c r="A6" s="147" t="s">
        <v>87</v>
      </c>
      <c r="B6" s="149" t="s">
        <v>88</v>
      </c>
      <c r="C6" s="149" t="s">
        <v>89</v>
      </c>
      <c r="D6" s="148" t="s">
        <v>90</v>
      </c>
      <c r="E6" s="147" t="s">
        <v>91</v>
      </c>
      <c r="F6" s="146" t="s">
        <v>92</v>
      </c>
      <c r="G6" s="147" t="s">
        <v>29</v>
      </c>
      <c r="H6" s="150" t="s">
        <v>30</v>
      </c>
      <c r="I6" s="150" t="s">
        <v>93</v>
      </c>
      <c r="J6" s="150" t="s">
        <v>31</v>
      </c>
      <c r="K6" s="150" t="s">
        <v>94</v>
      </c>
      <c r="L6" s="150" t="s">
        <v>95</v>
      </c>
      <c r="M6" s="150" t="s">
        <v>96</v>
      </c>
      <c r="N6" s="150" t="s">
        <v>97</v>
      </c>
      <c r="O6" s="150" t="s">
        <v>98</v>
      </c>
      <c r="P6" s="150" t="s">
        <v>99</v>
      </c>
      <c r="Q6" s="150" t="s">
        <v>100</v>
      </c>
      <c r="R6" s="150" t="s">
        <v>101</v>
      </c>
      <c r="S6" s="150" t="s">
        <v>102</v>
      </c>
      <c r="T6" s="150" t="s">
        <v>103</v>
      </c>
      <c r="U6" s="150" t="s">
        <v>104</v>
      </c>
      <c r="V6" s="150" t="s">
        <v>105</v>
      </c>
      <c r="W6" s="150" t="s">
        <v>106</v>
      </c>
      <c r="X6" s="150" t="s">
        <v>107</v>
      </c>
      <c r="Y6" s="150" t="s">
        <v>108</v>
      </c>
    </row>
    <row r="7" spans="1:60" hidden="1" x14ac:dyDescent="0.2">
      <c r="A7" s="3"/>
      <c r="B7" s="4"/>
      <c r="C7" s="4"/>
      <c r="D7" s="6"/>
      <c r="E7" s="152"/>
      <c r="F7" s="153"/>
      <c r="G7" s="153"/>
      <c r="H7" s="153"/>
      <c r="I7" s="153"/>
      <c r="J7" s="153"/>
      <c r="K7" s="153"/>
      <c r="L7" s="153"/>
      <c r="M7" s="153"/>
      <c r="N7" s="152"/>
      <c r="O7" s="152"/>
      <c r="P7" s="152"/>
      <c r="Q7" s="152"/>
      <c r="R7" s="153"/>
      <c r="S7" s="153"/>
      <c r="T7" s="153"/>
      <c r="U7" s="153"/>
      <c r="V7" s="153"/>
      <c r="W7" s="153"/>
      <c r="X7" s="153"/>
      <c r="Y7" s="153"/>
    </row>
    <row r="8" spans="1:60" x14ac:dyDescent="0.2">
      <c r="A8" s="165" t="s">
        <v>109</v>
      </c>
      <c r="B8" s="166" t="s">
        <v>67</v>
      </c>
      <c r="C8" s="186" t="s">
        <v>68</v>
      </c>
      <c r="D8" s="167"/>
      <c r="E8" s="168"/>
      <c r="F8" s="169"/>
      <c r="G8" s="169">
        <f>SUMIF(AG9:AG16,"&lt;&gt;NOR",G9:G16)</f>
        <v>0</v>
      </c>
      <c r="H8" s="169"/>
      <c r="I8" s="169">
        <f>SUM(I9:I16)</f>
        <v>0</v>
      </c>
      <c r="J8" s="169"/>
      <c r="K8" s="169">
        <f>SUM(K9:K16)</f>
        <v>0</v>
      </c>
      <c r="L8" s="169"/>
      <c r="M8" s="169">
        <f>SUM(M9:M16)</f>
        <v>0</v>
      </c>
      <c r="N8" s="168"/>
      <c r="O8" s="168">
        <f>SUM(O9:O16)</f>
        <v>0</v>
      </c>
      <c r="P8" s="168"/>
      <c r="Q8" s="168">
        <f>SUM(Q9:Q16)</f>
        <v>0.75</v>
      </c>
      <c r="R8" s="169"/>
      <c r="S8" s="169"/>
      <c r="T8" s="170"/>
      <c r="U8" s="164"/>
      <c r="V8" s="164">
        <f>SUM(V9:V16)</f>
        <v>2.62</v>
      </c>
      <c r="W8" s="164"/>
      <c r="X8" s="164"/>
      <c r="Y8" s="164"/>
      <c r="AG8" t="s">
        <v>110</v>
      </c>
    </row>
    <row r="9" spans="1:60" ht="22.5" outlineLevel="1" x14ac:dyDescent="0.2">
      <c r="A9" s="172">
        <v>1</v>
      </c>
      <c r="B9" s="173" t="s">
        <v>214</v>
      </c>
      <c r="C9" s="188" t="s">
        <v>215</v>
      </c>
      <c r="D9" s="174" t="s">
        <v>140</v>
      </c>
      <c r="E9" s="175">
        <v>3</v>
      </c>
      <c r="F9" s="176"/>
      <c r="G9" s="177">
        <f>ROUND(E9*F9,2)</f>
        <v>0</v>
      </c>
      <c r="H9" s="176"/>
      <c r="I9" s="177">
        <f>ROUND(E9*H9,2)</f>
        <v>0</v>
      </c>
      <c r="J9" s="176"/>
      <c r="K9" s="177">
        <f>ROUND(E9*J9,2)</f>
        <v>0</v>
      </c>
      <c r="L9" s="177">
        <v>21</v>
      </c>
      <c r="M9" s="177">
        <f>G9*(1+L9/100)</f>
        <v>0</v>
      </c>
      <c r="N9" s="175">
        <v>6.7000000000000002E-4</v>
      </c>
      <c r="O9" s="175">
        <f>ROUND(E9*N9,2)</f>
        <v>0</v>
      </c>
      <c r="P9" s="175">
        <v>0.11799999999999999</v>
      </c>
      <c r="Q9" s="175">
        <f>ROUND(E9*P9,2)</f>
        <v>0.35</v>
      </c>
      <c r="R9" s="177" t="s">
        <v>136</v>
      </c>
      <c r="S9" s="177" t="s">
        <v>115</v>
      </c>
      <c r="T9" s="178" t="s">
        <v>115</v>
      </c>
      <c r="U9" s="161">
        <v>0.221</v>
      </c>
      <c r="V9" s="161">
        <f>ROUND(E9*U9,2)</f>
        <v>0.66</v>
      </c>
      <c r="W9" s="161"/>
      <c r="X9" s="161" t="s">
        <v>116</v>
      </c>
      <c r="Y9" s="161" t="s">
        <v>117</v>
      </c>
      <c r="Z9" s="151"/>
      <c r="AA9" s="151"/>
      <c r="AB9" s="151"/>
      <c r="AC9" s="151"/>
      <c r="AD9" s="151"/>
      <c r="AE9" s="151"/>
      <c r="AF9" s="151"/>
      <c r="AG9" s="151" t="s">
        <v>118</v>
      </c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</row>
    <row r="10" spans="1:60" ht="22.5" outlineLevel="2" x14ac:dyDescent="0.2">
      <c r="A10" s="158"/>
      <c r="B10" s="159"/>
      <c r="C10" s="249" t="s">
        <v>225</v>
      </c>
      <c r="D10" s="250"/>
      <c r="E10" s="250"/>
      <c r="F10" s="250"/>
      <c r="G10" s="250"/>
      <c r="H10" s="161"/>
      <c r="I10" s="161"/>
      <c r="J10" s="161"/>
      <c r="K10" s="161"/>
      <c r="L10" s="161"/>
      <c r="M10" s="161"/>
      <c r="N10" s="160"/>
      <c r="O10" s="160"/>
      <c r="P10" s="160"/>
      <c r="Q10" s="160"/>
      <c r="R10" s="161"/>
      <c r="S10" s="161"/>
      <c r="T10" s="161"/>
      <c r="U10" s="161"/>
      <c r="V10" s="161"/>
      <c r="W10" s="161"/>
      <c r="X10" s="161"/>
      <c r="Y10" s="161"/>
      <c r="Z10" s="151"/>
      <c r="AA10" s="151"/>
      <c r="AB10" s="151"/>
      <c r="AC10" s="151"/>
      <c r="AD10" s="151"/>
      <c r="AE10" s="151"/>
      <c r="AF10" s="151"/>
      <c r="AG10" s="151" t="s">
        <v>129</v>
      </c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93" t="str">
        <f>C10</f>
        <v>nebo vybourání otvorů jakýchkoliv rozměrů, včetně pomocného lešení o výšce podlahy do 1900 mm a pro zatížení do 1,5 kPa  (150 kg/m2), bourání obezdění určeného k opravě a nahrazení</v>
      </c>
      <c r="BB10" s="151"/>
      <c r="BC10" s="151"/>
      <c r="BD10" s="151"/>
      <c r="BE10" s="151"/>
      <c r="BF10" s="151"/>
      <c r="BG10" s="151"/>
      <c r="BH10" s="151"/>
    </row>
    <row r="11" spans="1:60" outlineLevel="2" x14ac:dyDescent="0.2">
      <c r="A11" s="158"/>
      <c r="B11" s="159"/>
      <c r="C11" s="189"/>
      <c r="D11" s="162"/>
      <c r="E11" s="163"/>
      <c r="F11" s="161"/>
      <c r="G11" s="161"/>
      <c r="H11" s="161"/>
      <c r="I11" s="161"/>
      <c r="J11" s="161"/>
      <c r="K11" s="161"/>
      <c r="L11" s="161"/>
      <c r="M11" s="161"/>
      <c r="N11" s="160"/>
      <c r="O11" s="160"/>
      <c r="P11" s="160"/>
      <c r="Q11" s="160"/>
      <c r="R11" s="161"/>
      <c r="S11" s="161"/>
      <c r="T11" s="161"/>
      <c r="U11" s="161"/>
      <c r="V11" s="161"/>
      <c r="W11" s="161"/>
      <c r="X11" s="161"/>
      <c r="Y11" s="161"/>
      <c r="Z11" s="151"/>
      <c r="AA11" s="151"/>
      <c r="AB11" s="151"/>
      <c r="AC11" s="151"/>
      <c r="AD11" s="151"/>
      <c r="AE11" s="151"/>
      <c r="AF11" s="151"/>
      <c r="AG11" s="151" t="s">
        <v>124</v>
      </c>
      <c r="AH11" s="151">
        <v>0</v>
      </c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</row>
    <row r="12" spans="1:60" outlineLevel="3" x14ac:dyDescent="0.2">
      <c r="A12" s="158"/>
      <c r="B12" s="159"/>
      <c r="C12" s="189" t="s">
        <v>216</v>
      </c>
      <c r="D12" s="162"/>
      <c r="E12" s="163">
        <v>1.68</v>
      </c>
      <c r="F12" s="161"/>
      <c r="G12" s="161"/>
      <c r="H12" s="161"/>
      <c r="I12" s="161"/>
      <c r="J12" s="161"/>
      <c r="K12" s="161"/>
      <c r="L12" s="161"/>
      <c r="M12" s="161"/>
      <c r="N12" s="160"/>
      <c r="O12" s="160"/>
      <c r="P12" s="160"/>
      <c r="Q12" s="160"/>
      <c r="R12" s="161"/>
      <c r="S12" s="161"/>
      <c r="T12" s="161"/>
      <c r="U12" s="161"/>
      <c r="V12" s="161"/>
      <c r="W12" s="161"/>
      <c r="X12" s="161"/>
      <c r="Y12" s="161"/>
      <c r="Z12" s="151"/>
      <c r="AA12" s="151"/>
      <c r="AB12" s="151"/>
      <c r="AC12" s="151"/>
      <c r="AD12" s="151"/>
      <c r="AE12" s="151"/>
      <c r="AF12" s="151"/>
      <c r="AG12" s="151" t="s">
        <v>124</v>
      </c>
      <c r="AH12" s="151">
        <v>0</v>
      </c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</row>
    <row r="13" spans="1:60" outlineLevel="3" x14ac:dyDescent="0.2">
      <c r="A13" s="158"/>
      <c r="B13" s="159"/>
      <c r="C13" s="189" t="s">
        <v>217</v>
      </c>
      <c r="D13" s="162"/>
      <c r="E13" s="163">
        <v>1.32</v>
      </c>
      <c r="F13" s="161"/>
      <c r="G13" s="161"/>
      <c r="H13" s="161"/>
      <c r="I13" s="161"/>
      <c r="J13" s="161"/>
      <c r="K13" s="161"/>
      <c r="L13" s="161"/>
      <c r="M13" s="161"/>
      <c r="N13" s="160"/>
      <c r="O13" s="160"/>
      <c r="P13" s="160"/>
      <c r="Q13" s="160"/>
      <c r="R13" s="161"/>
      <c r="S13" s="161"/>
      <c r="T13" s="161"/>
      <c r="U13" s="161"/>
      <c r="V13" s="161"/>
      <c r="W13" s="161"/>
      <c r="X13" s="161"/>
      <c r="Y13" s="161"/>
      <c r="Z13" s="151"/>
      <c r="AA13" s="151"/>
      <c r="AB13" s="151"/>
      <c r="AC13" s="151"/>
      <c r="AD13" s="151"/>
      <c r="AE13" s="151"/>
      <c r="AF13" s="151"/>
      <c r="AG13" s="151" t="s">
        <v>124</v>
      </c>
      <c r="AH13" s="151">
        <v>0</v>
      </c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</row>
    <row r="14" spans="1:60" ht="22.5" outlineLevel="1" x14ac:dyDescent="0.2">
      <c r="A14" s="172">
        <v>2</v>
      </c>
      <c r="B14" s="173" t="s">
        <v>133</v>
      </c>
      <c r="C14" s="188" t="s">
        <v>134</v>
      </c>
      <c r="D14" s="174" t="s">
        <v>135</v>
      </c>
      <c r="E14" s="175">
        <v>0.18</v>
      </c>
      <c r="F14" s="176"/>
      <c r="G14" s="177">
        <f>ROUND(E14*F14,2)</f>
        <v>0</v>
      </c>
      <c r="H14" s="176"/>
      <c r="I14" s="177">
        <f>ROUND(E14*H14,2)</f>
        <v>0</v>
      </c>
      <c r="J14" s="176"/>
      <c r="K14" s="177">
        <f>ROUND(E14*J14,2)</f>
        <v>0</v>
      </c>
      <c r="L14" s="177">
        <v>21</v>
      </c>
      <c r="M14" s="177">
        <f>G14*(1+L14/100)</f>
        <v>0</v>
      </c>
      <c r="N14" s="175">
        <v>0</v>
      </c>
      <c r="O14" s="175">
        <f>ROUND(E14*N14,2)</f>
        <v>0</v>
      </c>
      <c r="P14" s="175">
        <v>2.2000000000000002</v>
      </c>
      <c r="Q14" s="175">
        <f>ROUND(E14*P14,2)</f>
        <v>0.4</v>
      </c>
      <c r="R14" s="177" t="s">
        <v>136</v>
      </c>
      <c r="S14" s="177" t="s">
        <v>115</v>
      </c>
      <c r="T14" s="178" t="s">
        <v>115</v>
      </c>
      <c r="U14" s="161">
        <v>10.88</v>
      </c>
      <c r="V14" s="161">
        <f>ROUND(E14*U14,2)</f>
        <v>1.96</v>
      </c>
      <c r="W14" s="161"/>
      <c r="X14" s="161" t="s">
        <v>116</v>
      </c>
      <c r="Y14" s="161" t="s">
        <v>117</v>
      </c>
      <c r="Z14" s="151"/>
      <c r="AA14" s="151"/>
      <c r="AB14" s="151"/>
      <c r="AC14" s="151"/>
      <c r="AD14" s="151"/>
      <c r="AE14" s="151"/>
      <c r="AF14" s="151"/>
      <c r="AG14" s="151" t="s">
        <v>118</v>
      </c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</row>
    <row r="15" spans="1:60" outlineLevel="2" x14ac:dyDescent="0.2">
      <c r="A15" s="158"/>
      <c r="B15" s="159"/>
      <c r="C15" s="262" t="s">
        <v>226</v>
      </c>
      <c r="D15" s="162"/>
      <c r="E15" s="163"/>
      <c r="F15" s="161"/>
      <c r="G15" s="161"/>
      <c r="H15" s="161"/>
      <c r="I15" s="161"/>
      <c r="J15" s="161"/>
      <c r="K15" s="161"/>
      <c r="L15" s="161"/>
      <c r="M15" s="161"/>
      <c r="N15" s="160"/>
      <c r="O15" s="160"/>
      <c r="P15" s="160"/>
      <c r="Q15" s="160"/>
      <c r="R15" s="161"/>
      <c r="S15" s="161"/>
      <c r="T15" s="161"/>
      <c r="U15" s="161"/>
      <c r="V15" s="161"/>
      <c r="W15" s="161"/>
      <c r="X15" s="161"/>
      <c r="Y15" s="161"/>
      <c r="Z15" s="151"/>
      <c r="AA15" s="151"/>
      <c r="AB15" s="151"/>
      <c r="AC15" s="151"/>
      <c r="AD15" s="151"/>
      <c r="AE15" s="151"/>
      <c r="AF15" s="151"/>
      <c r="AG15" s="151" t="s">
        <v>124</v>
      </c>
      <c r="AH15" s="151">
        <v>0</v>
      </c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</row>
    <row r="16" spans="1:60" outlineLevel="3" x14ac:dyDescent="0.2">
      <c r="A16" s="158"/>
      <c r="B16" s="159"/>
      <c r="C16" s="189" t="s">
        <v>218</v>
      </c>
      <c r="D16" s="162"/>
      <c r="E16" s="163">
        <v>0.18</v>
      </c>
      <c r="F16" s="161"/>
      <c r="G16" s="161"/>
      <c r="H16" s="161"/>
      <c r="I16" s="161"/>
      <c r="J16" s="161"/>
      <c r="K16" s="161"/>
      <c r="L16" s="161"/>
      <c r="M16" s="161"/>
      <c r="N16" s="160"/>
      <c r="O16" s="160"/>
      <c r="P16" s="160"/>
      <c r="Q16" s="160"/>
      <c r="R16" s="161"/>
      <c r="S16" s="161"/>
      <c r="T16" s="161"/>
      <c r="U16" s="161"/>
      <c r="V16" s="161"/>
      <c r="W16" s="161"/>
      <c r="X16" s="161"/>
      <c r="Y16" s="161"/>
      <c r="Z16" s="151"/>
      <c r="AA16" s="151"/>
      <c r="AB16" s="151"/>
      <c r="AC16" s="151"/>
      <c r="AD16" s="151"/>
      <c r="AE16" s="151"/>
      <c r="AF16" s="151"/>
      <c r="AG16" s="151" t="s">
        <v>124</v>
      </c>
      <c r="AH16" s="151">
        <v>0</v>
      </c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</row>
    <row r="17" spans="1:60" x14ac:dyDescent="0.2">
      <c r="A17" s="165" t="s">
        <v>109</v>
      </c>
      <c r="B17" s="166" t="s">
        <v>69</v>
      </c>
      <c r="C17" s="186" t="s">
        <v>70</v>
      </c>
      <c r="D17" s="167"/>
      <c r="E17" s="168"/>
      <c r="F17" s="169"/>
      <c r="G17" s="169">
        <f>SUMIF(AG18:AG19,"&lt;&gt;NOR",G18:G19)</f>
        <v>0</v>
      </c>
      <c r="H17" s="169"/>
      <c r="I17" s="169">
        <f>SUM(I18:I19)</f>
        <v>0</v>
      </c>
      <c r="J17" s="169"/>
      <c r="K17" s="169">
        <f>SUM(K18:K19)</f>
        <v>0</v>
      </c>
      <c r="L17" s="169"/>
      <c r="M17" s="169">
        <f>SUM(M18:M19)</f>
        <v>0</v>
      </c>
      <c r="N17" s="168"/>
      <c r="O17" s="168">
        <f>SUM(O18:O19)</f>
        <v>0</v>
      </c>
      <c r="P17" s="168"/>
      <c r="Q17" s="168">
        <f>SUM(Q18:Q19)</f>
        <v>0</v>
      </c>
      <c r="R17" s="169"/>
      <c r="S17" s="169"/>
      <c r="T17" s="170"/>
      <c r="U17" s="164"/>
      <c r="V17" s="164">
        <f>SUM(V18:V19)</f>
        <v>0</v>
      </c>
      <c r="W17" s="164"/>
      <c r="X17" s="164"/>
      <c r="Y17" s="164"/>
      <c r="AG17" t="s">
        <v>110</v>
      </c>
    </row>
    <row r="18" spans="1:60" ht="22.5" outlineLevel="1" x14ac:dyDescent="0.2">
      <c r="A18" s="172">
        <v>3</v>
      </c>
      <c r="B18" s="173" t="s">
        <v>149</v>
      </c>
      <c r="C18" s="188" t="s">
        <v>150</v>
      </c>
      <c r="D18" s="174" t="s">
        <v>151</v>
      </c>
      <c r="E18" s="175">
        <v>2.0100000000000001E-3</v>
      </c>
      <c r="F18" s="176"/>
      <c r="G18" s="177">
        <f>ROUND(E18*F18,2)</f>
        <v>0</v>
      </c>
      <c r="H18" s="176"/>
      <c r="I18" s="177">
        <f>ROUND(E18*H18,2)</f>
        <v>0</v>
      </c>
      <c r="J18" s="176"/>
      <c r="K18" s="177">
        <f>ROUND(E18*J18,2)</f>
        <v>0</v>
      </c>
      <c r="L18" s="177">
        <v>21</v>
      </c>
      <c r="M18" s="177">
        <f>G18*(1+L18/100)</f>
        <v>0</v>
      </c>
      <c r="N18" s="175">
        <v>0</v>
      </c>
      <c r="O18" s="175">
        <f>ROUND(E18*N18,2)</f>
        <v>0</v>
      </c>
      <c r="P18" s="175">
        <v>0</v>
      </c>
      <c r="Q18" s="175">
        <f>ROUND(E18*P18,2)</f>
        <v>0</v>
      </c>
      <c r="R18" s="177" t="s">
        <v>114</v>
      </c>
      <c r="S18" s="177" t="s">
        <v>115</v>
      </c>
      <c r="T18" s="178" t="s">
        <v>115</v>
      </c>
      <c r="U18" s="161">
        <v>2.1</v>
      </c>
      <c r="V18" s="161">
        <f>ROUND(E18*U18,2)</f>
        <v>0</v>
      </c>
      <c r="W18" s="161"/>
      <c r="X18" s="161" t="s">
        <v>152</v>
      </c>
      <c r="Y18" s="161" t="s">
        <v>117</v>
      </c>
      <c r="Z18" s="151"/>
      <c r="AA18" s="151"/>
      <c r="AB18" s="151"/>
      <c r="AC18" s="151"/>
      <c r="AD18" s="151"/>
      <c r="AE18" s="151"/>
      <c r="AF18" s="151"/>
      <c r="AG18" s="151" t="s">
        <v>153</v>
      </c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</row>
    <row r="19" spans="1:60" outlineLevel="2" x14ac:dyDescent="0.2">
      <c r="A19" s="158"/>
      <c r="B19" s="159"/>
      <c r="C19" s="249" t="s">
        <v>154</v>
      </c>
      <c r="D19" s="250"/>
      <c r="E19" s="250"/>
      <c r="F19" s="250"/>
      <c r="G19" s="250"/>
      <c r="H19" s="161"/>
      <c r="I19" s="161"/>
      <c r="J19" s="161"/>
      <c r="K19" s="161"/>
      <c r="L19" s="161"/>
      <c r="M19" s="161"/>
      <c r="N19" s="160"/>
      <c r="O19" s="160"/>
      <c r="P19" s="160"/>
      <c r="Q19" s="160"/>
      <c r="R19" s="161"/>
      <c r="S19" s="161"/>
      <c r="T19" s="161"/>
      <c r="U19" s="161"/>
      <c r="V19" s="161"/>
      <c r="W19" s="161"/>
      <c r="X19" s="161"/>
      <c r="Y19" s="161"/>
      <c r="Z19" s="151"/>
      <c r="AA19" s="151"/>
      <c r="AB19" s="151"/>
      <c r="AC19" s="151"/>
      <c r="AD19" s="151"/>
      <c r="AE19" s="151"/>
      <c r="AF19" s="151"/>
      <c r="AG19" s="151" t="s">
        <v>129</v>
      </c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</row>
    <row r="20" spans="1:60" x14ac:dyDescent="0.2">
      <c r="A20" s="165" t="s">
        <v>109</v>
      </c>
      <c r="B20" s="166" t="s">
        <v>75</v>
      </c>
      <c r="C20" s="186" t="s">
        <v>76</v>
      </c>
      <c r="D20" s="167"/>
      <c r="E20" s="168"/>
      <c r="F20" s="169"/>
      <c r="G20" s="169">
        <f>SUMIF(AG21:AG23,"&lt;&gt;NOR",G21:G23)</f>
        <v>0</v>
      </c>
      <c r="H20" s="169"/>
      <c r="I20" s="169">
        <f>SUM(I21:I23)</f>
        <v>0</v>
      </c>
      <c r="J20" s="169"/>
      <c r="K20" s="169">
        <f>SUM(K21:K23)</f>
        <v>0</v>
      </c>
      <c r="L20" s="169"/>
      <c r="M20" s="169">
        <f>SUM(M21:M23)</f>
        <v>0</v>
      </c>
      <c r="N20" s="168"/>
      <c r="O20" s="168">
        <f>SUM(O21:O23)</f>
        <v>0.11</v>
      </c>
      <c r="P20" s="168"/>
      <c r="Q20" s="168">
        <f>SUM(Q21:Q23)</f>
        <v>0</v>
      </c>
      <c r="R20" s="169"/>
      <c r="S20" s="169"/>
      <c r="T20" s="170"/>
      <c r="U20" s="164"/>
      <c r="V20" s="164">
        <f>SUM(V21:V23)</f>
        <v>4.8</v>
      </c>
      <c r="W20" s="164"/>
      <c r="X20" s="164"/>
      <c r="Y20" s="164"/>
      <c r="AG20" t="s">
        <v>110</v>
      </c>
    </row>
    <row r="21" spans="1:60" ht="22.5" outlineLevel="1" x14ac:dyDescent="0.2">
      <c r="A21" s="172">
        <v>4</v>
      </c>
      <c r="B21" s="173" t="s">
        <v>219</v>
      </c>
      <c r="C21" s="188" t="s">
        <v>220</v>
      </c>
      <c r="D21" s="174" t="s">
        <v>113</v>
      </c>
      <c r="E21" s="175">
        <v>20</v>
      </c>
      <c r="F21" s="176"/>
      <c r="G21" s="177">
        <f>ROUND(E21*F21,2)</f>
        <v>0</v>
      </c>
      <c r="H21" s="176"/>
      <c r="I21" s="177">
        <f>ROUND(E21*H21,2)</f>
        <v>0</v>
      </c>
      <c r="J21" s="176"/>
      <c r="K21" s="177">
        <f>ROUND(E21*J21,2)</f>
        <v>0</v>
      </c>
      <c r="L21" s="177">
        <v>21</v>
      </c>
      <c r="M21" s="177">
        <f>G21*(1+L21/100)</f>
        <v>0</v>
      </c>
      <c r="N21" s="175">
        <v>5.3099999999999996E-3</v>
      </c>
      <c r="O21" s="175">
        <f>ROUND(E21*N21,2)</f>
        <v>0.11</v>
      </c>
      <c r="P21" s="175">
        <v>0</v>
      </c>
      <c r="Q21" s="175">
        <f>ROUND(E21*P21,2)</f>
        <v>0</v>
      </c>
      <c r="R21" s="177" t="s">
        <v>221</v>
      </c>
      <c r="S21" s="177" t="s">
        <v>115</v>
      </c>
      <c r="T21" s="178" t="s">
        <v>115</v>
      </c>
      <c r="U21" s="161">
        <v>0.24</v>
      </c>
      <c r="V21" s="161">
        <f>ROUND(E21*U21,2)</f>
        <v>4.8</v>
      </c>
      <c r="W21" s="161"/>
      <c r="X21" s="161" t="s">
        <v>116</v>
      </c>
      <c r="Y21" s="161" t="s">
        <v>117</v>
      </c>
      <c r="Z21" s="151"/>
      <c r="AA21" s="151"/>
      <c r="AB21" s="151"/>
      <c r="AC21" s="151"/>
      <c r="AD21" s="151"/>
      <c r="AE21" s="151"/>
      <c r="AF21" s="151"/>
      <c r="AG21" s="151" t="s">
        <v>118</v>
      </c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</row>
    <row r="22" spans="1:60" outlineLevel="2" x14ac:dyDescent="0.2">
      <c r="A22" s="158"/>
      <c r="B22" s="159"/>
      <c r="C22" s="189" t="s">
        <v>123</v>
      </c>
      <c r="D22" s="162"/>
      <c r="E22" s="163"/>
      <c r="F22" s="161"/>
      <c r="G22" s="161"/>
      <c r="H22" s="161"/>
      <c r="I22" s="161"/>
      <c r="J22" s="161"/>
      <c r="K22" s="161"/>
      <c r="L22" s="161"/>
      <c r="M22" s="161"/>
      <c r="N22" s="160"/>
      <c r="O22" s="160"/>
      <c r="P22" s="160"/>
      <c r="Q22" s="160"/>
      <c r="R22" s="161"/>
      <c r="S22" s="161"/>
      <c r="T22" s="161"/>
      <c r="U22" s="161"/>
      <c r="V22" s="161"/>
      <c r="W22" s="161"/>
      <c r="X22" s="161"/>
      <c r="Y22" s="161"/>
      <c r="Z22" s="151"/>
      <c r="AA22" s="151"/>
      <c r="AB22" s="151"/>
      <c r="AC22" s="151"/>
      <c r="AD22" s="151"/>
      <c r="AE22" s="151"/>
      <c r="AF22" s="151"/>
      <c r="AG22" s="151" t="s">
        <v>124</v>
      </c>
      <c r="AH22" s="151">
        <v>0</v>
      </c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51"/>
      <c r="AY22" s="151"/>
      <c r="AZ22" s="151"/>
      <c r="BA22" s="151"/>
      <c r="BB22" s="151"/>
      <c r="BC22" s="151"/>
      <c r="BD22" s="151"/>
      <c r="BE22" s="151"/>
      <c r="BF22" s="151"/>
      <c r="BG22" s="151"/>
      <c r="BH22" s="151"/>
    </row>
    <row r="23" spans="1:60" outlineLevel="3" x14ac:dyDescent="0.2">
      <c r="A23" s="158"/>
      <c r="B23" s="159"/>
      <c r="C23" s="189" t="s">
        <v>222</v>
      </c>
      <c r="D23" s="162"/>
      <c r="E23" s="163">
        <v>20</v>
      </c>
      <c r="F23" s="161"/>
      <c r="G23" s="161"/>
      <c r="H23" s="161"/>
      <c r="I23" s="161"/>
      <c r="J23" s="161"/>
      <c r="K23" s="161"/>
      <c r="L23" s="161"/>
      <c r="M23" s="161"/>
      <c r="N23" s="160"/>
      <c r="O23" s="160"/>
      <c r="P23" s="160"/>
      <c r="Q23" s="160"/>
      <c r="R23" s="161"/>
      <c r="S23" s="161"/>
      <c r="T23" s="161"/>
      <c r="U23" s="161"/>
      <c r="V23" s="161"/>
      <c r="W23" s="161"/>
      <c r="X23" s="161"/>
      <c r="Y23" s="161"/>
      <c r="Z23" s="151"/>
      <c r="AA23" s="151"/>
      <c r="AB23" s="151"/>
      <c r="AC23" s="151"/>
      <c r="AD23" s="151"/>
      <c r="AE23" s="151"/>
      <c r="AF23" s="151"/>
      <c r="AG23" s="151" t="s">
        <v>124</v>
      </c>
      <c r="AH23" s="151">
        <v>0</v>
      </c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</row>
    <row r="24" spans="1:60" x14ac:dyDescent="0.2">
      <c r="A24" s="165" t="s">
        <v>109</v>
      </c>
      <c r="B24" s="166" t="s">
        <v>77</v>
      </c>
      <c r="C24" s="186" t="s">
        <v>78</v>
      </c>
      <c r="D24" s="167"/>
      <c r="E24" s="168"/>
      <c r="F24" s="169"/>
      <c r="G24" s="169">
        <f>SUMIF(AG25:AG32,"&lt;&gt;NOR",G25:G32)</f>
        <v>0</v>
      </c>
      <c r="H24" s="169"/>
      <c r="I24" s="169">
        <f>SUM(I25:I32)</f>
        <v>0</v>
      </c>
      <c r="J24" s="169"/>
      <c r="K24" s="169">
        <f>SUM(K25:K32)</f>
        <v>0</v>
      </c>
      <c r="L24" s="169"/>
      <c r="M24" s="169">
        <f>SUM(M25:M32)</f>
        <v>0</v>
      </c>
      <c r="N24" s="168"/>
      <c r="O24" s="168">
        <f>SUM(O25:O32)</f>
        <v>0</v>
      </c>
      <c r="P24" s="168"/>
      <c r="Q24" s="168">
        <f>SUM(Q25:Q32)</f>
        <v>0</v>
      </c>
      <c r="R24" s="169"/>
      <c r="S24" s="169"/>
      <c r="T24" s="170"/>
      <c r="U24" s="164"/>
      <c r="V24" s="164">
        <f>SUM(V25:V32)</f>
        <v>0.81</v>
      </c>
      <c r="W24" s="164"/>
      <c r="X24" s="164"/>
      <c r="Y24" s="164"/>
      <c r="AG24" t="s">
        <v>110</v>
      </c>
    </row>
    <row r="25" spans="1:60" outlineLevel="1" x14ac:dyDescent="0.2">
      <c r="A25" s="172">
        <v>5</v>
      </c>
      <c r="B25" s="173" t="s">
        <v>196</v>
      </c>
      <c r="C25" s="188" t="s">
        <v>197</v>
      </c>
      <c r="D25" s="174" t="s">
        <v>151</v>
      </c>
      <c r="E25" s="175">
        <v>0.75</v>
      </c>
      <c r="F25" s="176"/>
      <c r="G25" s="177">
        <f>ROUND(E25*F25,2)</f>
        <v>0</v>
      </c>
      <c r="H25" s="176"/>
      <c r="I25" s="177">
        <f>ROUND(E25*H25,2)</f>
        <v>0</v>
      </c>
      <c r="J25" s="176"/>
      <c r="K25" s="177">
        <f>ROUND(E25*J25,2)</f>
        <v>0</v>
      </c>
      <c r="L25" s="177">
        <v>21</v>
      </c>
      <c r="M25" s="177">
        <f>G25*(1+L25/100)</f>
        <v>0</v>
      </c>
      <c r="N25" s="175">
        <v>0</v>
      </c>
      <c r="O25" s="175">
        <f>ROUND(E25*N25,2)</f>
        <v>0</v>
      </c>
      <c r="P25" s="175">
        <v>0</v>
      </c>
      <c r="Q25" s="175">
        <f>ROUND(E25*P25,2)</f>
        <v>0</v>
      </c>
      <c r="R25" s="177" t="s">
        <v>198</v>
      </c>
      <c r="S25" s="177" t="s">
        <v>115</v>
      </c>
      <c r="T25" s="178" t="s">
        <v>115</v>
      </c>
      <c r="U25" s="161">
        <v>9.9000000000000005E-2</v>
      </c>
      <c r="V25" s="161">
        <f>ROUND(E25*U25,2)</f>
        <v>7.0000000000000007E-2</v>
      </c>
      <c r="W25" s="161"/>
      <c r="X25" s="161" t="s">
        <v>199</v>
      </c>
      <c r="Y25" s="161" t="s">
        <v>117</v>
      </c>
      <c r="Z25" s="151"/>
      <c r="AA25" s="151"/>
      <c r="AB25" s="151"/>
      <c r="AC25" s="151"/>
      <c r="AD25" s="151"/>
      <c r="AE25" s="151"/>
      <c r="AF25" s="151"/>
      <c r="AG25" s="151" t="s">
        <v>200</v>
      </c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</row>
    <row r="26" spans="1:60" outlineLevel="2" x14ac:dyDescent="0.2">
      <c r="A26" s="158"/>
      <c r="B26" s="159"/>
      <c r="C26" s="249" t="s">
        <v>201</v>
      </c>
      <c r="D26" s="250"/>
      <c r="E26" s="250"/>
      <c r="F26" s="250"/>
      <c r="G26" s="250"/>
      <c r="H26" s="161"/>
      <c r="I26" s="161"/>
      <c r="J26" s="161"/>
      <c r="K26" s="161"/>
      <c r="L26" s="161"/>
      <c r="M26" s="161"/>
      <c r="N26" s="160"/>
      <c r="O26" s="160"/>
      <c r="P26" s="160"/>
      <c r="Q26" s="160"/>
      <c r="R26" s="161"/>
      <c r="S26" s="161"/>
      <c r="T26" s="161"/>
      <c r="U26" s="161"/>
      <c r="V26" s="161"/>
      <c r="W26" s="161"/>
      <c r="X26" s="161"/>
      <c r="Y26" s="161"/>
      <c r="Z26" s="151"/>
      <c r="AA26" s="151"/>
      <c r="AB26" s="151"/>
      <c r="AC26" s="151"/>
      <c r="AD26" s="151"/>
      <c r="AE26" s="151"/>
      <c r="AF26" s="151"/>
      <c r="AG26" s="151" t="s">
        <v>129</v>
      </c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</row>
    <row r="27" spans="1:60" outlineLevel="1" x14ac:dyDescent="0.2">
      <c r="A27" s="179">
        <v>6</v>
      </c>
      <c r="B27" s="180" t="s">
        <v>202</v>
      </c>
      <c r="C27" s="187" t="s">
        <v>203</v>
      </c>
      <c r="D27" s="181" t="s">
        <v>151</v>
      </c>
      <c r="E27" s="182">
        <v>0.75</v>
      </c>
      <c r="F27" s="183"/>
      <c r="G27" s="184">
        <f>ROUND(E27*F27,2)</f>
        <v>0</v>
      </c>
      <c r="H27" s="183"/>
      <c r="I27" s="184">
        <f>ROUND(E27*H27,2)</f>
        <v>0</v>
      </c>
      <c r="J27" s="183"/>
      <c r="K27" s="184">
        <f>ROUND(E27*J27,2)</f>
        <v>0</v>
      </c>
      <c r="L27" s="184">
        <v>21</v>
      </c>
      <c r="M27" s="184">
        <f>G27*(1+L27/100)</f>
        <v>0</v>
      </c>
      <c r="N27" s="182">
        <v>0</v>
      </c>
      <c r="O27" s="182">
        <f>ROUND(E27*N27,2)</f>
        <v>0</v>
      </c>
      <c r="P27" s="182">
        <v>0</v>
      </c>
      <c r="Q27" s="182">
        <f>ROUND(E27*P27,2)</f>
        <v>0</v>
      </c>
      <c r="R27" s="184" t="s">
        <v>136</v>
      </c>
      <c r="S27" s="184" t="s">
        <v>115</v>
      </c>
      <c r="T27" s="185" t="s">
        <v>115</v>
      </c>
      <c r="U27" s="161">
        <v>0.94199999999999995</v>
      </c>
      <c r="V27" s="161">
        <f>ROUND(E27*U27,2)</f>
        <v>0.71</v>
      </c>
      <c r="W27" s="161"/>
      <c r="X27" s="161" t="s">
        <v>199</v>
      </c>
      <c r="Y27" s="161" t="s">
        <v>117</v>
      </c>
      <c r="Z27" s="151"/>
      <c r="AA27" s="151"/>
      <c r="AB27" s="151"/>
      <c r="AC27" s="151"/>
      <c r="AD27" s="151"/>
      <c r="AE27" s="151"/>
      <c r="AF27" s="151"/>
      <c r="AG27" s="151" t="s">
        <v>200</v>
      </c>
      <c r="AH27" s="151"/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  <c r="AS27" s="151"/>
      <c r="AT27" s="151"/>
      <c r="AU27" s="151"/>
      <c r="AV27" s="151"/>
      <c r="AW27" s="151"/>
      <c r="AX27" s="151"/>
      <c r="AY27" s="151"/>
      <c r="AZ27" s="151"/>
      <c r="BA27" s="151"/>
      <c r="BB27" s="151"/>
      <c r="BC27" s="151"/>
      <c r="BD27" s="151"/>
      <c r="BE27" s="151"/>
      <c r="BF27" s="151"/>
      <c r="BG27" s="151"/>
      <c r="BH27" s="151"/>
    </row>
    <row r="28" spans="1:60" outlineLevel="1" x14ac:dyDescent="0.2">
      <c r="A28" s="172">
        <v>7</v>
      </c>
      <c r="B28" s="173" t="s">
        <v>204</v>
      </c>
      <c r="C28" s="188" t="s">
        <v>205</v>
      </c>
      <c r="D28" s="174" t="s">
        <v>151</v>
      </c>
      <c r="E28" s="175">
        <v>0.75</v>
      </c>
      <c r="F28" s="176"/>
      <c r="G28" s="177">
        <f>ROUND(E28*F28,2)</f>
        <v>0</v>
      </c>
      <c r="H28" s="176"/>
      <c r="I28" s="177">
        <f>ROUND(E28*H28,2)</f>
        <v>0</v>
      </c>
      <c r="J28" s="176"/>
      <c r="K28" s="177">
        <f>ROUND(E28*J28,2)</f>
        <v>0</v>
      </c>
      <c r="L28" s="177">
        <v>21</v>
      </c>
      <c r="M28" s="177">
        <f>G28*(1+L28/100)</f>
        <v>0</v>
      </c>
      <c r="N28" s="175">
        <v>0</v>
      </c>
      <c r="O28" s="175">
        <f>ROUND(E28*N28,2)</f>
        <v>0</v>
      </c>
      <c r="P28" s="175">
        <v>0</v>
      </c>
      <c r="Q28" s="175">
        <f>ROUND(E28*P28,2)</f>
        <v>0</v>
      </c>
      <c r="R28" s="177" t="s">
        <v>206</v>
      </c>
      <c r="S28" s="177" t="s">
        <v>115</v>
      </c>
      <c r="T28" s="178" t="s">
        <v>115</v>
      </c>
      <c r="U28" s="161">
        <v>4.2000000000000003E-2</v>
      </c>
      <c r="V28" s="161">
        <f>ROUND(E28*U28,2)</f>
        <v>0.03</v>
      </c>
      <c r="W28" s="161"/>
      <c r="X28" s="161" t="s">
        <v>199</v>
      </c>
      <c r="Y28" s="161" t="s">
        <v>117</v>
      </c>
      <c r="Z28" s="151"/>
      <c r="AA28" s="151"/>
      <c r="AB28" s="151"/>
      <c r="AC28" s="151"/>
      <c r="AD28" s="151"/>
      <c r="AE28" s="151"/>
      <c r="AF28" s="151"/>
      <c r="AG28" s="151" t="s">
        <v>200</v>
      </c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1"/>
      <c r="AT28" s="151"/>
      <c r="AU28" s="151"/>
      <c r="AV28" s="151"/>
      <c r="AW28" s="151"/>
      <c r="AX28" s="151"/>
      <c r="AY28" s="151"/>
      <c r="AZ28" s="151"/>
      <c r="BA28" s="151"/>
      <c r="BB28" s="151"/>
      <c r="BC28" s="151"/>
      <c r="BD28" s="151"/>
      <c r="BE28" s="151"/>
      <c r="BF28" s="151"/>
      <c r="BG28" s="151"/>
      <c r="BH28" s="151"/>
    </row>
    <row r="29" spans="1:60" outlineLevel="2" x14ac:dyDescent="0.2">
      <c r="A29" s="158"/>
      <c r="B29" s="159"/>
      <c r="C29" s="249" t="s">
        <v>207</v>
      </c>
      <c r="D29" s="250"/>
      <c r="E29" s="250"/>
      <c r="F29" s="250"/>
      <c r="G29" s="250"/>
      <c r="H29" s="161"/>
      <c r="I29" s="161"/>
      <c r="J29" s="161"/>
      <c r="K29" s="161"/>
      <c r="L29" s="161"/>
      <c r="M29" s="161"/>
      <c r="N29" s="160"/>
      <c r="O29" s="160"/>
      <c r="P29" s="160"/>
      <c r="Q29" s="160"/>
      <c r="R29" s="161"/>
      <c r="S29" s="161"/>
      <c r="T29" s="161"/>
      <c r="U29" s="161"/>
      <c r="V29" s="161"/>
      <c r="W29" s="161"/>
      <c r="X29" s="161"/>
      <c r="Y29" s="161"/>
      <c r="Z29" s="151"/>
      <c r="AA29" s="151"/>
      <c r="AB29" s="151"/>
      <c r="AC29" s="151"/>
      <c r="AD29" s="151"/>
      <c r="AE29" s="151"/>
      <c r="AF29" s="151"/>
      <c r="AG29" s="151" t="s">
        <v>129</v>
      </c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</row>
    <row r="30" spans="1:60" outlineLevel="1" x14ac:dyDescent="0.2">
      <c r="A30" s="172">
        <v>8</v>
      </c>
      <c r="B30" s="173" t="s">
        <v>208</v>
      </c>
      <c r="C30" s="188" t="s">
        <v>209</v>
      </c>
      <c r="D30" s="174" t="s">
        <v>151</v>
      </c>
      <c r="E30" s="175">
        <v>9</v>
      </c>
      <c r="F30" s="176"/>
      <c r="G30" s="177">
        <f>ROUND(E30*F30,2)</f>
        <v>0</v>
      </c>
      <c r="H30" s="176"/>
      <c r="I30" s="177">
        <f>ROUND(E30*H30,2)</f>
        <v>0</v>
      </c>
      <c r="J30" s="176"/>
      <c r="K30" s="177">
        <f>ROUND(E30*J30,2)</f>
        <v>0</v>
      </c>
      <c r="L30" s="177">
        <v>21</v>
      </c>
      <c r="M30" s="177">
        <f>G30*(1+L30/100)</f>
        <v>0</v>
      </c>
      <c r="N30" s="175">
        <v>0</v>
      </c>
      <c r="O30" s="175">
        <f>ROUND(E30*N30,2)</f>
        <v>0</v>
      </c>
      <c r="P30" s="175">
        <v>0</v>
      </c>
      <c r="Q30" s="175">
        <f>ROUND(E30*P30,2)</f>
        <v>0</v>
      </c>
      <c r="R30" s="177" t="s">
        <v>206</v>
      </c>
      <c r="S30" s="177" t="s">
        <v>115</v>
      </c>
      <c r="T30" s="178" t="s">
        <v>115</v>
      </c>
      <c r="U30" s="161">
        <v>0</v>
      </c>
      <c r="V30" s="161">
        <f>ROUND(E30*U30,2)</f>
        <v>0</v>
      </c>
      <c r="W30" s="161"/>
      <c r="X30" s="161" t="s">
        <v>199</v>
      </c>
      <c r="Y30" s="161" t="s">
        <v>117</v>
      </c>
      <c r="Z30" s="151"/>
      <c r="AA30" s="151"/>
      <c r="AB30" s="151"/>
      <c r="AC30" s="151"/>
      <c r="AD30" s="151"/>
      <c r="AE30" s="151"/>
      <c r="AF30" s="151"/>
      <c r="AG30" s="151" t="s">
        <v>200</v>
      </c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</row>
    <row r="31" spans="1:60" outlineLevel="2" x14ac:dyDescent="0.2">
      <c r="A31" s="158"/>
      <c r="B31" s="159"/>
      <c r="C31" s="249" t="s">
        <v>207</v>
      </c>
      <c r="D31" s="250"/>
      <c r="E31" s="250"/>
      <c r="F31" s="250"/>
      <c r="G31" s="250"/>
      <c r="H31" s="161"/>
      <c r="I31" s="161"/>
      <c r="J31" s="161"/>
      <c r="K31" s="161"/>
      <c r="L31" s="161"/>
      <c r="M31" s="161"/>
      <c r="N31" s="160"/>
      <c r="O31" s="160"/>
      <c r="P31" s="160"/>
      <c r="Q31" s="160"/>
      <c r="R31" s="161"/>
      <c r="S31" s="161"/>
      <c r="T31" s="161"/>
      <c r="U31" s="161"/>
      <c r="V31" s="161"/>
      <c r="W31" s="161"/>
      <c r="X31" s="161"/>
      <c r="Y31" s="161"/>
      <c r="Z31" s="151"/>
      <c r="AA31" s="151"/>
      <c r="AB31" s="151"/>
      <c r="AC31" s="151"/>
      <c r="AD31" s="151"/>
      <c r="AE31" s="151"/>
      <c r="AF31" s="151"/>
      <c r="AG31" s="151" t="s">
        <v>129</v>
      </c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</row>
    <row r="32" spans="1:60" ht="22.5" outlineLevel="1" x14ac:dyDescent="0.2">
      <c r="A32" s="172">
        <v>9</v>
      </c>
      <c r="B32" s="173" t="s">
        <v>210</v>
      </c>
      <c r="C32" s="188" t="s">
        <v>211</v>
      </c>
      <c r="D32" s="174" t="s">
        <v>151</v>
      </c>
      <c r="E32" s="175">
        <v>0.75</v>
      </c>
      <c r="F32" s="176"/>
      <c r="G32" s="177">
        <f>ROUND(E32*F32,2)</f>
        <v>0</v>
      </c>
      <c r="H32" s="176"/>
      <c r="I32" s="177">
        <f>ROUND(E32*H32,2)</f>
        <v>0</v>
      </c>
      <c r="J32" s="176"/>
      <c r="K32" s="177">
        <f>ROUND(E32*J32,2)</f>
        <v>0</v>
      </c>
      <c r="L32" s="177">
        <v>21</v>
      </c>
      <c r="M32" s="177">
        <f>G32*(1+L32/100)</f>
        <v>0</v>
      </c>
      <c r="N32" s="175">
        <v>0</v>
      </c>
      <c r="O32" s="175">
        <f>ROUND(E32*N32,2)</f>
        <v>0</v>
      </c>
      <c r="P32" s="175">
        <v>0</v>
      </c>
      <c r="Q32" s="175">
        <f>ROUND(E32*P32,2)</f>
        <v>0</v>
      </c>
      <c r="R32" s="177" t="s">
        <v>136</v>
      </c>
      <c r="S32" s="177" t="s">
        <v>115</v>
      </c>
      <c r="T32" s="178" t="s">
        <v>115</v>
      </c>
      <c r="U32" s="161">
        <v>0</v>
      </c>
      <c r="V32" s="161">
        <f>ROUND(E32*U32,2)</f>
        <v>0</v>
      </c>
      <c r="W32" s="161"/>
      <c r="X32" s="161" t="s">
        <v>199</v>
      </c>
      <c r="Y32" s="161" t="s">
        <v>117</v>
      </c>
      <c r="Z32" s="151"/>
      <c r="AA32" s="151"/>
      <c r="AB32" s="151"/>
      <c r="AC32" s="151"/>
      <c r="AD32" s="151"/>
      <c r="AE32" s="151"/>
      <c r="AF32" s="151"/>
      <c r="AG32" s="151" t="s">
        <v>200</v>
      </c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</row>
    <row r="33" spans="1:33" x14ac:dyDescent="0.2">
      <c r="A33" s="3"/>
      <c r="B33" s="4"/>
      <c r="C33" s="190"/>
      <c r="D33" s="6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AE33">
        <v>12</v>
      </c>
      <c r="AF33">
        <v>21</v>
      </c>
      <c r="AG33" t="s">
        <v>95</v>
      </c>
    </row>
    <row r="34" spans="1:33" x14ac:dyDescent="0.2">
      <c r="A34" s="154"/>
      <c r="B34" s="155" t="s">
        <v>29</v>
      </c>
      <c r="C34" s="191"/>
      <c r="D34" s="156"/>
      <c r="E34" s="157"/>
      <c r="F34" s="157"/>
      <c r="G34" s="171">
        <f>G8+G17+G20+G24</f>
        <v>0</v>
      </c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AE34">
        <f>SUMIF(L7:L32,AE33,G7:G32)</f>
        <v>0</v>
      </c>
      <c r="AF34">
        <f>SUMIF(L7:L32,AF33,G7:G32)</f>
        <v>0</v>
      </c>
      <c r="AG34" t="s">
        <v>212</v>
      </c>
    </row>
    <row r="35" spans="1:33" x14ac:dyDescent="0.2">
      <c r="C35" s="192"/>
      <c r="D35" s="10"/>
      <c r="AG35" t="s">
        <v>213</v>
      </c>
    </row>
    <row r="36" spans="1:33" x14ac:dyDescent="0.2">
      <c r="D36" s="10"/>
    </row>
    <row r="37" spans="1:33" x14ac:dyDescent="0.2">
      <c r="D37" s="10"/>
    </row>
    <row r="38" spans="1:33" x14ac:dyDescent="0.2">
      <c r="D38" s="10"/>
    </row>
    <row r="39" spans="1:33" x14ac:dyDescent="0.2">
      <c r="D39" s="10"/>
    </row>
    <row r="40" spans="1:33" x14ac:dyDescent="0.2">
      <c r="D40" s="10"/>
    </row>
    <row r="41" spans="1:33" x14ac:dyDescent="0.2">
      <c r="D41" s="10"/>
    </row>
    <row r="42" spans="1:33" x14ac:dyDescent="0.2">
      <c r="D42" s="10"/>
    </row>
    <row r="43" spans="1:33" x14ac:dyDescent="0.2">
      <c r="D43" s="10"/>
    </row>
    <row r="44" spans="1:33" x14ac:dyDescent="0.2">
      <c r="D44" s="10"/>
    </row>
    <row r="45" spans="1:33" x14ac:dyDescent="0.2">
      <c r="D45" s="10"/>
    </row>
    <row r="46" spans="1:33" x14ac:dyDescent="0.2">
      <c r="D46" s="10"/>
    </row>
    <row r="47" spans="1:33" x14ac:dyDescent="0.2">
      <c r="D47" s="10"/>
    </row>
    <row r="48" spans="1:33" x14ac:dyDescent="0.2">
      <c r="D48" s="10"/>
    </row>
    <row r="49" spans="4:4" x14ac:dyDescent="0.2">
      <c r="D49" s="10"/>
    </row>
    <row r="50" spans="4:4" x14ac:dyDescent="0.2">
      <c r="D50" s="10"/>
    </row>
    <row r="51" spans="4:4" x14ac:dyDescent="0.2">
      <c r="D51" s="10"/>
    </row>
    <row r="52" spans="4:4" x14ac:dyDescent="0.2">
      <c r="D52" s="10"/>
    </row>
    <row r="53" spans="4:4" x14ac:dyDescent="0.2">
      <c r="D53" s="10"/>
    </row>
    <row r="54" spans="4:4" x14ac:dyDescent="0.2">
      <c r="D54" s="10"/>
    </row>
    <row r="55" spans="4:4" x14ac:dyDescent="0.2">
      <c r="D55" s="10"/>
    </row>
    <row r="56" spans="4:4" x14ac:dyDescent="0.2">
      <c r="D56" s="10"/>
    </row>
    <row r="57" spans="4:4" x14ac:dyDescent="0.2">
      <c r="D57" s="10"/>
    </row>
    <row r="58" spans="4:4" x14ac:dyDescent="0.2">
      <c r="D58" s="10"/>
    </row>
    <row r="59" spans="4:4" x14ac:dyDescent="0.2">
      <c r="D59" s="10"/>
    </row>
    <row r="60" spans="4:4" x14ac:dyDescent="0.2">
      <c r="D60" s="10"/>
    </row>
    <row r="61" spans="4:4" x14ac:dyDescent="0.2">
      <c r="D61" s="10"/>
    </row>
    <row r="62" spans="4:4" x14ac:dyDescent="0.2">
      <c r="D62" s="10"/>
    </row>
    <row r="63" spans="4:4" x14ac:dyDescent="0.2">
      <c r="D63" s="10"/>
    </row>
    <row r="64" spans="4:4" x14ac:dyDescent="0.2">
      <c r="D64" s="10"/>
    </row>
    <row r="65" spans="4:4" x14ac:dyDescent="0.2">
      <c r="D65" s="10"/>
    </row>
    <row r="66" spans="4:4" x14ac:dyDescent="0.2">
      <c r="D66" s="10"/>
    </row>
    <row r="67" spans="4:4" x14ac:dyDescent="0.2">
      <c r="D67" s="10"/>
    </row>
    <row r="68" spans="4:4" x14ac:dyDescent="0.2">
      <c r="D68" s="10"/>
    </row>
    <row r="69" spans="4:4" x14ac:dyDescent="0.2">
      <c r="D69" s="10"/>
    </row>
    <row r="70" spans="4:4" x14ac:dyDescent="0.2">
      <c r="D70" s="10"/>
    </row>
    <row r="71" spans="4:4" x14ac:dyDescent="0.2">
      <c r="D71" s="10"/>
    </row>
    <row r="72" spans="4:4" x14ac:dyDescent="0.2">
      <c r="D72" s="10"/>
    </row>
    <row r="73" spans="4:4" x14ac:dyDescent="0.2">
      <c r="D73" s="10"/>
    </row>
    <row r="74" spans="4:4" x14ac:dyDescent="0.2">
      <c r="D74" s="10"/>
    </row>
    <row r="75" spans="4:4" x14ac:dyDescent="0.2">
      <c r="D75" s="10"/>
    </row>
    <row r="76" spans="4:4" x14ac:dyDescent="0.2">
      <c r="D76" s="10"/>
    </row>
    <row r="77" spans="4:4" x14ac:dyDescent="0.2">
      <c r="D77" s="10"/>
    </row>
    <row r="78" spans="4:4" x14ac:dyDescent="0.2">
      <c r="D78" s="10"/>
    </row>
    <row r="79" spans="4:4" x14ac:dyDescent="0.2">
      <c r="D79" s="10"/>
    </row>
    <row r="80" spans="4:4" x14ac:dyDescent="0.2">
      <c r="D80" s="10"/>
    </row>
    <row r="81" spans="4:4" x14ac:dyDescent="0.2">
      <c r="D81" s="10"/>
    </row>
    <row r="82" spans="4:4" x14ac:dyDescent="0.2">
      <c r="D82" s="10"/>
    </row>
    <row r="83" spans="4:4" x14ac:dyDescent="0.2">
      <c r="D83" s="10"/>
    </row>
    <row r="84" spans="4:4" x14ac:dyDescent="0.2">
      <c r="D84" s="10"/>
    </row>
    <row r="85" spans="4:4" x14ac:dyDescent="0.2">
      <c r="D85" s="10"/>
    </row>
    <row r="86" spans="4:4" x14ac:dyDescent="0.2">
      <c r="D86" s="10"/>
    </row>
    <row r="87" spans="4:4" x14ac:dyDescent="0.2">
      <c r="D87" s="10"/>
    </row>
    <row r="88" spans="4:4" x14ac:dyDescent="0.2">
      <c r="D88" s="10"/>
    </row>
    <row r="89" spans="4:4" x14ac:dyDescent="0.2">
      <c r="D89" s="10"/>
    </row>
    <row r="90" spans="4:4" x14ac:dyDescent="0.2">
      <c r="D90" s="10"/>
    </row>
    <row r="91" spans="4:4" x14ac:dyDescent="0.2">
      <c r="D91" s="10"/>
    </row>
    <row r="92" spans="4:4" x14ac:dyDescent="0.2">
      <c r="D92" s="10"/>
    </row>
    <row r="93" spans="4:4" x14ac:dyDescent="0.2">
      <c r="D93" s="10"/>
    </row>
    <row r="94" spans="4:4" x14ac:dyDescent="0.2">
      <c r="D94" s="10"/>
    </row>
    <row r="95" spans="4:4" x14ac:dyDescent="0.2">
      <c r="D95" s="10"/>
    </row>
    <row r="96" spans="4:4" x14ac:dyDescent="0.2">
      <c r="D96" s="10"/>
    </row>
    <row r="97" spans="4:4" x14ac:dyDescent="0.2">
      <c r="D97" s="10"/>
    </row>
    <row r="98" spans="4:4" x14ac:dyDescent="0.2">
      <c r="D98" s="10"/>
    </row>
    <row r="99" spans="4:4" x14ac:dyDescent="0.2">
      <c r="D99" s="10"/>
    </row>
    <row r="100" spans="4:4" x14ac:dyDescent="0.2">
      <c r="D100" s="10"/>
    </row>
    <row r="101" spans="4:4" x14ac:dyDescent="0.2">
      <c r="D101" s="10"/>
    </row>
    <row r="102" spans="4:4" x14ac:dyDescent="0.2">
      <c r="D102" s="10"/>
    </row>
    <row r="103" spans="4:4" x14ac:dyDescent="0.2">
      <c r="D103" s="10"/>
    </row>
    <row r="104" spans="4:4" x14ac:dyDescent="0.2">
      <c r="D104" s="10"/>
    </row>
    <row r="105" spans="4:4" x14ac:dyDescent="0.2">
      <c r="D105" s="10"/>
    </row>
    <row r="106" spans="4:4" x14ac:dyDescent="0.2">
      <c r="D106" s="10"/>
    </row>
    <row r="107" spans="4:4" x14ac:dyDescent="0.2">
      <c r="D107" s="10"/>
    </row>
    <row r="108" spans="4:4" x14ac:dyDescent="0.2">
      <c r="D108" s="10"/>
    </row>
    <row r="109" spans="4:4" x14ac:dyDescent="0.2">
      <c r="D109" s="10"/>
    </row>
    <row r="110" spans="4:4" x14ac:dyDescent="0.2">
      <c r="D110" s="10"/>
    </row>
    <row r="111" spans="4:4" x14ac:dyDescent="0.2">
      <c r="D111" s="10"/>
    </row>
    <row r="112" spans="4:4" x14ac:dyDescent="0.2">
      <c r="D112" s="10"/>
    </row>
    <row r="113" spans="4:4" x14ac:dyDescent="0.2">
      <c r="D113" s="10"/>
    </row>
    <row r="114" spans="4:4" x14ac:dyDescent="0.2">
      <c r="D114" s="10"/>
    </row>
    <row r="115" spans="4:4" x14ac:dyDescent="0.2">
      <c r="D115" s="10"/>
    </row>
    <row r="116" spans="4:4" x14ac:dyDescent="0.2">
      <c r="D116" s="10"/>
    </row>
    <row r="117" spans="4:4" x14ac:dyDescent="0.2">
      <c r="D117" s="10"/>
    </row>
    <row r="118" spans="4:4" x14ac:dyDescent="0.2">
      <c r="D118" s="10"/>
    </row>
    <row r="119" spans="4:4" x14ac:dyDescent="0.2">
      <c r="D119" s="10"/>
    </row>
    <row r="120" spans="4:4" x14ac:dyDescent="0.2">
      <c r="D120" s="10"/>
    </row>
    <row r="121" spans="4:4" x14ac:dyDescent="0.2">
      <c r="D121" s="10"/>
    </row>
    <row r="122" spans="4:4" x14ac:dyDescent="0.2">
      <c r="D122" s="10"/>
    </row>
    <row r="123" spans="4:4" x14ac:dyDescent="0.2">
      <c r="D123" s="10"/>
    </row>
    <row r="124" spans="4:4" x14ac:dyDescent="0.2">
      <c r="D124" s="10"/>
    </row>
    <row r="125" spans="4:4" x14ac:dyDescent="0.2">
      <c r="D125" s="10"/>
    </row>
    <row r="126" spans="4:4" x14ac:dyDescent="0.2">
      <c r="D126" s="10"/>
    </row>
    <row r="127" spans="4:4" x14ac:dyDescent="0.2">
      <c r="D127" s="10"/>
    </row>
    <row r="128" spans="4:4" x14ac:dyDescent="0.2">
      <c r="D128" s="10"/>
    </row>
    <row r="129" spans="4:4" x14ac:dyDescent="0.2">
      <c r="D129" s="10"/>
    </row>
    <row r="130" spans="4:4" x14ac:dyDescent="0.2">
      <c r="D130" s="10"/>
    </row>
    <row r="131" spans="4:4" x14ac:dyDescent="0.2">
      <c r="D131" s="10"/>
    </row>
    <row r="132" spans="4:4" x14ac:dyDescent="0.2">
      <c r="D132" s="10"/>
    </row>
    <row r="133" spans="4:4" x14ac:dyDescent="0.2">
      <c r="D133" s="10"/>
    </row>
    <row r="134" spans="4:4" x14ac:dyDescent="0.2">
      <c r="D134" s="10"/>
    </row>
    <row r="135" spans="4:4" x14ac:dyDescent="0.2">
      <c r="D135" s="10"/>
    </row>
    <row r="136" spans="4:4" x14ac:dyDescent="0.2">
      <c r="D136" s="10"/>
    </row>
    <row r="137" spans="4:4" x14ac:dyDescent="0.2">
      <c r="D137" s="10"/>
    </row>
    <row r="138" spans="4:4" x14ac:dyDescent="0.2">
      <c r="D138" s="10"/>
    </row>
    <row r="139" spans="4:4" x14ac:dyDescent="0.2">
      <c r="D139" s="10"/>
    </row>
    <row r="140" spans="4:4" x14ac:dyDescent="0.2">
      <c r="D140" s="10"/>
    </row>
    <row r="141" spans="4:4" x14ac:dyDescent="0.2">
      <c r="D141" s="10"/>
    </row>
    <row r="142" spans="4:4" x14ac:dyDescent="0.2">
      <c r="D142" s="10"/>
    </row>
    <row r="143" spans="4:4" x14ac:dyDescent="0.2">
      <c r="D143" s="10"/>
    </row>
    <row r="144" spans="4:4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sheetProtection algorithmName="SHA-512" hashValue="4/Tvx0640ocCxKeUaD/nRiJmjQrHUxVD40R1nSyOSuQIi+omGa1949YJM1LqDFccNBShVwMyMbsN6Z2MRQvf9Q==" saltValue="0HMTTKyxwt1ixcUHTFXK6g==" spinCount="100000" sheet="1" formatRows="0"/>
  <mergeCells count="9">
    <mergeCell ref="C26:G26"/>
    <mergeCell ref="C29:G29"/>
    <mergeCell ref="C31:G31"/>
    <mergeCell ref="A1:G1"/>
    <mergeCell ref="C2:G2"/>
    <mergeCell ref="C3:G3"/>
    <mergeCell ref="C4:G4"/>
    <mergeCell ref="C10:G10"/>
    <mergeCell ref="C19:G19"/>
  </mergeCells>
  <pageMargins left="0.59055118110236204" right="0.196850393700787" top="0.78740157499999996" bottom="0.78740157499999996" header="0.3" footer="0.3"/>
  <pageSetup paperSize="9" orientation="landscape" horizontalDpi="1200" verticalDpi="1200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50</vt:i4>
      </vt:variant>
    </vt:vector>
  </HeadingPairs>
  <TitlesOfParts>
    <vt:vector size="55" baseType="lpstr">
      <vt:lpstr>Pokyny pro vyplnění</vt:lpstr>
      <vt:lpstr>Stavba</vt:lpstr>
      <vt:lpstr>VzorPolozky</vt:lpstr>
      <vt:lpstr>01 01 Pol</vt:lpstr>
      <vt:lpstr>01 02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01 Pol'!Názvy_tisku</vt:lpstr>
      <vt:lpstr>'01 02 Pol'!Názvy_tisku</vt:lpstr>
      <vt:lpstr>oadresa</vt:lpstr>
      <vt:lpstr>Stavba!Objednatel</vt:lpstr>
      <vt:lpstr>Stavba!Objekt</vt:lpstr>
      <vt:lpstr>'01 01 Pol'!Oblast_tisku</vt:lpstr>
      <vt:lpstr>'01 02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</dc:creator>
  <cp:lastModifiedBy>Viktor Mičan</cp:lastModifiedBy>
  <cp:lastPrinted>2019-03-19T12:27:02Z</cp:lastPrinted>
  <dcterms:created xsi:type="dcterms:W3CDTF">2009-04-08T07:15:50Z</dcterms:created>
  <dcterms:modified xsi:type="dcterms:W3CDTF">2025-05-29T06:17:47Z</dcterms:modified>
</cp:coreProperties>
</file>