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55" windowHeight="7935"/>
  </bookViews>
  <sheets>
    <sheet name="Krycí list" sheetId="1" r:id="rId1"/>
    <sheet name="Rekapitulace" sheetId="2" r:id="rId2"/>
    <sheet name="Položky" sheetId="3" r:id="rId3"/>
  </sheets>
  <definedNames>
    <definedName name="cisloobjektu">'Krycí list'!$A$5</definedName>
    <definedName name="cislostavby">'Krycí list'!$A$7</definedName>
    <definedName name="Datum">'Krycí list'!$B$27</definedName>
    <definedName name="Dil">Rekapitulace!$A$6</definedName>
    <definedName name="Dodavka">Rekapitulace!$G$14</definedName>
    <definedName name="Dodavka0">Položky!#REF!</definedName>
    <definedName name="HSV">Rekapitulace!$E$14</definedName>
    <definedName name="HSV0">Položky!#REF!</definedName>
    <definedName name="HZS">Rekapitulace!$I$14</definedName>
    <definedName name="HZS0">Položky!#REF!</definedName>
    <definedName name="JKSO">'Krycí list'!$G$2</definedName>
    <definedName name="MJ">'Krycí list'!$G$5</definedName>
    <definedName name="Mont">Rekapitulace!$H$14</definedName>
    <definedName name="Montaz0">Položky!#REF!</definedName>
    <definedName name="NazevDilu">Rekapitulace!$B$6</definedName>
    <definedName name="nazevobjektu">'Krycí list'!$C$5</definedName>
    <definedName name="nazevstavby">'Krycí list'!$C$7</definedName>
    <definedName name="_xlnm.Print_Titles" localSheetId="2">Položky!$1:$6</definedName>
    <definedName name="_xlnm.Print_Titles" localSheetId="1">Rekapitulace!$1:$6</definedName>
    <definedName name="Objednatel">'Krycí list'!$C$10</definedName>
    <definedName name="_xlnm.Print_Area" localSheetId="0">'Krycí list'!$A$1:$G$45</definedName>
    <definedName name="_xlnm.Print_Area" localSheetId="2">Položky!$A$1:$G$94</definedName>
    <definedName name="_xlnm.Print_Area" localSheetId="1">Rekapitulace!$A$1:$I$28</definedName>
    <definedName name="PocetMJ">'Krycí list'!$G$6</definedName>
    <definedName name="Poznamka">'Krycí list'!$B$37</definedName>
    <definedName name="Projektant">'Krycí list'!$C$8</definedName>
    <definedName name="PSV">Rekapitulace!$F$14</definedName>
    <definedName name="PSV0">Položky!#REF!</definedName>
    <definedName name="SazbaDPH1">'Krycí list'!$C$30</definedName>
    <definedName name="SazbaDPH2">'Krycí list'!$C$32</definedName>
    <definedName name="SloupecCC">Položky!$G$6</definedName>
    <definedName name="SloupecCisloPol">Položky!$B$6</definedName>
    <definedName name="SloupecJC">Položky!$F$6</definedName>
    <definedName name="SloupecMJ">Položky!$D$6</definedName>
    <definedName name="SloupecMnozstvi">Položky!$E$6</definedName>
    <definedName name="SloupecNazPol">Položky!$C$6</definedName>
    <definedName name="SloupecPC">Položky!$A$6</definedName>
    <definedName name="solver_lin" localSheetId="2" hidden="1">0</definedName>
    <definedName name="solver_num" localSheetId="2" hidden="1">0</definedName>
    <definedName name="solver_opt" localSheetId="2" hidden="1">Položky!#REF!</definedName>
    <definedName name="solver_typ" localSheetId="2" hidden="1">1</definedName>
    <definedName name="solver_val" localSheetId="2" hidden="1">0</definedName>
    <definedName name="Typ">Položky!#REF!</definedName>
    <definedName name="VRN">Rekapitulace!$H$27</definedName>
    <definedName name="VRNKc">Rekapitulace!#REF!</definedName>
    <definedName name="VRNnazev">Rekapitulace!#REF!</definedName>
    <definedName name="VRNproc">Rekapitulace!#REF!</definedName>
    <definedName name="VRNzakl">Rekapitulace!#REF!</definedName>
    <definedName name="Zakazka">'Krycí list'!$G$11</definedName>
    <definedName name="Zaklad22">'Krycí list'!$F$32</definedName>
    <definedName name="Zaklad5">'Krycí list'!$F$30</definedName>
    <definedName name="Zhotovitel">'Krycí list'!$C$11:$E$11</definedName>
  </definedNames>
  <calcPr calcId="125725" fullCalcOnLoad="1"/>
</workbook>
</file>

<file path=xl/calcChain.xml><?xml version="1.0" encoding="utf-8"?>
<calcChain xmlns="http://schemas.openxmlformats.org/spreadsheetml/2006/main">
  <c r="D21" i="1"/>
  <c r="D20"/>
  <c r="D19"/>
  <c r="D18"/>
  <c r="D17"/>
  <c r="D16"/>
  <c r="D15"/>
  <c r="BE93" i="3"/>
  <c r="BC93"/>
  <c r="BB93"/>
  <c r="BA93"/>
  <c r="G93"/>
  <c r="BD93" s="1"/>
  <c r="BE91"/>
  <c r="BC91"/>
  <c r="BB91"/>
  <c r="BA91"/>
  <c r="G91"/>
  <c r="BD91" s="1"/>
  <c r="BE89"/>
  <c r="BE94" s="1"/>
  <c r="I13" i="2" s="1"/>
  <c r="BC89" i="3"/>
  <c r="BC94" s="1"/>
  <c r="G13" i="2" s="1"/>
  <c r="BB89" i="3"/>
  <c r="BA89"/>
  <c r="BA94" s="1"/>
  <c r="E13" i="2" s="1"/>
  <c r="G89" i="3"/>
  <c r="BD89" s="1"/>
  <c r="BD94" s="1"/>
  <c r="H13" i="2" s="1"/>
  <c r="B13"/>
  <c r="A13"/>
  <c r="BB94" i="3"/>
  <c r="F13" i="2" s="1"/>
  <c r="G94" i="3"/>
  <c r="C94"/>
  <c r="BE85"/>
  <c r="BD85"/>
  <c r="BC85"/>
  <c r="BB85"/>
  <c r="BA85"/>
  <c r="G85"/>
  <c r="BE83"/>
  <c r="BD83"/>
  <c r="BC83"/>
  <c r="BB83"/>
  <c r="BA83"/>
  <c r="G83"/>
  <c r="BE81"/>
  <c r="BD81"/>
  <c r="BC81"/>
  <c r="BB81"/>
  <c r="BA81"/>
  <c r="G81"/>
  <c r="BE79"/>
  <c r="BD79"/>
  <c r="BC79"/>
  <c r="BB79"/>
  <c r="BA79"/>
  <c r="G79"/>
  <c r="BE77"/>
  <c r="BD77"/>
  <c r="BC77"/>
  <c r="BB77"/>
  <c r="BA77"/>
  <c r="G77"/>
  <c r="BE72"/>
  <c r="BC72"/>
  <c r="BB72"/>
  <c r="BA72"/>
  <c r="G72"/>
  <c r="BD72" s="1"/>
  <c r="BD87" s="1"/>
  <c r="H12" i="2" s="1"/>
  <c r="B12"/>
  <c r="A12"/>
  <c r="BE87" i="3"/>
  <c r="I12" i="2" s="1"/>
  <c r="BC87" i="3"/>
  <c r="G12" i="2" s="1"/>
  <c r="BB87" i="3"/>
  <c r="F12" i="2" s="1"/>
  <c r="BA87" i="3"/>
  <c r="E12" i="2" s="1"/>
  <c r="G87" i="3"/>
  <c r="C87"/>
  <c r="BE69"/>
  <c r="BD69"/>
  <c r="BB69"/>
  <c r="BA69"/>
  <c r="G69"/>
  <c r="BC69" s="1"/>
  <c r="BE67"/>
  <c r="BD67"/>
  <c r="BB67"/>
  <c r="BA67"/>
  <c r="G67"/>
  <c r="BC67" s="1"/>
  <c r="BE65"/>
  <c r="BD65"/>
  <c r="BB65"/>
  <c r="BA65"/>
  <c r="G65"/>
  <c r="BC65" s="1"/>
  <c r="BE63"/>
  <c r="BD63"/>
  <c r="BB63"/>
  <c r="BA63"/>
  <c r="G63"/>
  <c r="BC63" s="1"/>
  <c r="BC70" s="1"/>
  <c r="G11" i="2" s="1"/>
  <c r="BE61" i="3"/>
  <c r="BC61"/>
  <c r="BB61"/>
  <c r="BA61"/>
  <c r="G61"/>
  <c r="BD61" s="1"/>
  <c r="BE59"/>
  <c r="BC59"/>
  <c r="BB59"/>
  <c r="BA59"/>
  <c r="G59"/>
  <c r="BD59" s="1"/>
  <c r="BE55"/>
  <c r="BC55"/>
  <c r="BB55"/>
  <c r="BA55"/>
  <c r="G55"/>
  <c r="BD55" s="1"/>
  <c r="BE52"/>
  <c r="BC52"/>
  <c r="BB52"/>
  <c r="BA52"/>
  <c r="G52"/>
  <c r="BD52" s="1"/>
  <c r="BE48"/>
  <c r="BC48"/>
  <c r="BB48"/>
  <c r="BA48"/>
  <c r="G48"/>
  <c r="BD48" s="1"/>
  <c r="BE44"/>
  <c r="BC44"/>
  <c r="BB44"/>
  <c r="BA44"/>
  <c r="G44"/>
  <c r="BD44" s="1"/>
  <c r="BE38"/>
  <c r="BC38"/>
  <c r="BB38"/>
  <c r="BA38"/>
  <c r="G38"/>
  <c r="BD38" s="1"/>
  <c r="BE34"/>
  <c r="BC34"/>
  <c r="BB34"/>
  <c r="BA34"/>
  <c r="G34"/>
  <c r="BD34" s="1"/>
  <c r="BE32"/>
  <c r="BC32"/>
  <c r="BB32"/>
  <c r="BA32"/>
  <c r="G32"/>
  <c r="BD32" s="1"/>
  <c r="B11" i="2"/>
  <c r="A11"/>
  <c r="BE70" i="3"/>
  <c r="I11" i="2" s="1"/>
  <c r="BB70" i="3"/>
  <c r="F11" i="2" s="1"/>
  <c r="BA70" i="3"/>
  <c r="E11" i="2" s="1"/>
  <c r="G70" i="3"/>
  <c r="C70"/>
  <c r="BE29"/>
  <c r="BD29"/>
  <c r="BC29"/>
  <c r="BB29"/>
  <c r="G29"/>
  <c r="BA29" s="1"/>
  <c r="BE28"/>
  <c r="BD28"/>
  <c r="BC28"/>
  <c r="BB28"/>
  <c r="G28"/>
  <c r="BA28" s="1"/>
  <c r="BA30" s="1"/>
  <c r="E10" i="2" s="1"/>
  <c r="BE27" i="3"/>
  <c r="BD27"/>
  <c r="BC27"/>
  <c r="BB27"/>
  <c r="BA27"/>
  <c r="G27"/>
  <c r="BE25"/>
  <c r="BD25"/>
  <c r="BC25"/>
  <c r="BB25"/>
  <c r="BA25"/>
  <c r="G25"/>
  <c r="BE21"/>
  <c r="BD21"/>
  <c r="BC21"/>
  <c r="BB21"/>
  <c r="BA21"/>
  <c r="G21"/>
  <c r="B10" i="2"/>
  <c r="A10"/>
  <c r="BE30" i="3"/>
  <c r="I10" i="2" s="1"/>
  <c r="BD30" i="3"/>
  <c r="H10" i="2" s="1"/>
  <c r="BC30" i="3"/>
  <c r="G10" i="2" s="1"/>
  <c r="BB30" i="3"/>
  <c r="F10" i="2" s="1"/>
  <c r="G30" i="3"/>
  <c r="C30"/>
  <c r="BE17"/>
  <c r="BD17"/>
  <c r="BC17"/>
  <c r="BB17"/>
  <c r="G17"/>
  <c r="BA17" s="1"/>
  <c r="BA19" s="1"/>
  <c r="E9" i="2" s="1"/>
  <c r="B9"/>
  <c r="A9"/>
  <c r="BE19" i="3"/>
  <c r="I9" i="2" s="1"/>
  <c r="BD19" i="3"/>
  <c r="H9" i="2" s="1"/>
  <c r="BC19" i="3"/>
  <c r="G9" i="2" s="1"/>
  <c r="BB19" i="3"/>
  <c r="F9" i="2" s="1"/>
  <c r="G19" i="3"/>
  <c r="C19"/>
  <c r="BE14"/>
  <c r="BD14"/>
  <c r="BC14"/>
  <c r="BB14"/>
  <c r="G14"/>
  <c r="BA14" s="1"/>
  <c r="BE13"/>
  <c r="BD13"/>
  <c r="BC13"/>
  <c r="BB13"/>
  <c r="G13"/>
  <c r="BA13" s="1"/>
  <c r="B8" i="2"/>
  <c r="A8"/>
  <c r="BE15" i="3"/>
  <c r="I8" i="2" s="1"/>
  <c r="BD15" i="3"/>
  <c r="H8" i="2" s="1"/>
  <c r="BC15" i="3"/>
  <c r="G8" i="2" s="1"/>
  <c r="BB15" i="3"/>
  <c r="F8" i="2" s="1"/>
  <c r="G15" i="3"/>
  <c r="C15"/>
  <c r="BE10"/>
  <c r="BD10"/>
  <c r="BC10"/>
  <c r="BB10"/>
  <c r="G10"/>
  <c r="BA10" s="1"/>
  <c r="BE8"/>
  <c r="BD8"/>
  <c r="BC8"/>
  <c r="BB8"/>
  <c r="G8"/>
  <c r="BA8" s="1"/>
  <c r="B7" i="2"/>
  <c r="A7"/>
  <c r="BE11" i="3"/>
  <c r="I7" i="2" s="1"/>
  <c r="I14" s="1"/>
  <c r="C21" i="1" s="1"/>
  <c r="BD11" i="3"/>
  <c r="H7" i="2" s="1"/>
  <c r="BC11" i="3"/>
  <c r="G7" i="2" s="1"/>
  <c r="G14" s="1"/>
  <c r="C18" i="1" s="1"/>
  <c r="BB11" i="3"/>
  <c r="F7" i="2" s="1"/>
  <c r="F14" s="1"/>
  <c r="C16" i="1" s="1"/>
  <c r="G11" i="3"/>
  <c r="C11"/>
  <c r="E4"/>
  <c r="C4"/>
  <c r="F3"/>
  <c r="C3"/>
  <c r="C2" i="2"/>
  <c r="C1"/>
  <c r="C33" i="1"/>
  <c r="F33" s="1"/>
  <c r="C31"/>
  <c r="C9"/>
  <c r="G7"/>
  <c r="D2"/>
  <c r="C2"/>
  <c r="BA11" i="3" l="1"/>
  <c r="E7" i="2" s="1"/>
  <c r="BA15" i="3"/>
  <c r="E8" i="2" s="1"/>
  <c r="BD70" i="3"/>
  <c r="H11" i="2" s="1"/>
  <c r="H14" s="1"/>
  <c r="C17" i="1" s="1"/>
  <c r="E14" i="2" l="1"/>
  <c r="C15" i="1" l="1"/>
  <c r="C19" s="1"/>
  <c r="C22" s="1"/>
  <c r="G26" i="2"/>
  <c r="I26" s="1"/>
  <c r="G25"/>
  <c r="I25" s="1"/>
  <c r="G21" i="1" s="1"/>
  <c r="G24" i="2"/>
  <c r="I24" s="1"/>
  <c r="G20" i="1" s="1"/>
  <c r="G23" i="2"/>
  <c r="I23" s="1"/>
  <c r="G19" i="1" s="1"/>
  <c r="G22" i="2"/>
  <c r="I22" s="1"/>
  <c r="G18" i="1" s="1"/>
  <c r="G21" i="2"/>
  <c r="I21" s="1"/>
  <c r="G17" i="1" s="1"/>
  <c r="G20" i="2"/>
  <c r="I20" s="1"/>
  <c r="G16" i="1" s="1"/>
  <c r="G19" i="2"/>
  <c r="I19" s="1"/>
  <c r="G15" i="1" l="1"/>
  <c r="H27" i="2"/>
  <c r="G23" i="1" s="1"/>
  <c r="G22" s="1"/>
  <c r="C23" l="1"/>
  <c r="F30" s="1"/>
  <c r="F31" l="1"/>
  <c r="F34" s="1"/>
</calcChain>
</file>

<file path=xl/sharedStrings.xml><?xml version="1.0" encoding="utf-8"?>
<sst xmlns="http://schemas.openxmlformats.org/spreadsheetml/2006/main" count="326" uniqueCount="213">
  <si>
    <t>Rozpočet</t>
  </si>
  <si>
    <t xml:space="preserve">JKSO </t>
  </si>
  <si>
    <t>Objekt</t>
  </si>
  <si>
    <t>Název objektu</t>
  </si>
  <si>
    <t xml:space="preserve">SKP </t>
  </si>
  <si>
    <t xml:space="preserve"> </t>
  </si>
  <si>
    <t>Měrná jednotka</t>
  </si>
  <si>
    <t>Stavba</t>
  </si>
  <si>
    <t>Název stavby</t>
  </si>
  <si>
    <t>Počet jednotek</t>
  </si>
  <si>
    <t>Náklady na m.j.</t>
  </si>
  <si>
    <t>Projektant</t>
  </si>
  <si>
    <t>Typ rozpočtu</t>
  </si>
  <si>
    <t>Zpracovatel projektu</t>
  </si>
  <si>
    <t>Objednatel</t>
  </si>
  <si>
    <t>Dodavatel</t>
  </si>
  <si>
    <t xml:space="preserve">Zakázkové číslo </t>
  </si>
  <si>
    <t>Rozpočtoval</t>
  </si>
  <si>
    <t>Počet listů</t>
  </si>
  <si>
    <t>ROZPOČTOVÉ NÁKLADY</t>
  </si>
  <si>
    <t>Základní rozpočtové náklady</t>
  </si>
  <si>
    <t>Ostatní rozpočtové náklady</t>
  </si>
  <si>
    <t>HSV celkem</t>
  </si>
  <si>
    <t>Z</t>
  </si>
  <si>
    <t>PSV celkem</t>
  </si>
  <si>
    <t>R</t>
  </si>
  <si>
    <t>M práce celkem</t>
  </si>
  <si>
    <t>N</t>
  </si>
  <si>
    <t>M dodávky celkem</t>
  </si>
  <si>
    <t>ZRN celkem</t>
  </si>
  <si>
    <t>HZS</t>
  </si>
  <si>
    <t>ZRN+HZS</t>
  </si>
  <si>
    <t>Ostatní náklady neuvedené</t>
  </si>
  <si>
    <t>ZRN+ost.náklady+HZS</t>
  </si>
  <si>
    <t>Ostatní náklady celkem</t>
  </si>
  <si>
    <t>Vypracoval</t>
  </si>
  <si>
    <t>Za zhotovitele</t>
  </si>
  <si>
    <t>Za objednatele</t>
  </si>
  <si>
    <t>Jméno :</t>
  </si>
  <si>
    <t>Datum :</t>
  </si>
  <si>
    <t>Podpis :</t>
  </si>
  <si>
    <t>Podpis:</t>
  </si>
  <si>
    <t>Základ pro DPH</t>
  </si>
  <si>
    <t xml:space="preserve">%  </t>
  </si>
  <si>
    <t>DPH</t>
  </si>
  <si>
    <t xml:space="preserve">% </t>
  </si>
  <si>
    <t>CENA ZA OBJEKT CELKEM</t>
  </si>
  <si>
    <t>Poznámka :</t>
  </si>
  <si>
    <t>Stavba :</t>
  </si>
  <si>
    <t>Rozpočet :</t>
  </si>
  <si>
    <t>Objekt :</t>
  </si>
  <si>
    <t>REKAPITULACE  STAVEBNÍCH  DÍLŮ</t>
  </si>
  <si>
    <t>Stavební díl</t>
  </si>
  <si>
    <t>HSV</t>
  </si>
  <si>
    <t>PSV</t>
  </si>
  <si>
    <t>Dodávka</t>
  </si>
  <si>
    <t>Montáž</t>
  </si>
  <si>
    <t>CELKEM  OBJEKT</t>
  </si>
  <si>
    <t>VEDLEJŠÍ ROZPOČTOVÉ  NÁKLADY</t>
  </si>
  <si>
    <t>Název VRN</t>
  </si>
  <si>
    <t>Kč</t>
  </si>
  <si>
    <t>%</t>
  </si>
  <si>
    <t>Základna</t>
  </si>
  <si>
    <t>CELKEM VRN</t>
  </si>
  <si>
    <t>Rozpočet: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</si>
  <si>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</si>
  <si>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</si>
  <si>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</si>
  <si>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</si>
  <si>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</si>
  <si>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</si>
  <si>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</si>
  <si>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Díl:</t>
  </si>
  <si>
    <t>ks</t>
  </si>
  <si>
    <t>Celkem za</t>
  </si>
  <si>
    <t>SLEPÝ ROZPOČET</t>
  </si>
  <si>
    <t>Slepý rozpočet</t>
  </si>
  <si>
    <t>2025</t>
  </si>
  <si>
    <t>Frýdl</t>
  </si>
  <si>
    <t>37</t>
  </si>
  <si>
    <t>SZZ úprava napojení NN KGJ</t>
  </si>
  <si>
    <t>081025</t>
  </si>
  <si>
    <t>SZZ úprava napojení NN KGJ, část HR-SR</t>
  </si>
  <si>
    <t>61</t>
  </si>
  <si>
    <t>Upravy povrchů vnitřní</t>
  </si>
  <si>
    <t>611125101U00</t>
  </si>
  <si>
    <t xml:space="preserve">Vyplnění spár MC vnitř  cihla </t>
  </si>
  <si>
    <t>m2</t>
  </si>
  <si>
    <t>úprava u SR</t>
  </si>
  <si>
    <t>611311123RZ1</t>
  </si>
  <si>
    <t xml:space="preserve">Váp omítka hladká vni </t>
  </si>
  <si>
    <t>62</t>
  </si>
  <si>
    <t>Úpravy povrchů vnější</t>
  </si>
  <si>
    <t>620451121R00</t>
  </si>
  <si>
    <t xml:space="preserve">Omítka cementová stěn zatřená dř.hladítkem, hladká </t>
  </si>
  <si>
    <t>620451231R00</t>
  </si>
  <si>
    <t xml:space="preserve">Vnější omítka </t>
  </si>
  <si>
    <t>94</t>
  </si>
  <si>
    <t>Lešení a stavební výtahy</t>
  </si>
  <si>
    <t>943943221RZ1</t>
  </si>
  <si>
    <t xml:space="preserve">Montáž lešení prostorové lehké, do 200kg, H 10 m </t>
  </si>
  <si>
    <t xml:space="preserve">převozní lešení (kostka na kolečkách) pro montáž na koridoru </t>
  </si>
  <si>
    <t>97</t>
  </si>
  <si>
    <t>Prorážení otvorů</t>
  </si>
  <si>
    <t>971024561R00</t>
  </si>
  <si>
    <t xml:space="preserve">Vybourání otv. zeď kam. pl. 1 m2, tl. 60 cm, MVC </t>
  </si>
  <si>
    <t>4x průchod zdí</t>
  </si>
  <si>
    <t>SR KGJ1,KGJ2:2</t>
  </si>
  <si>
    <t>průraz zdiva :2</t>
  </si>
  <si>
    <t>974032157R00</t>
  </si>
  <si>
    <t xml:space="preserve">Vysekání rýh zeď z cihel 10 x 30 cm </t>
  </si>
  <si>
    <t>m</t>
  </si>
  <si>
    <t xml:space="preserve">pro zemní kanál </t>
  </si>
  <si>
    <t>979081111RT2</t>
  </si>
  <si>
    <t>Odvoz suti a vybour. hmot na skládku do 1 km kontejner 4 t</t>
  </si>
  <si>
    <t>t</t>
  </si>
  <si>
    <t>979081121RT2</t>
  </si>
  <si>
    <t>Příplatek k odvozu za každý další 1 km kontejner 4 t</t>
  </si>
  <si>
    <t>595101RZ1</t>
  </si>
  <si>
    <t>Zdící a spárovací malta/pytel 25kg</t>
  </si>
  <si>
    <t>M21</t>
  </si>
  <si>
    <t>Elektromontáže</t>
  </si>
  <si>
    <t>210010108R00</t>
  </si>
  <si>
    <t xml:space="preserve">Lišta elektroinstalační PVC š.do 210mm, </t>
  </si>
  <si>
    <t>Uložení zemního kanálu do zdi</t>
  </si>
  <si>
    <t>210020134RZ1</t>
  </si>
  <si>
    <t xml:space="preserve">Mtž rošt typový kabelový š -600mm </t>
  </si>
  <si>
    <t>Kompletní montáž kabelového žlabu včetně veškerých montážních prací s tím spojené + osazení v kabelových lávkách pomocí kabelových úchytek</t>
  </si>
  <si>
    <t>trasa E,F,G:144</t>
  </si>
  <si>
    <t>trasa C:8</t>
  </si>
  <si>
    <t>210100012R00</t>
  </si>
  <si>
    <t xml:space="preserve">Ukončení vodičů v rozvaděči + zapojení do 240 mm2 </t>
  </si>
  <si>
    <t>kus</t>
  </si>
  <si>
    <t>v ceně kabelové oka</t>
  </si>
  <si>
    <t>RM4:4</t>
  </si>
  <si>
    <t>RM2:4</t>
  </si>
  <si>
    <t>SR KJ1:4</t>
  </si>
  <si>
    <t>SR KGJ2:4</t>
  </si>
  <si>
    <t>210120102RT9</t>
  </si>
  <si>
    <t>Patrona nožová do 500 V s montáží včetně dodávky PH2 - 400A</t>
  </si>
  <si>
    <t>Hodnoty dle PD</t>
  </si>
  <si>
    <t>KGJ1:3</t>
  </si>
  <si>
    <t>KGJ2:3</t>
  </si>
  <si>
    <t>210190004R00</t>
  </si>
  <si>
    <t xml:space="preserve">Montáž celoplechových rozvodnic do váhy 150 kg </t>
  </si>
  <si>
    <t>Kompletní osazení rozváděčů, montáž demontáž</t>
  </si>
  <si>
    <t>SR KGJ1:1</t>
  </si>
  <si>
    <t>SR KGJ2:1</t>
  </si>
  <si>
    <t>210190005RZ1</t>
  </si>
  <si>
    <t xml:space="preserve">Montáž celoplechových rozvodnic do váhy 200 kg </t>
  </si>
  <si>
    <t>HR kompletní montáž v HR hlavní rozvodně</t>
  </si>
  <si>
    <t>včetně výměny sběrnic viz PD</t>
  </si>
  <si>
    <t>210810107R00</t>
  </si>
  <si>
    <t xml:space="preserve">Kabel CYKY-m 1 kV 3 x 185 mm2 pevně uložený </t>
  </si>
  <si>
    <t>z HR do SR DO:210</t>
  </si>
  <si>
    <t>z HR do SR MDO:210</t>
  </si>
  <si>
    <t>prořez,vývody:40</t>
  </si>
  <si>
    <t>210860002RZ1</t>
  </si>
  <si>
    <t xml:space="preserve">Jiný </t>
  </si>
  <si>
    <t>Kabelové koncovky, označení, jiný materiál, kabelové oka , stahovací pásky aj. potřebné</t>
  </si>
  <si>
    <t>211900024RZ1</t>
  </si>
  <si>
    <t xml:space="preserve">Příplatek za manipulaci s kabelem </t>
  </si>
  <si>
    <t>Veškeré manipulace s kabelem, rozvinutí protahování aj. práce navýšení</t>
  </si>
  <si>
    <t>3411166RZ1</t>
  </si>
  <si>
    <t>Kabel silový s Cu jádrem 1 kV 1-CYKY 3 x 185 + 95</t>
  </si>
  <si>
    <t>345717RZ1</t>
  </si>
  <si>
    <t>Protipožární tmel</t>
  </si>
  <si>
    <t>na plochu 1m2</t>
  </si>
  <si>
    <t>3457217RZ1</t>
  </si>
  <si>
    <t>Kabelový kanál 100x100 s víkem</t>
  </si>
  <si>
    <t>358252RZ1</t>
  </si>
  <si>
    <t>Pojistka výkonová nízkoztrátová PHN 2  200 A</t>
  </si>
  <si>
    <t>M22</t>
  </si>
  <si>
    <t>Montáž sdělovací a zabezp. techniky</t>
  </si>
  <si>
    <t>220890202R00</t>
  </si>
  <si>
    <t xml:space="preserve">Revize </t>
  </si>
  <si>
    <t>h</t>
  </si>
  <si>
    <t>kompletní VRZ elektro</t>
  </si>
  <si>
    <t>měření:9</t>
  </si>
  <si>
    <t>zpracování:14</t>
  </si>
  <si>
    <t>předání:4</t>
  </si>
  <si>
    <t>34571818RZ1</t>
  </si>
  <si>
    <t>Materiál trasa C</t>
  </si>
  <si>
    <t>sada</t>
  </si>
  <si>
    <t>Cena z propočtu výrobce dle jeho SW</t>
  </si>
  <si>
    <t>34571942RZ1</t>
  </si>
  <si>
    <t>Sběrnice 400A</t>
  </si>
  <si>
    <t>Sběrnice ks 2m/ILTA30CU/400A</t>
  </si>
  <si>
    <t>34572007RZ1</t>
  </si>
  <si>
    <t>Materiál trasa F,G</t>
  </si>
  <si>
    <t>3457200RZ1</t>
  </si>
  <si>
    <t>Materiál stupačky v celé trase</t>
  </si>
  <si>
    <t>345720RZ1</t>
  </si>
  <si>
    <t>příchytka kabelu PKC1 1209F</t>
  </si>
  <si>
    <t>sonap příchytky na kabelové lávky</t>
  </si>
  <si>
    <t>M46</t>
  </si>
  <si>
    <t>Zemní práce při montážích</t>
  </si>
  <si>
    <t>460680025RT4</t>
  </si>
  <si>
    <t>Průraz zdivem v cihlové zdi tloušťky 100 cm plochy do 1,00 m2</t>
  </si>
  <si>
    <t>vstupy do objektů</t>
  </si>
  <si>
    <t>460921102RZ8</t>
  </si>
  <si>
    <t xml:space="preserve">Zaměření a zobrazení kabel. trasy na pevný bod </t>
  </si>
  <si>
    <t>Zaměření skutečného stavu</t>
  </si>
  <si>
    <t>460961602RZ4</t>
  </si>
  <si>
    <t xml:space="preserve">Zpracování výsledku měření </t>
  </si>
  <si>
    <t>Ztížené výrobní podmínky</t>
  </si>
  <si>
    <t>Oborová přirážka</t>
  </si>
  <si>
    <t>Přesun stavebních kapacit</t>
  </si>
  <si>
    <t>Mimostaveništní doprava</t>
  </si>
  <si>
    <t>Zařízení staveniště</t>
  </si>
  <si>
    <t>Provoz investora</t>
  </si>
  <si>
    <t>Kompletační činnost (IČD)</t>
  </si>
  <si>
    <t>Rezerva rozpočtu</t>
  </si>
</sst>
</file>

<file path=xl/styles.xml><?xml version="1.0" encoding="utf-8"?>
<styleSheet xmlns="http://schemas.openxmlformats.org/spreadsheetml/2006/main">
  <numFmts count="3">
    <numFmt numFmtId="164" formatCode="dd/mm/yy"/>
    <numFmt numFmtId="165" formatCode="0.0"/>
    <numFmt numFmtId="166" formatCode="#,##0\ &quot;Kč&quot;"/>
  </numFmts>
  <fonts count="27">
    <font>
      <sz val="10"/>
      <name val="Arial CE"/>
      <charset val="238"/>
    </font>
    <font>
      <sz val="10"/>
      <name val="Arial CE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u/>
      <sz val="12"/>
      <name val="Arial"/>
      <family val="2"/>
      <charset val="238"/>
    </font>
    <font>
      <b/>
      <u/>
      <sz val="10"/>
      <name val="Arial"/>
      <family val="2"/>
      <charset val="238"/>
    </font>
    <font>
      <u/>
      <sz val="10"/>
      <name val="Arial"/>
      <family val="2"/>
      <charset val="238"/>
    </font>
    <font>
      <sz val="10"/>
      <color indexed="9"/>
      <name val="Arial CE"/>
      <family val="2"/>
      <charset val="238"/>
    </font>
    <font>
      <sz val="8"/>
      <name val="Arial"/>
      <family val="2"/>
      <charset val="238"/>
    </font>
    <font>
      <sz val="10"/>
      <color indexed="9"/>
      <name val="Arial CE"/>
    </font>
    <font>
      <sz val="8"/>
      <color indexed="17"/>
      <name val="Arial"/>
      <family val="2"/>
      <charset val="238"/>
    </font>
    <font>
      <sz val="10"/>
      <color indexed="17"/>
      <name val="Arial"/>
      <family val="2"/>
      <charset val="238"/>
    </font>
    <font>
      <sz val="8"/>
      <color indexed="9"/>
      <name val="Arial"/>
      <family val="2"/>
      <charset val="238"/>
    </font>
    <font>
      <sz val="8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b/>
      <i/>
      <sz val="10"/>
      <name val="Arial"/>
      <family val="2"/>
      <charset val="238"/>
    </font>
    <font>
      <i/>
      <sz val="8"/>
      <name val="Arial CE"/>
      <family val="2"/>
      <charset val="238"/>
    </font>
    <font>
      <i/>
      <sz val="9"/>
      <name val="Arial CE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40"/>
      </patternFill>
    </fill>
  </fills>
  <borders count="6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235">
    <xf numFmtId="0" fontId="0" fillId="0" borderId="0" xfId="0"/>
    <xf numFmtId="0" fontId="2" fillId="0" borderId="1" xfId="0" applyFont="1" applyBorder="1" applyAlignment="1">
      <alignment horizontal="centerContinuous" vertical="top"/>
    </xf>
    <xf numFmtId="0" fontId="3" fillId="0" borderId="1" xfId="0" applyFont="1" applyBorder="1" applyAlignment="1">
      <alignment horizontal="centerContinuous"/>
    </xf>
    <xf numFmtId="0" fontId="4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centerContinuous"/>
    </xf>
    <xf numFmtId="49" fontId="6" fillId="2" borderId="4" xfId="0" applyNumberFormat="1" applyFont="1" applyFill="1" applyBorder="1" applyAlignment="1">
      <alignment horizontal="left"/>
    </xf>
    <xf numFmtId="49" fontId="5" fillId="2" borderId="3" xfId="0" applyNumberFormat="1" applyFont="1" applyFill="1" applyBorder="1" applyAlignment="1">
      <alignment horizontal="centerContinuous"/>
    </xf>
    <xf numFmtId="0" fontId="5" fillId="0" borderId="5" xfId="0" applyFont="1" applyBorder="1"/>
    <xf numFmtId="49" fontId="5" fillId="0" borderId="6" xfId="0" applyNumberFormat="1" applyFont="1" applyBorder="1" applyAlignment="1">
      <alignment horizontal="left"/>
    </xf>
    <xf numFmtId="0" fontId="3" fillId="0" borderId="7" xfId="0" applyFont="1" applyBorder="1"/>
    <xf numFmtId="0" fontId="5" fillId="0" borderId="8" xfId="0" applyFont="1" applyBorder="1"/>
    <xf numFmtId="49" fontId="5" fillId="0" borderId="9" xfId="0" applyNumberFormat="1" applyFont="1" applyBorder="1"/>
    <xf numFmtId="49" fontId="5" fillId="0" borderId="8" xfId="0" applyNumberFormat="1" applyFont="1" applyBorder="1"/>
    <xf numFmtId="0" fontId="5" fillId="0" borderId="10" xfId="0" applyFont="1" applyBorder="1"/>
    <xf numFmtId="0" fontId="5" fillId="0" borderId="11" xfId="0" applyFont="1" applyBorder="1" applyAlignment="1">
      <alignment horizontal="left"/>
    </xf>
    <xf numFmtId="0" fontId="4" fillId="0" borderId="7" xfId="0" applyFont="1" applyBorder="1"/>
    <xf numFmtId="49" fontId="5" fillId="0" borderId="11" xfId="0" applyNumberFormat="1" applyFont="1" applyBorder="1" applyAlignment="1">
      <alignment horizontal="left"/>
    </xf>
    <xf numFmtId="49" fontId="4" fillId="2" borderId="7" xfId="0" applyNumberFormat="1" applyFont="1" applyFill="1" applyBorder="1"/>
    <xf numFmtId="49" fontId="3" fillId="2" borderId="8" xfId="0" applyNumberFormat="1" applyFont="1" applyFill="1" applyBorder="1"/>
    <xf numFmtId="49" fontId="4" fillId="2" borderId="9" xfId="0" applyNumberFormat="1" applyFont="1" applyFill="1" applyBorder="1"/>
    <xf numFmtId="49" fontId="3" fillId="2" borderId="9" xfId="0" applyNumberFormat="1" applyFont="1" applyFill="1" applyBorder="1"/>
    <xf numFmtId="0" fontId="5" fillId="0" borderId="10" xfId="0" applyFont="1" applyFill="1" applyBorder="1"/>
    <xf numFmtId="3" fontId="5" fillId="0" borderId="11" xfId="0" applyNumberFormat="1" applyFont="1" applyBorder="1" applyAlignment="1">
      <alignment horizontal="left"/>
    </xf>
    <xf numFmtId="0" fontId="0" fillId="0" borderId="0" xfId="0" applyFill="1"/>
    <xf numFmtId="49" fontId="4" fillId="2" borderId="12" xfId="0" applyNumberFormat="1" applyFont="1" applyFill="1" applyBorder="1"/>
    <xf numFmtId="49" fontId="3" fillId="2" borderId="13" xfId="0" applyNumberFormat="1" applyFont="1" applyFill="1" applyBorder="1"/>
    <xf numFmtId="49" fontId="4" fillId="2" borderId="0" xfId="0" applyNumberFormat="1" applyFont="1" applyFill="1" applyBorder="1"/>
    <xf numFmtId="49" fontId="3" fillId="2" borderId="0" xfId="0" applyNumberFormat="1" applyFont="1" applyFill="1" applyBorder="1"/>
    <xf numFmtId="49" fontId="5" fillId="0" borderId="10" xfId="0" applyNumberFormat="1" applyFont="1" applyBorder="1" applyAlignment="1">
      <alignment horizontal="left"/>
    </xf>
    <xf numFmtId="0" fontId="5" fillId="0" borderId="14" xfId="0" applyFont="1" applyBorder="1"/>
    <xf numFmtId="0" fontId="5" fillId="0" borderId="10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10" xfId="0" applyNumberFormat="1" applyFont="1" applyBorder="1"/>
    <xf numFmtId="0" fontId="5" fillId="0" borderId="16" xfId="0" applyNumberFormat="1" applyFont="1" applyBorder="1" applyAlignment="1">
      <alignment horizontal="left"/>
    </xf>
    <xf numFmtId="0" fontId="0" fillId="0" borderId="0" xfId="0" applyNumberFormat="1" applyBorder="1"/>
    <xf numFmtId="0" fontId="0" fillId="0" borderId="0" xfId="0" applyNumberFormat="1"/>
    <xf numFmtId="0" fontId="5" fillId="0" borderId="16" xfId="0" applyFont="1" applyBorder="1" applyAlignment="1">
      <alignment horizontal="left"/>
    </xf>
    <xf numFmtId="0" fontId="0" fillId="0" borderId="0" xfId="0" applyBorder="1"/>
    <xf numFmtId="0" fontId="5" fillId="0" borderId="10" xfId="0" applyFont="1" applyFill="1" applyBorder="1" applyAlignment="1"/>
    <xf numFmtId="0" fontId="5" fillId="0" borderId="16" xfId="0" applyFont="1" applyFill="1" applyBorder="1" applyAlignment="1"/>
    <xf numFmtId="0" fontId="1" fillId="0" borderId="0" xfId="0" applyFont="1" applyFill="1" applyBorder="1" applyAlignment="1"/>
    <xf numFmtId="0" fontId="5" fillId="0" borderId="10" xfId="0" applyFont="1" applyBorder="1" applyAlignment="1"/>
    <xf numFmtId="0" fontId="5" fillId="0" borderId="16" xfId="0" applyFont="1" applyBorder="1" applyAlignment="1"/>
    <xf numFmtId="3" fontId="0" fillId="0" borderId="0" xfId="0" applyNumberFormat="1"/>
    <xf numFmtId="0" fontId="5" fillId="0" borderId="7" xfId="0" applyFont="1" applyBorder="1"/>
    <xf numFmtId="0" fontId="5" fillId="0" borderId="10" xfId="0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2" fillId="0" borderId="18" xfId="0" applyFont="1" applyBorder="1" applyAlignment="1">
      <alignment horizontal="centerContinuous" vertical="center"/>
    </xf>
    <xf numFmtId="0" fontId="7" fillId="0" borderId="19" xfId="0" applyFont="1" applyBorder="1" applyAlignment="1">
      <alignment horizontal="centerContinuous" vertical="center"/>
    </xf>
    <xf numFmtId="0" fontId="3" fillId="0" borderId="19" xfId="0" applyFont="1" applyBorder="1" applyAlignment="1">
      <alignment horizontal="centerContinuous" vertical="center"/>
    </xf>
    <xf numFmtId="0" fontId="3" fillId="0" borderId="20" xfId="0" applyFont="1" applyBorder="1" applyAlignment="1">
      <alignment horizontal="centerContinuous" vertical="center"/>
    </xf>
    <xf numFmtId="0" fontId="4" fillId="2" borderId="21" xfId="0" applyFont="1" applyFill="1" applyBorder="1" applyAlignment="1">
      <alignment horizontal="left"/>
    </xf>
    <xf numFmtId="0" fontId="3" fillId="2" borderId="22" xfId="0" applyFont="1" applyFill="1" applyBorder="1" applyAlignment="1">
      <alignment horizontal="left"/>
    </xf>
    <xf numFmtId="0" fontId="3" fillId="2" borderId="23" xfId="0" applyFont="1" applyFill="1" applyBorder="1" applyAlignment="1">
      <alignment horizontal="centerContinuous"/>
    </xf>
    <xf numFmtId="0" fontId="4" fillId="2" borderId="22" xfId="0" applyFont="1" applyFill="1" applyBorder="1" applyAlignment="1">
      <alignment horizontal="centerContinuous"/>
    </xf>
    <xf numFmtId="0" fontId="3" fillId="2" borderId="22" xfId="0" applyFont="1" applyFill="1" applyBorder="1" applyAlignment="1">
      <alignment horizontal="centerContinuous"/>
    </xf>
    <xf numFmtId="0" fontId="3" fillId="0" borderId="24" xfId="0" applyFont="1" applyBorder="1"/>
    <xf numFmtId="0" fontId="3" fillId="0" borderId="25" xfId="0" applyFont="1" applyBorder="1"/>
    <xf numFmtId="3" fontId="3" fillId="0" borderId="6" xfId="0" applyNumberFormat="1" applyFont="1" applyBorder="1"/>
    <xf numFmtId="0" fontId="3" fillId="0" borderId="2" xfId="0" applyFont="1" applyBorder="1"/>
    <xf numFmtId="3" fontId="3" fillId="0" borderId="4" xfId="0" applyNumberFormat="1" applyFont="1" applyBorder="1"/>
    <xf numFmtId="0" fontId="3" fillId="0" borderId="3" xfId="0" applyFont="1" applyBorder="1"/>
    <xf numFmtId="3" fontId="3" fillId="0" borderId="9" xfId="0" applyNumberFormat="1" applyFont="1" applyBorder="1"/>
    <xf numFmtId="0" fontId="3" fillId="0" borderId="8" xfId="0" applyFont="1" applyBorder="1"/>
    <xf numFmtId="0" fontId="3" fillId="0" borderId="26" xfId="0" applyFont="1" applyBorder="1"/>
    <xf numFmtId="0" fontId="3" fillId="0" borderId="25" xfId="0" applyFont="1" applyBorder="1" applyAlignment="1">
      <alignment shrinkToFit="1"/>
    </xf>
    <xf numFmtId="0" fontId="3" fillId="0" borderId="27" xfId="0" applyFont="1" applyBorder="1"/>
    <xf numFmtId="0" fontId="3" fillId="0" borderId="12" xfId="0" applyFont="1" applyBorder="1"/>
    <xf numFmtId="0" fontId="3" fillId="0" borderId="0" xfId="0" applyFont="1" applyBorder="1"/>
    <xf numFmtId="0" fontId="3" fillId="0" borderId="28" xfId="0" applyFont="1" applyBorder="1" applyAlignment="1">
      <alignment horizontal="center" shrinkToFit="1"/>
    </xf>
    <xf numFmtId="0" fontId="3" fillId="0" borderId="29" xfId="0" applyFont="1" applyBorder="1" applyAlignment="1">
      <alignment horizontal="center" shrinkToFit="1"/>
    </xf>
    <xf numFmtId="3" fontId="3" fillId="0" borderId="30" xfId="0" applyNumberFormat="1" applyFont="1" applyBorder="1"/>
    <xf numFmtId="0" fontId="3" fillId="0" borderId="28" xfId="0" applyFont="1" applyBorder="1"/>
    <xf numFmtId="3" fontId="3" fillId="0" borderId="31" xfId="0" applyNumberFormat="1" applyFont="1" applyBorder="1"/>
    <xf numFmtId="0" fontId="3" fillId="0" borderId="29" xfId="0" applyFont="1" applyBorder="1"/>
    <xf numFmtId="0" fontId="4" fillId="2" borderId="2" xfId="0" applyFont="1" applyFill="1" applyBorder="1"/>
    <xf numFmtId="0" fontId="4" fillId="2" borderId="4" xfId="0" applyFont="1" applyFill="1" applyBorder="1"/>
    <xf numFmtId="0" fontId="4" fillId="2" borderId="3" xfId="0" applyFont="1" applyFill="1" applyBorder="1"/>
    <xf numFmtId="0" fontId="4" fillId="2" borderId="32" xfId="0" applyFont="1" applyFill="1" applyBorder="1"/>
    <xf numFmtId="0" fontId="4" fillId="2" borderId="33" xfId="0" applyFont="1" applyFill="1" applyBorder="1"/>
    <xf numFmtId="0" fontId="3" fillId="0" borderId="13" xfId="0" applyFont="1" applyBorder="1"/>
    <xf numFmtId="0" fontId="3" fillId="0" borderId="0" xfId="0" applyFont="1"/>
    <xf numFmtId="0" fontId="3" fillId="0" borderId="34" xfId="0" applyFont="1" applyBorder="1"/>
    <xf numFmtId="0" fontId="3" fillId="0" borderId="35" xfId="0" applyFont="1" applyBorder="1"/>
    <xf numFmtId="0" fontId="3" fillId="0" borderId="0" xfId="0" applyFont="1" applyBorder="1" applyAlignment="1">
      <alignment horizontal="right"/>
    </xf>
    <xf numFmtId="164" fontId="3" fillId="0" borderId="0" xfId="0" applyNumberFormat="1" applyFont="1" applyBorder="1"/>
    <xf numFmtId="0" fontId="3" fillId="0" borderId="0" xfId="0" applyFont="1" applyFill="1" applyBorder="1"/>
    <xf numFmtId="0" fontId="3" fillId="0" borderId="36" xfId="0" applyFont="1" applyBorder="1"/>
    <xf numFmtId="0" fontId="3" fillId="0" borderId="37" xfId="0" applyFont="1" applyBorder="1"/>
    <xf numFmtId="0" fontId="3" fillId="0" borderId="38" xfId="0" applyFont="1" applyBorder="1"/>
    <xf numFmtId="0" fontId="3" fillId="0" borderId="39" xfId="0" applyFont="1" applyBorder="1"/>
    <xf numFmtId="165" fontId="3" fillId="0" borderId="40" xfId="0" applyNumberFormat="1" applyFont="1" applyBorder="1" applyAlignment="1">
      <alignment horizontal="right"/>
    </xf>
    <xf numFmtId="0" fontId="3" fillId="0" borderId="40" xfId="0" applyFont="1" applyBorder="1"/>
    <xf numFmtId="166" fontId="3" fillId="0" borderId="15" xfId="0" applyNumberFormat="1" applyFont="1" applyBorder="1" applyAlignment="1">
      <alignment horizontal="right" indent="2"/>
    </xf>
    <xf numFmtId="166" fontId="3" fillId="0" borderId="16" xfId="0" applyNumberFormat="1" applyFont="1" applyBorder="1" applyAlignment="1">
      <alignment horizontal="right" indent="2"/>
    </xf>
    <xf numFmtId="0" fontId="3" fillId="0" borderId="9" xfId="0" applyFont="1" applyBorder="1"/>
    <xf numFmtId="165" fontId="3" fillId="0" borderId="8" xfId="0" applyNumberFormat="1" applyFont="1" applyBorder="1" applyAlignment="1">
      <alignment horizontal="right"/>
    </xf>
    <xf numFmtId="0" fontId="7" fillId="2" borderId="28" xfId="0" applyFont="1" applyFill="1" applyBorder="1"/>
    <xf numFmtId="0" fontId="7" fillId="2" borderId="31" xfId="0" applyFont="1" applyFill="1" applyBorder="1"/>
    <xf numFmtId="0" fontId="7" fillId="2" borderId="29" xfId="0" applyFont="1" applyFill="1" applyBorder="1"/>
    <xf numFmtId="166" fontId="7" fillId="2" borderId="41" xfId="0" applyNumberFormat="1" applyFont="1" applyFill="1" applyBorder="1" applyAlignment="1">
      <alignment horizontal="right" indent="2"/>
    </xf>
    <xf numFmtId="166" fontId="7" fillId="2" borderId="42" xfId="0" applyNumberFormat="1" applyFont="1" applyFill="1" applyBorder="1" applyAlignment="1">
      <alignment horizontal="right" indent="2"/>
    </xf>
    <xf numFmtId="0" fontId="8" fillId="0" borderId="0" xfId="0" applyFont="1"/>
    <xf numFmtId="0" fontId="0" fillId="0" borderId="0" xfId="0" applyAlignment="1"/>
    <xf numFmtId="0" fontId="9" fillId="0" borderId="0" xfId="0" applyFont="1" applyAlignment="1">
      <alignment horizontal="left" vertical="top" wrapText="1"/>
    </xf>
    <xf numFmtId="0" fontId="0" fillId="0" borderId="0" xfId="0" applyAlignment="1">
      <alignment vertical="justify"/>
    </xf>
    <xf numFmtId="0" fontId="0" fillId="0" borderId="0" xfId="0" applyAlignment="1">
      <alignment horizontal="left" wrapText="1"/>
    </xf>
    <xf numFmtId="0" fontId="3" fillId="0" borderId="43" xfId="1" applyFont="1" applyBorder="1" applyAlignment="1">
      <alignment horizontal="center"/>
    </xf>
    <xf numFmtId="0" fontId="3" fillId="0" borderId="44" xfId="1" applyFont="1" applyBorder="1" applyAlignment="1">
      <alignment horizontal="center"/>
    </xf>
    <xf numFmtId="49" fontId="4" fillId="0" borderId="45" xfId="1" applyNumberFormat="1" applyFont="1" applyBorder="1"/>
    <xf numFmtId="49" fontId="3" fillId="0" borderId="45" xfId="1" applyNumberFormat="1" applyFont="1" applyBorder="1"/>
    <xf numFmtId="49" fontId="3" fillId="0" borderId="45" xfId="1" applyNumberFormat="1" applyFont="1" applyBorder="1" applyAlignment="1">
      <alignment horizontal="right"/>
    </xf>
    <xf numFmtId="0" fontId="3" fillId="0" borderId="46" xfId="1" applyFont="1" applyBorder="1"/>
    <xf numFmtId="49" fontId="3" fillId="0" borderId="45" xfId="0" applyNumberFormat="1" applyFont="1" applyBorder="1" applyAlignment="1">
      <alignment horizontal="left"/>
    </xf>
    <xf numFmtId="0" fontId="3" fillId="0" borderId="47" xfId="0" applyNumberFormat="1" applyFont="1" applyBorder="1"/>
    <xf numFmtId="0" fontId="3" fillId="0" borderId="48" xfId="1" applyFont="1" applyBorder="1" applyAlignment="1">
      <alignment horizontal="center"/>
    </xf>
    <xf numFmtId="0" fontId="3" fillId="0" borderId="49" xfId="1" applyFont="1" applyBorder="1" applyAlignment="1">
      <alignment horizontal="center"/>
    </xf>
    <xf numFmtId="49" fontId="4" fillId="0" borderId="50" xfId="1" applyNumberFormat="1" applyFont="1" applyBorder="1"/>
    <xf numFmtId="49" fontId="3" fillId="0" borderId="50" xfId="1" applyNumberFormat="1" applyFont="1" applyBorder="1"/>
    <xf numFmtId="49" fontId="3" fillId="0" borderId="50" xfId="1" applyNumberFormat="1" applyFont="1" applyBorder="1" applyAlignment="1">
      <alignment horizontal="right"/>
    </xf>
    <xf numFmtId="0" fontId="3" fillId="0" borderId="51" xfId="1" applyFont="1" applyBorder="1" applyAlignment="1">
      <alignment horizontal="left"/>
    </xf>
    <xf numFmtId="0" fontId="3" fillId="0" borderId="50" xfId="1" applyFont="1" applyBorder="1" applyAlignment="1">
      <alignment horizontal="left"/>
    </xf>
    <xf numFmtId="0" fontId="3" fillId="0" borderId="52" xfId="1" applyFont="1" applyBorder="1" applyAlignment="1">
      <alignment horizontal="left"/>
    </xf>
    <xf numFmtId="49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Font="1" applyBorder="1" applyAlignment="1">
      <alignment horizontal="centerContinuous"/>
    </xf>
    <xf numFmtId="49" fontId="4" fillId="2" borderId="21" xfId="0" applyNumberFormat="1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53" xfId="0" applyFont="1" applyFill="1" applyBorder="1" applyAlignment="1">
      <alignment horizontal="center"/>
    </xf>
    <xf numFmtId="0" fontId="4" fillId="2" borderId="54" xfId="0" applyFont="1" applyFill="1" applyBorder="1" applyAlignment="1">
      <alignment horizontal="center"/>
    </xf>
    <xf numFmtId="0" fontId="4" fillId="2" borderId="55" xfId="0" applyFont="1" applyFill="1" applyBorder="1" applyAlignment="1">
      <alignment horizontal="center"/>
    </xf>
    <xf numFmtId="0" fontId="5" fillId="0" borderId="0" xfId="0" applyFont="1" applyBorder="1"/>
    <xf numFmtId="3" fontId="3" fillId="0" borderId="35" xfId="0" applyNumberFormat="1" applyFont="1" applyBorder="1"/>
    <xf numFmtId="0" fontId="4" fillId="2" borderId="21" xfId="0" applyFont="1" applyFill="1" applyBorder="1"/>
    <xf numFmtId="0" fontId="4" fillId="2" borderId="22" xfId="0" applyFont="1" applyFill="1" applyBorder="1"/>
    <xf numFmtId="3" fontId="4" fillId="2" borderId="23" xfId="0" applyNumberFormat="1" applyFont="1" applyFill="1" applyBorder="1"/>
    <xf numFmtId="3" fontId="4" fillId="2" borderId="53" xfId="0" applyNumberFormat="1" applyFont="1" applyFill="1" applyBorder="1"/>
    <xf numFmtId="3" fontId="4" fillId="2" borderId="54" xfId="0" applyNumberFormat="1" applyFont="1" applyFill="1" applyBorder="1"/>
    <xf numFmtId="3" fontId="4" fillId="2" borderId="55" xfId="0" applyNumberFormat="1" applyFont="1" applyFill="1" applyBorder="1"/>
    <xf numFmtId="0" fontId="11" fillId="0" borderId="0" xfId="0" applyFont="1"/>
    <xf numFmtId="3" fontId="2" fillId="0" borderId="0" xfId="0" applyNumberFormat="1" applyFont="1" applyAlignment="1">
      <alignment horizontal="centerContinuous"/>
    </xf>
    <xf numFmtId="0" fontId="3" fillId="2" borderId="33" xfId="0" applyFont="1" applyFill="1" applyBorder="1"/>
    <xf numFmtId="0" fontId="4" fillId="2" borderId="58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center"/>
    </xf>
    <xf numFmtId="4" fontId="6" fillId="2" borderId="4" xfId="0" applyNumberFormat="1" applyFont="1" applyFill="1" applyBorder="1" applyAlignment="1">
      <alignment horizontal="right"/>
    </xf>
    <xf numFmtId="4" fontId="6" fillId="2" borderId="33" xfId="0" applyNumberFormat="1" applyFont="1" applyFill="1" applyBorder="1" applyAlignment="1">
      <alignment horizontal="right"/>
    </xf>
    <xf numFmtId="0" fontId="3" fillId="0" borderId="17" xfId="0" applyFont="1" applyBorder="1"/>
    <xf numFmtId="3" fontId="3" fillId="0" borderId="26" xfId="0" applyNumberFormat="1" applyFont="1" applyBorder="1" applyAlignment="1">
      <alignment horizontal="right"/>
    </xf>
    <xf numFmtId="165" fontId="3" fillId="0" borderId="10" xfId="0" applyNumberFormat="1" applyFont="1" applyBorder="1" applyAlignment="1">
      <alignment horizontal="right"/>
    </xf>
    <xf numFmtId="3" fontId="3" fillId="0" borderId="36" xfId="0" applyNumberFormat="1" applyFont="1" applyBorder="1" applyAlignment="1">
      <alignment horizontal="right"/>
    </xf>
    <xf numFmtId="4" fontId="3" fillId="0" borderId="25" xfId="0" applyNumberFormat="1" applyFont="1" applyBorder="1" applyAlignment="1">
      <alignment horizontal="right"/>
    </xf>
    <xf numFmtId="3" fontId="3" fillId="0" borderId="17" xfId="0" applyNumberFormat="1" applyFont="1" applyBorder="1" applyAlignment="1">
      <alignment horizontal="right"/>
    </xf>
    <xf numFmtId="0" fontId="3" fillId="2" borderId="28" xfId="0" applyFont="1" applyFill="1" applyBorder="1"/>
    <xf numFmtId="0" fontId="4" fillId="2" borderId="31" xfId="0" applyFont="1" applyFill="1" applyBorder="1"/>
    <xf numFmtId="0" fontId="3" fillId="2" borderId="31" xfId="0" applyFont="1" applyFill="1" applyBorder="1"/>
    <xf numFmtId="4" fontId="3" fillId="2" borderId="42" xfId="0" applyNumberFormat="1" applyFont="1" applyFill="1" applyBorder="1"/>
    <xf numFmtId="4" fontId="3" fillId="2" borderId="28" xfId="0" applyNumberFormat="1" applyFont="1" applyFill="1" applyBorder="1"/>
    <xf numFmtId="4" fontId="3" fillId="2" borderId="31" xfId="0" applyNumberFormat="1" applyFont="1" applyFill="1" applyBorder="1"/>
    <xf numFmtId="3" fontId="4" fillId="2" borderId="31" xfId="0" applyNumberFormat="1" applyFont="1" applyFill="1" applyBorder="1" applyAlignment="1">
      <alignment horizontal="right"/>
    </xf>
    <xf numFmtId="3" fontId="4" fillId="2" borderId="42" xfId="0" applyNumberFormat="1" applyFont="1" applyFill="1" applyBorder="1" applyAlignment="1">
      <alignment horizontal="right"/>
    </xf>
    <xf numFmtId="3" fontId="12" fillId="0" borderId="0" xfId="0" applyNumberFormat="1" applyFont="1"/>
    <xf numFmtId="4" fontId="12" fillId="0" borderId="0" xfId="0" applyNumberFormat="1" applyFont="1"/>
    <xf numFmtId="4" fontId="0" fillId="0" borderId="0" xfId="0" applyNumberFormat="1"/>
    <xf numFmtId="0" fontId="13" fillId="0" borderId="0" xfId="1" applyFont="1" applyAlignment="1">
      <alignment horizontal="center"/>
    </xf>
    <xf numFmtId="0" fontId="10" fillId="0" borderId="0" xfId="1"/>
    <xf numFmtId="0" fontId="3" fillId="0" borderId="0" xfId="1" applyFont="1"/>
    <xf numFmtId="0" fontId="14" fillId="0" borderId="0" xfId="1" applyFont="1" applyAlignment="1">
      <alignment horizontal="centerContinuous"/>
    </xf>
    <xf numFmtId="0" fontId="15" fillId="0" borderId="0" xfId="1" applyFont="1" applyAlignment="1">
      <alignment horizontal="centerContinuous"/>
    </xf>
    <xf numFmtId="0" fontId="15" fillId="0" borderId="0" xfId="1" applyFont="1" applyAlignment="1">
      <alignment horizontal="right"/>
    </xf>
    <xf numFmtId="0" fontId="3" fillId="0" borderId="45" xfId="1" applyFont="1" applyBorder="1"/>
    <xf numFmtId="0" fontId="5" fillId="0" borderId="46" xfId="1" applyFont="1" applyBorder="1" applyAlignment="1">
      <alignment horizontal="right"/>
    </xf>
    <xf numFmtId="49" fontId="3" fillId="0" borderId="45" xfId="1" applyNumberFormat="1" applyFont="1" applyBorder="1" applyAlignment="1">
      <alignment horizontal="left"/>
    </xf>
    <xf numFmtId="0" fontId="3" fillId="0" borderId="47" xfId="1" applyFont="1" applyBorder="1"/>
    <xf numFmtId="49" fontId="3" fillId="0" borderId="48" xfId="1" applyNumberFormat="1" applyFont="1" applyBorder="1" applyAlignment="1">
      <alignment horizontal="center"/>
    </xf>
    <xf numFmtId="0" fontId="3" fillId="0" borderId="50" xfId="1" applyFont="1" applyBorder="1"/>
    <xf numFmtId="0" fontId="3" fillId="0" borderId="51" xfId="1" applyFont="1" applyBorder="1" applyAlignment="1">
      <alignment horizontal="center" shrinkToFit="1"/>
    </xf>
    <xf numFmtId="0" fontId="3" fillId="0" borderId="50" xfId="1" applyFont="1" applyBorder="1" applyAlignment="1">
      <alignment horizontal="center" shrinkToFit="1"/>
    </xf>
    <xf numFmtId="0" fontId="3" fillId="0" borderId="52" xfId="1" applyFont="1" applyBorder="1" applyAlignment="1">
      <alignment horizontal="center" shrinkToFit="1"/>
    </xf>
    <xf numFmtId="0" fontId="5" fillId="0" borderId="0" xfId="1" applyFont="1"/>
    <xf numFmtId="0" fontId="3" fillId="0" borderId="0" xfId="1" applyFont="1" applyAlignment="1">
      <alignment horizontal="right"/>
    </xf>
    <xf numFmtId="0" fontId="3" fillId="0" borderId="0" xfId="1" applyFont="1" applyAlignment="1"/>
    <xf numFmtId="49" fontId="5" fillId="2" borderId="10" xfId="1" applyNumberFormat="1" applyFont="1" applyFill="1" applyBorder="1"/>
    <xf numFmtId="0" fontId="5" fillId="2" borderId="8" xfId="1" applyFont="1" applyFill="1" applyBorder="1" applyAlignment="1">
      <alignment horizontal="center"/>
    </xf>
    <xf numFmtId="0" fontId="5" fillId="2" borderId="8" xfId="1" applyNumberFormat="1" applyFont="1" applyFill="1" applyBorder="1" applyAlignment="1">
      <alignment horizontal="center"/>
    </xf>
    <xf numFmtId="0" fontId="5" fillId="2" borderId="10" xfId="1" applyFont="1" applyFill="1" applyBorder="1" applyAlignment="1">
      <alignment horizontal="center"/>
    </xf>
    <xf numFmtId="0" fontId="4" fillId="0" borderId="56" xfId="1" applyFont="1" applyBorder="1" applyAlignment="1">
      <alignment horizontal="center"/>
    </xf>
    <xf numFmtId="49" fontId="4" fillId="0" borderId="56" xfId="1" applyNumberFormat="1" applyFont="1" applyBorder="1" applyAlignment="1">
      <alignment horizontal="left"/>
    </xf>
    <xf numFmtId="0" fontId="4" fillId="0" borderId="15" xfId="1" applyFont="1" applyBorder="1"/>
    <xf numFmtId="0" fontId="3" fillId="0" borderId="9" xfId="1" applyFont="1" applyBorder="1" applyAlignment="1">
      <alignment horizontal="center"/>
    </xf>
    <xf numFmtId="0" fontId="3" fillId="0" borderId="9" xfId="1" applyNumberFormat="1" applyFont="1" applyBorder="1" applyAlignment="1">
      <alignment horizontal="right"/>
    </xf>
    <xf numFmtId="0" fontId="3" fillId="0" borderId="8" xfId="1" applyNumberFormat="1" applyFont="1" applyBorder="1"/>
    <xf numFmtId="0" fontId="10" fillId="0" borderId="0" xfId="1" applyNumberFormat="1"/>
    <xf numFmtId="0" fontId="16" fillId="0" borderId="0" xfId="1" applyFont="1"/>
    <xf numFmtId="0" fontId="17" fillId="0" borderId="59" xfId="1" applyFont="1" applyBorder="1" applyAlignment="1">
      <alignment horizontal="center" vertical="top"/>
    </xf>
    <xf numFmtId="49" fontId="17" fillId="0" borderId="59" xfId="1" applyNumberFormat="1" applyFont="1" applyBorder="1" applyAlignment="1">
      <alignment horizontal="left" vertical="top"/>
    </xf>
    <xf numFmtId="0" fontId="17" fillId="0" borderId="59" xfId="1" applyFont="1" applyBorder="1" applyAlignment="1">
      <alignment vertical="top" wrapText="1"/>
    </xf>
    <xf numFmtId="49" fontId="17" fillId="0" borderId="59" xfId="1" applyNumberFormat="1" applyFont="1" applyBorder="1" applyAlignment="1">
      <alignment horizontal="center" shrinkToFit="1"/>
    </xf>
    <xf numFmtId="4" fontId="17" fillId="0" borderId="59" xfId="1" applyNumberFormat="1" applyFont="1" applyBorder="1" applyAlignment="1">
      <alignment horizontal="right"/>
    </xf>
    <xf numFmtId="4" fontId="17" fillId="0" borderId="59" xfId="1" applyNumberFormat="1" applyFont="1" applyBorder="1"/>
    <xf numFmtId="0" fontId="18" fillId="0" borderId="0" xfId="1" applyFont="1"/>
    <xf numFmtId="0" fontId="5" fillId="0" borderId="56" xfId="1" applyFont="1" applyBorder="1" applyAlignment="1">
      <alignment horizontal="center"/>
    </xf>
    <xf numFmtId="49" fontId="5" fillId="0" borderId="56" xfId="1" applyNumberFormat="1" applyFont="1" applyBorder="1" applyAlignment="1">
      <alignment horizontal="left"/>
    </xf>
    <xf numFmtId="0" fontId="19" fillId="3" borderId="34" xfId="1" applyNumberFormat="1" applyFont="1" applyFill="1" applyBorder="1" applyAlignment="1">
      <alignment horizontal="left" wrapText="1" indent="1"/>
    </xf>
    <xf numFmtId="0" fontId="20" fillId="0" borderId="0" xfId="0" applyNumberFormat="1" applyFont="1"/>
    <xf numFmtId="0" fontId="20" fillId="0" borderId="13" xfId="0" applyNumberFormat="1" applyFont="1" applyBorder="1"/>
    <xf numFmtId="0" fontId="21" fillId="0" borderId="0" xfId="1" applyFont="1" applyAlignment="1">
      <alignment wrapText="1"/>
    </xf>
    <xf numFmtId="49" fontId="5" fillId="0" borderId="56" xfId="1" applyNumberFormat="1" applyFont="1" applyBorder="1" applyAlignment="1">
      <alignment horizontal="right"/>
    </xf>
    <xf numFmtId="49" fontId="22" fillId="3" borderId="60" xfId="1" applyNumberFormat="1" applyFont="1" applyFill="1" applyBorder="1" applyAlignment="1">
      <alignment horizontal="left" wrapText="1"/>
    </xf>
    <xf numFmtId="49" fontId="23" fillId="0" borderId="61" xfId="0" applyNumberFormat="1" applyFont="1" applyBorder="1" applyAlignment="1">
      <alignment horizontal="left" wrapText="1"/>
    </xf>
    <xf numFmtId="4" fontId="22" fillId="3" borderId="62" xfId="1" applyNumberFormat="1" applyFont="1" applyFill="1" applyBorder="1" applyAlignment="1">
      <alignment horizontal="right" wrapText="1"/>
    </xf>
    <xf numFmtId="0" fontId="22" fillId="3" borderId="34" xfId="1" applyFont="1" applyFill="1" applyBorder="1" applyAlignment="1">
      <alignment horizontal="left" wrapText="1"/>
    </xf>
    <xf numFmtId="0" fontId="22" fillId="0" borderId="13" xfId="0" applyFont="1" applyBorder="1" applyAlignment="1">
      <alignment horizontal="right"/>
    </xf>
    <xf numFmtId="0" fontId="3" fillId="2" borderId="10" xfId="1" applyFont="1" applyFill="1" applyBorder="1" applyAlignment="1">
      <alignment horizontal="center"/>
    </xf>
    <xf numFmtId="49" fontId="24" fillId="2" borderId="10" xfId="1" applyNumberFormat="1" applyFont="1" applyFill="1" applyBorder="1" applyAlignment="1">
      <alignment horizontal="left"/>
    </xf>
    <xf numFmtId="0" fontId="24" fillId="2" borderId="15" xfId="1" applyFont="1" applyFill="1" applyBorder="1"/>
    <xf numFmtId="0" fontId="3" fillId="2" borderId="9" xfId="1" applyFont="1" applyFill="1" applyBorder="1" applyAlignment="1">
      <alignment horizontal="center"/>
    </xf>
    <xf numFmtId="4" fontId="3" fillId="2" borderId="9" xfId="1" applyNumberFormat="1" applyFont="1" applyFill="1" applyBorder="1" applyAlignment="1">
      <alignment horizontal="right"/>
    </xf>
    <xf numFmtId="4" fontId="3" fillId="2" borderId="8" xfId="1" applyNumberFormat="1" applyFont="1" applyFill="1" applyBorder="1" applyAlignment="1">
      <alignment horizontal="right"/>
    </xf>
    <xf numFmtId="4" fontId="4" fillId="2" borderId="10" xfId="1" applyNumberFormat="1" applyFont="1" applyFill="1" applyBorder="1"/>
    <xf numFmtId="3" fontId="10" fillId="0" borderId="0" xfId="1" applyNumberFormat="1"/>
    <xf numFmtId="0" fontId="10" fillId="0" borderId="0" xfId="1" applyBorder="1"/>
    <xf numFmtId="0" fontId="25" fillId="0" borderId="0" xfId="1" applyFont="1" applyAlignment="1"/>
    <xf numFmtId="0" fontId="10" fillId="0" borderId="0" xfId="1" applyAlignment="1">
      <alignment horizontal="right"/>
    </xf>
    <xf numFmtId="0" fontId="26" fillId="0" borderId="0" xfId="1" applyFont="1" applyBorder="1"/>
    <xf numFmtId="3" fontId="26" fillId="0" borderId="0" xfId="1" applyNumberFormat="1" applyFont="1" applyBorder="1" applyAlignment="1">
      <alignment horizontal="right"/>
    </xf>
    <xf numFmtId="4" fontId="26" fillId="0" borderId="0" xfId="1" applyNumberFormat="1" applyFont="1" applyBorder="1"/>
    <xf numFmtId="0" fontId="25" fillId="0" borderId="0" xfId="1" applyFont="1" applyBorder="1" applyAlignment="1"/>
    <xf numFmtId="0" fontId="10" fillId="0" borderId="0" xfId="1" applyBorder="1" applyAlignment="1">
      <alignment horizontal="right"/>
    </xf>
    <xf numFmtId="49" fontId="5" fillId="0" borderId="12" xfId="0" applyNumberFormat="1" applyFont="1" applyBorder="1"/>
    <xf numFmtId="3" fontId="3" fillId="0" borderId="13" xfId="0" applyNumberFormat="1" applyFont="1" applyBorder="1"/>
    <xf numFmtId="3" fontId="3" fillId="0" borderId="56" xfId="0" applyNumberFormat="1" applyFont="1" applyBorder="1"/>
    <xf numFmtId="3" fontId="3" fillId="0" borderId="57" xfId="0" applyNumberFormat="1" applyFont="1" applyBorder="1"/>
  </cellXfs>
  <cellStyles count="2">
    <cellStyle name="normální" xfId="0" builtinId="0"/>
    <cellStyle name="normální_POL.XLS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21"/>
  <dimension ref="A1:BE55"/>
  <sheetViews>
    <sheetView tabSelected="1" workbookViewId="0"/>
  </sheetViews>
  <sheetFormatPr defaultRowHeight="12.75"/>
  <cols>
    <col min="1" max="1" width="2" customWidth="1"/>
    <col min="2" max="2" width="15" customWidth="1"/>
    <col min="3" max="3" width="15.85546875" customWidth="1"/>
    <col min="4" max="4" width="14.5703125" customWidth="1"/>
    <col min="5" max="5" width="13.5703125" customWidth="1"/>
    <col min="6" max="6" width="16.5703125" customWidth="1"/>
    <col min="7" max="7" width="15.28515625" customWidth="1"/>
  </cols>
  <sheetData>
    <row r="1" spans="1:57" ht="24.75" customHeight="1" thickBot="1">
      <c r="A1" s="1" t="s">
        <v>75</v>
      </c>
      <c r="B1" s="2"/>
      <c r="C1" s="2"/>
      <c r="D1" s="2"/>
      <c r="E1" s="2"/>
      <c r="F1" s="2"/>
      <c r="G1" s="2"/>
    </row>
    <row r="2" spans="1:57" ht="12.75" customHeight="1">
      <c r="A2" s="3" t="s">
        <v>0</v>
      </c>
      <c r="B2" s="4"/>
      <c r="C2" s="5" t="str">
        <f>Rekapitulace!H1</f>
        <v>081025</v>
      </c>
      <c r="D2" s="5" t="str">
        <f>Rekapitulace!G2</f>
        <v>SZZ úprava napojení NN KGJ, část HR-SR</v>
      </c>
      <c r="E2" s="6"/>
      <c r="F2" s="7" t="s">
        <v>1</v>
      </c>
      <c r="G2" s="8"/>
    </row>
    <row r="3" spans="1:57" ht="3" hidden="1" customHeight="1">
      <c r="A3" s="9"/>
      <c r="B3" s="10"/>
      <c r="C3" s="11"/>
      <c r="D3" s="11"/>
      <c r="E3" s="12"/>
      <c r="F3" s="13"/>
      <c r="G3" s="14"/>
    </row>
    <row r="4" spans="1:57" ht="12" customHeight="1">
      <c r="A4" s="15" t="s">
        <v>2</v>
      </c>
      <c r="B4" s="10"/>
      <c r="C4" s="11" t="s">
        <v>3</v>
      </c>
      <c r="D4" s="11"/>
      <c r="E4" s="12"/>
      <c r="F4" s="13" t="s">
        <v>4</v>
      </c>
      <c r="G4" s="16"/>
    </row>
    <row r="5" spans="1:57" ht="12.95" customHeight="1">
      <c r="A5" s="17" t="s">
        <v>79</v>
      </c>
      <c r="B5" s="18"/>
      <c r="C5" s="19" t="s">
        <v>80</v>
      </c>
      <c r="D5" s="20"/>
      <c r="E5" s="18"/>
      <c r="F5" s="13" t="s">
        <v>6</v>
      </c>
      <c r="G5" s="14"/>
    </row>
    <row r="6" spans="1:57" ht="12.95" customHeight="1">
      <c r="A6" s="15" t="s">
        <v>7</v>
      </c>
      <c r="B6" s="10"/>
      <c r="C6" s="11" t="s">
        <v>8</v>
      </c>
      <c r="D6" s="11"/>
      <c r="E6" s="12"/>
      <c r="F6" s="21" t="s">
        <v>9</v>
      </c>
      <c r="G6" s="22"/>
      <c r="O6" s="23"/>
    </row>
    <row r="7" spans="1:57" ht="12.95" customHeight="1">
      <c r="A7" s="24" t="s">
        <v>77</v>
      </c>
      <c r="B7" s="25"/>
      <c r="C7" s="26" t="s">
        <v>78</v>
      </c>
      <c r="D7" s="27"/>
      <c r="E7" s="27"/>
      <c r="F7" s="28" t="s">
        <v>10</v>
      </c>
      <c r="G7" s="22">
        <f>IF(PocetMJ=0,,ROUND((F30+F32)/PocetMJ,1))</f>
        <v>0</v>
      </c>
    </row>
    <row r="8" spans="1:57">
      <c r="A8" s="29" t="s">
        <v>11</v>
      </c>
      <c r="B8" s="13"/>
      <c r="C8" s="30"/>
      <c r="D8" s="30"/>
      <c r="E8" s="31"/>
      <c r="F8" s="32" t="s">
        <v>12</v>
      </c>
      <c r="G8" s="33"/>
      <c r="H8" s="34"/>
      <c r="I8" s="35"/>
    </row>
    <row r="9" spans="1:57">
      <c r="A9" s="29" t="s">
        <v>13</v>
      </c>
      <c r="B9" s="13"/>
      <c r="C9" s="30">
        <f>Projektant</f>
        <v>0</v>
      </c>
      <c r="D9" s="30"/>
      <c r="E9" s="31"/>
      <c r="F9" s="13"/>
      <c r="G9" s="36"/>
      <c r="H9" s="37"/>
    </row>
    <row r="10" spans="1:57">
      <c r="A10" s="29" t="s">
        <v>14</v>
      </c>
      <c r="B10" s="13"/>
      <c r="C10" s="30"/>
      <c r="D10" s="30"/>
      <c r="E10" s="30"/>
      <c r="F10" s="38"/>
      <c r="G10" s="39"/>
      <c r="H10" s="40"/>
    </row>
    <row r="11" spans="1:57" ht="13.5" customHeight="1">
      <c r="A11" s="29" t="s">
        <v>15</v>
      </c>
      <c r="B11" s="13"/>
      <c r="C11" s="30"/>
      <c r="D11" s="30"/>
      <c r="E11" s="30"/>
      <c r="F11" s="41" t="s">
        <v>16</v>
      </c>
      <c r="G11" s="42"/>
      <c r="H11" s="37"/>
      <c r="BA11" s="43"/>
      <c r="BB11" s="43"/>
      <c r="BC11" s="43"/>
      <c r="BD11" s="43"/>
      <c r="BE11" s="43"/>
    </row>
    <row r="12" spans="1:57" ht="12.75" customHeight="1">
      <c r="A12" s="44" t="s">
        <v>17</v>
      </c>
      <c r="B12" s="10"/>
      <c r="C12" s="45"/>
      <c r="D12" s="45"/>
      <c r="E12" s="45"/>
      <c r="F12" s="46" t="s">
        <v>18</v>
      </c>
      <c r="G12" s="47"/>
      <c r="H12" s="37"/>
    </row>
    <row r="13" spans="1:57" ht="28.5" customHeight="1" thickBot="1">
      <c r="A13" s="48" t="s">
        <v>19</v>
      </c>
      <c r="B13" s="49"/>
      <c r="C13" s="49"/>
      <c r="D13" s="49"/>
      <c r="E13" s="50"/>
      <c r="F13" s="50"/>
      <c r="G13" s="51"/>
      <c r="H13" s="37"/>
    </row>
    <row r="14" spans="1:57" ht="17.25" customHeight="1" thickBot="1">
      <c r="A14" s="52" t="s">
        <v>20</v>
      </c>
      <c r="B14" s="53"/>
      <c r="C14" s="54"/>
      <c r="D14" s="55" t="s">
        <v>21</v>
      </c>
      <c r="E14" s="56"/>
      <c r="F14" s="56"/>
      <c r="G14" s="54"/>
    </row>
    <row r="15" spans="1:57" ht="15.95" customHeight="1">
      <c r="A15" s="57"/>
      <c r="B15" s="58" t="s">
        <v>22</v>
      </c>
      <c r="C15" s="59">
        <f>HSV</f>
        <v>0</v>
      </c>
      <c r="D15" s="60" t="str">
        <f>Rekapitulace!A19</f>
        <v>Ztížené výrobní podmínky</v>
      </c>
      <c r="E15" s="61"/>
      <c r="F15" s="62"/>
      <c r="G15" s="59">
        <f>Rekapitulace!I19</f>
        <v>0</v>
      </c>
    </row>
    <row r="16" spans="1:57" ht="15.95" customHeight="1">
      <c r="A16" s="57" t="s">
        <v>23</v>
      </c>
      <c r="B16" s="58" t="s">
        <v>24</v>
      </c>
      <c r="C16" s="59">
        <f>PSV</f>
        <v>0</v>
      </c>
      <c r="D16" s="9" t="str">
        <f>Rekapitulace!A20</f>
        <v>Oborová přirážka</v>
      </c>
      <c r="E16" s="63"/>
      <c r="F16" s="64"/>
      <c r="G16" s="59">
        <f>Rekapitulace!I20</f>
        <v>0</v>
      </c>
    </row>
    <row r="17" spans="1:7" ht="15.95" customHeight="1">
      <c r="A17" s="57" t="s">
        <v>25</v>
      </c>
      <c r="B17" s="58" t="s">
        <v>26</v>
      </c>
      <c r="C17" s="59">
        <f>Mont</f>
        <v>0</v>
      </c>
      <c r="D17" s="9" t="str">
        <f>Rekapitulace!A21</f>
        <v>Přesun stavebních kapacit</v>
      </c>
      <c r="E17" s="63"/>
      <c r="F17" s="64"/>
      <c r="G17" s="59">
        <f>Rekapitulace!I21</f>
        <v>0</v>
      </c>
    </row>
    <row r="18" spans="1:7" ht="15.95" customHeight="1">
      <c r="A18" s="65" t="s">
        <v>27</v>
      </c>
      <c r="B18" s="66" t="s">
        <v>28</v>
      </c>
      <c r="C18" s="59">
        <f>Dodavka</f>
        <v>0</v>
      </c>
      <c r="D18" s="9" t="str">
        <f>Rekapitulace!A22</f>
        <v>Mimostaveništní doprava</v>
      </c>
      <c r="E18" s="63"/>
      <c r="F18" s="64"/>
      <c r="G18" s="59">
        <f>Rekapitulace!I22</f>
        <v>0</v>
      </c>
    </row>
    <row r="19" spans="1:7" ht="15.95" customHeight="1">
      <c r="A19" s="67" t="s">
        <v>29</v>
      </c>
      <c r="B19" s="58"/>
      <c r="C19" s="59">
        <f>SUM(C15:C18)</f>
        <v>0</v>
      </c>
      <c r="D19" s="9" t="str">
        <f>Rekapitulace!A23</f>
        <v>Zařízení staveniště</v>
      </c>
      <c r="E19" s="63"/>
      <c r="F19" s="64"/>
      <c r="G19" s="59">
        <f>Rekapitulace!I23</f>
        <v>0</v>
      </c>
    </row>
    <row r="20" spans="1:7" ht="15.95" customHeight="1">
      <c r="A20" s="67"/>
      <c r="B20" s="58"/>
      <c r="C20" s="59"/>
      <c r="D20" s="9" t="str">
        <f>Rekapitulace!A24</f>
        <v>Provoz investora</v>
      </c>
      <c r="E20" s="63"/>
      <c r="F20" s="64"/>
      <c r="G20" s="59">
        <f>Rekapitulace!I24</f>
        <v>0</v>
      </c>
    </row>
    <row r="21" spans="1:7" ht="15.95" customHeight="1">
      <c r="A21" s="67" t="s">
        <v>30</v>
      </c>
      <c r="B21" s="58"/>
      <c r="C21" s="59">
        <f>HZS</f>
        <v>0</v>
      </c>
      <c r="D21" s="9" t="str">
        <f>Rekapitulace!A25</f>
        <v>Kompletační činnost (IČD)</v>
      </c>
      <c r="E21" s="63"/>
      <c r="F21" s="64"/>
      <c r="G21" s="59">
        <f>Rekapitulace!I25</f>
        <v>0</v>
      </c>
    </row>
    <row r="22" spans="1:7" ht="15.95" customHeight="1">
      <c r="A22" s="68" t="s">
        <v>31</v>
      </c>
      <c r="B22" s="69"/>
      <c r="C22" s="59">
        <f>C19+C21</f>
        <v>0</v>
      </c>
      <c r="D22" s="9" t="s">
        <v>32</v>
      </c>
      <c r="E22" s="63"/>
      <c r="F22" s="64"/>
      <c r="G22" s="59">
        <f>G23-SUM(G15:G21)</f>
        <v>0</v>
      </c>
    </row>
    <row r="23" spans="1:7" ht="15.95" customHeight="1" thickBot="1">
      <c r="A23" s="70" t="s">
        <v>33</v>
      </c>
      <c r="B23" s="71"/>
      <c r="C23" s="72">
        <f>C22+G23</f>
        <v>0</v>
      </c>
      <c r="D23" s="73" t="s">
        <v>34</v>
      </c>
      <c r="E23" s="74"/>
      <c r="F23" s="75"/>
      <c r="G23" s="59">
        <f>VRN</f>
        <v>0</v>
      </c>
    </row>
    <row r="24" spans="1:7">
      <c r="A24" s="76" t="s">
        <v>35</v>
      </c>
      <c r="B24" s="77"/>
      <c r="C24" s="78"/>
      <c r="D24" s="77" t="s">
        <v>36</v>
      </c>
      <c r="E24" s="77"/>
      <c r="F24" s="79" t="s">
        <v>37</v>
      </c>
      <c r="G24" s="80"/>
    </row>
    <row r="25" spans="1:7">
      <c r="A25" s="68" t="s">
        <v>38</v>
      </c>
      <c r="B25" s="69"/>
      <c r="C25" s="81"/>
      <c r="D25" s="69" t="s">
        <v>38</v>
      </c>
      <c r="E25" s="82"/>
      <c r="F25" s="83" t="s">
        <v>38</v>
      </c>
      <c r="G25" s="84"/>
    </row>
    <row r="26" spans="1:7" ht="37.5" customHeight="1">
      <c r="A26" s="68" t="s">
        <v>39</v>
      </c>
      <c r="B26" s="85"/>
      <c r="C26" s="81"/>
      <c r="D26" s="69" t="s">
        <v>39</v>
      </c>
      <c r="E26" s="82"/>
      <c r="F26" s="83" t="s">
        <v>39</v>
      </c>
      <c r="G26" s="84"/>
    </row>
    <row r="27" spans="1:7">
      <c r="A27" s="68"/>
      <c r="B27" s="86"/>
      <c r="C27" s="81"/>
      <c r="D27" s="69"/>
      <c r="E27" s="82"/>
      <c r="F27" s="83"/>
      <c r="G27" s="84"/>
    </row>
    <row r="28" spans="1:7">
      <c r="A28" s="68" t="s">
        <v>40</v>
      </c>
      <c r="B28" s="69"/>
      <c r="C28" s="81"/>
      <c r="D28" s="83" t="s">
        <v>41</v>
      </c>
      <c r="E28" s="81"/>
      <c r="F28" s="87" t="s">
        <v>41</v>
      </c>
      <c r="G28" s="84"/>
    </row>
    <row r="29" spans="1:7" ht="69" customHeight="1">
      <c r="A29" s="68"/>
      <c r="B29" s="69"/>
      <c r="C29" s="88"/>
      <c r="D29" s="89"/>
      <c r="E29" s="88"/>
      <c r="F29" s="69"/>
      <c r="G29" s="84"/>
    </row>
    <row r="30" spans="1:7">
      <c r="A30" s="90" t="s">
        <v>42</v>
      </c>
      <c r="B30" s="91"/>
      <c r="C30" s="92">
        <v>21</v>
      </c>
      <c r="D30" s="91" t="s">
        <v>43</v>
      </c>
      <c r="E30" s="93"/>
      <c r="F30" s="94">
        <f>C23-F32</f>
        <v>0</v>
      </c>
      <c r="G30" s="95"/>
    </row>
    <row r="31" spans="1:7">
      <c r="A31" s="90" t="s">
        <v>44</v>
      </c>
      <c r="B31" s="91"/>
      <c r="C31" s="92">
        <f>SazbaDPH1</f>
        <v>21</v>
      </c>
      <c r="D31" s="91" t="s">
        <v>45</v>
      </c>
      <c r="E31" s="93"/>
      <c r="F31" s="94">
        <f>ROUND(PRODUCT(F30,C31/100),0)</f>
        <v>0</v>
      </c>
      <c r="G31" s="95"/>
    </row>
    <row r="32" spans="1:7">
      <c r="A32" s="90" t="s">
        <v>42</v>
      </c>
      <c r="B32" s="91"/>
      <c r="C32" s="92">
        <v>0</v>
      </c>
      <c r="D32" s="91" t="s">
        <v>45</v>
      </c>
      <c r="E32" s="93"/>
      <c r="F32" s="94">
        <v>0</v>
      </c>
      <c r="G32" s="95"/>
    </row>
    <row r="33" spans="1:8">
      <c r="A33" s="90" t="s">
        <v>44</v>
      </c>
      <c r="B33" s="96"/>
      <c r="C33" s="97">
        <f>SazbaDPH2</f>
        <v>0</v>
      </c>
      <c r="D33" s="91" t="s">
        <v>45</v>
      </c>
      <c r="E33" s="64"/>
      <c r="F33" s="94">
        <f>ROUND(PRODUCT(F32,C33/100),0)</f>
        <v>0</v>
      </c>
      <c r="G33" s="95"/>
    </row>
    <row r="34" spans="1:8" s="103" customFormat="1" ht="19.5" customHeight="1" thickBot="1">
      <c r="A34" s="98" t="s">
        <v>46</v>
      </c>
      <c r="B34" s="99"/>
      <c r="C34" s="99"/>
      <c r="D34" s="99"/>
      <c r="E34" s="100"/>
      <c r="F34" s="101">
        <f>ROUND(SUM(F30:F33),0)</f>
        <v>0</v>
      </c>
      <c r="G34" s="102"/>
    </row>
    <row r="36" spans="1:8">
      <c r="A36" s="104" t="s">
        <v>47</v>
      </c>
      <c r="B36" s="104"/>
      <c r="C36" s="104"/>
      <c r="D36" s="104"/>
      <c r="E36" s="104"/>
      <c r="F36" s="104"/>
      <c r="G36" s="104"/>
      <c r="H36" t="s">
        <v>5</v>
      </c>
    </row>
    <row r="37" spans="1:8" ht="14.25" customHeight="1">
      <c r="A37" s="104"/>
      <c r="B37" s="105"/>
      <c r="C37" s="105"/>
      <c r="D37" s="105"/>
      <c r="E37" s="105"/>
      <c r="F37" s="105"/>
      <c r="G37" s="105"/>
      <c r="H37" t="s">
        <v>5</v>
      </c>
    </row>
    <row r="38" spans="1:8" ht="12.75" customHeight="1">
      <c r="A38" s="106"/>
      <c r="B38" s="105"/>
      <c r="C38" s="105"/>
      <c r="D38" s="105"/>
      <c r="E38" s="105"/>
      <c r="F38" s="105"/>
      <c r="G38" s="105"/>
      <c r="H38" t="s">
        <v>5</v>
      </c>
    </row>
    <row r="39" spans="1:8">
      <c r="A39" s="106"/>
      <c r="B39" s="105"/>
      <c r="C39" s="105"/>
      <c r="D39" s="105"/>
      <c r="E39" s="105"/>
      <c r="F39" s="105"/>
      <c r="G39" s="105"/>
      <c r="H39" t="s">
        <v>5</v>
      </c>
    </row>
    <row r="40" spans="1:8">
      <c r="A40" s="106"/>
      <c r="B40" s="105"/>
      <c r="C40" s="105"/>
      <c r="D40" s="105"/>
      <c r="E40" s="105"/>
      <c r="F40" s="105"/>
      <c r="G40" s="105"/>
      <c r="H40" t="s">
        <v>5</v>
      </c>
    </row>
    <row r="41" spans="1:8">
      <c r="A41" s="106"/>
      <c r="B41" s="105"/>
      <c r="C41" s="105"/>
      <c r="D41" s="105"/>
      <c r="E41" s="105"/>
      <c r="F41" s="105"/>
      <c r="G41" s="105"/>
      <c r="H41" t="s">
        <v>5</v>
      </c>
    </row>
    <row r="42" spans="1:8">
      <c r="A42" s="106"/>
      <c r="B42" s="105"/>
      <c r="C42" s="105"/>
      <c r="D42" s="105"/>
      <c r="E42" s="105"/>
      <c r="F42" s="105"/>
      <c r="G42" s="105"/>
      <c r="H42" t="s">
        <v>5</v>
      </c>
    </row>
    <row r="43" spans="1:8">
      <c r="A43" s="106"/>
      <c r="B43" s="105"/>
      <c r="C43" s="105"/>
      <c r="D43" s="105"/>
      <c r="E43" s="105"/>
      <c r="F43" s="105"/>
      <c r="G43" s="105"/>
      <c r="H43" t="s">
        <v>5</v>
      </c>
    </row>
    <row r="44" spans="1:8">
      <c r="A44" s="106"/>
      <c r="B44" s="105"/>
      <c r="C44" s="105"/>
      <c r="D44" s="105"/>
      <c r="E44" s="105"/>
      <c r="F44" s="105"/>
      <c r="G44" s="105"/>
      <c r="H44" t="s">
        <v>5</v>
      </c>
    </row>
    <row r="45" spans="1:8" ht="0.75" customHeight="1">
      <c r="A45" s="106"/>
      <c r="B45" s="105"/>
      <c r="C45" s="105"/>
      <c r="D45" s="105"/>
      <c r="E45" s="105"/>
      <c r="F45" s="105"/>
      <c r="G45" s="105"/>
      <c r="H45" t="s">
        <v>5</v>
      </c>
    </row>
    <row r="46" spans="1:8">
      <c r="B46" s="107"/>
      <c r="C46" s="107"/>
      <c r="D46" s="107"/>
      <c r="E46" s="107"/>
      <c r="F46" s="107"/>
      <c r="G46" s="107"/>
    </row>
    <row r="47" spans="1:8">
      <c r="B47" s="107"/>
      <c r="C47" s="107"/>
      <c r="D47" s="107"/>
      <c r="E47" s="107"/>
      <c r="F47" s="107"/>
      <c r="G47" s="107"/>
    </row>
    <row r="48" spans="1:8">
      <c r="B48" s="107"/>
      <c r="C48" s="107"/>
      <c r="D48" s="107"/>
      <c r="E48" s="107"/>
      <c r="F48" s="107"/>
      <c r="G48" s="107"/>
    </row>
    <row r="49" spans="2:7">
      <c r="B49" s="107"/>
      <c r="C49" s="107"/>
      <c r="D49" s="107"/>
      <c r="E49" s="107"/>
      <c r="F49" s="107"/>
      <c r="G49" s="107"/>
    </row>
    <row r="50" spans="2:7">
      <c r="B50" s="107"/>
      <c r="C50" s="107"/>
      <c r="D50" s="107"/>
      <c r="E50" s="107"/>
      <c r="F50" s="107"/>
      <c r="G50" s="107"/>
    </row>
    <row r="51" spans="2:7">
      <c r="B51" s="107"/>
      <c r="C51" s="107"/>
      <c r="D51" s="107"/>
      <c r="E51" s="107"/>
      <c r="F51" s="107"/>
      <c r="G51" s="107"/>
    </row>
    <row r="52" spans="2:7">
      <c r="B52" s="107"/>
      <c r="C52" s="107"/>
      <c r="D52" s="107"/>
      <c r="E52" s="107"/>
      <c r="F52" s="107"/>
      <c r="G52" s="107"/>
    </row>
    <row r="53" spans="2:7">
      <c r="B53" s="107"/>
      <c r="C53" s="107"/>
      <c r="D53" s="107"/>
      <c r="E53" s="107"/>
      <c r="F53" s="107"/>
      <c r="G53" s="107"/>
    </row>
    <row r="54" spans="2:7">
      <c r="B54" s="107"/>
      <c r="C54" s="107"/>
      <c r="D54" s="107"/>
      <c r="E54" s="107"/>
      <c r="F54" s="107"/>
      <c r="G54" s="107"/>
    </row>
    <row r="55" spans="2:7">
      <c r="B55" s="107"/>
      <c r="C55" s="107"/>
      <c r="D55" s="107"/>
      <c r="E55" s="107"/>
      <c r="F55" s="107"/>
      <c r="G55" s="107"/>
    </row>
  </sheetData>
  <mergeCells count="22">
    <mergeCell ref="B52:G52"/>
    <mergeCell ref="B53:G53"/>
    <mergeCell ref="B54:G54"/>
    <mergeCell ref="B55:G55"/>
    <mergeCell ref="B46:G46"/>
    <mergeCell ref="B47:G47"/>
    <mergeCell ref="B48:G48"/>
    <mergeCell ref="B49:G49"/>
    <mergeCell ref="B50:G50"/>
    <mergeCell ref="B51:G51"/>
    <mergeCell ref="F30:G30"/>
    <mergeCell ref="F31:G31"/>
    <mergeCell ref="F32:G32"/>
    <mergeCell ref="F33:G33"/>
    <mergeCell ref="F34:G34"/>
    <mergeCell ref="B37:G45"/>
    <mergeCell ref="C8:E8"/>
    <mergeCell ref="C9:E9"/>
    <mergeCell ref="C10:E10"/>
    <mergeCell ref="C11:E11"/>
    <mergeCell ref="C12:E12"/>
    <mergeCell ref="A23:B23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31"/>
  <dimension ref="A1:BE78"/>
  <sheetViews>
    <sheetView workbookViewId="0">
      <selection activeCell="H27" sqref="H27:I27"/>
    </sheetView>
  </sheetViews>
  <sheetFormatPr defaultRowHeight="12.75"/>
  <cols>
    <col min="1" max="1" width="5.85546875" customWidth="1"/>
    <col min="2" max="2" width="6.140625" customWidth="1"/>
    <col min="3" max="3" width="11.42578125" customWidth="1"/>
    <col min="4" max="4" width="15.85546875" customWidth="1"/>
    <col min="5" max="5" width="11.28515625" customWidth="1"/>
    <col min="6" max="6" width="10.85546875" customWidth="1"/>
    <col min="7" max="7" width="11" customWidth="1"/>
    <col min="8" max="8" width="11.140625" customWidth="1"/>
    <col min="9" max="9" width="10.7109375" customWidth="1"/>
  </cols>
  <sheetData>
    <row r="1" spans="1:57" ht="13.5" thickTop="1">
      <c r="A1" s="108" t="s">
        <v>48</v>
      </c>
      <c r="B1" s="109"/>
      <c r="C1" s="110" t="str">
        <f>CONCATENATE(cislostavby," ",nazevstavby)</f>
        <v>2025 Frýdl</v>
      </c>
      <c r="D1" s="111"/>
      <c r="E1" s="112"/>
      <c r="F1" s="111"/>
      <c r="G1" s="113" t="s">
        <v>49</v>
      </c>
      <c r="H1" s="114" t="s">
        <v>81</v>
      </c>
      <c r="I1" s="115"/>
    </row>
    <row r="2" spans="1:57" ht="13.5" thickBot="1">
      <c r="A2" s="116" t="s">
        <v>50</v>
      </c>
      <c r="B2" s="117"/>
      <c r="C2" s="118" t="str">
        <f>CONCATENATE(cisloobjektu," ",nazevobjektu)</f>
        <v>37 SZZ úprava napojení NN KGJ</v>
      </c>
      <c r="D2" s="119"/>
      <c r="E2" s="120"/>
      <c r="F2" s="119"/>
      <c r="G2" s="121" t="s">
        <v>82</v>
      </c>
      <c r="H2" s="122"/>
      <c r="I2" s="123"/>
    </row>
    <row r="3" spans="1:57" ht="13.5" thickTop="1">
      <c r="A3" s="82"/>
      <c r="B3" s="82"/>
      <c r="C3" s="82"/>
      <c r="D3" s="82"/>
      <c r="E3" s="82"/>
      <c r="F3" s="69"/>
      <c r="G3" s="82"/>
      <c r="H3" s="82"/>
      <c r="I3" s="82"/>
    </row>
    <row r="4" spans="1:57" ht="19.5" customHeight="1">
      <c r="A4" s="124" t="s">
        <v>51</v>
      </c>
      <c r="B4" s="125"/>
      <c r="C4" s="125"/>
      <c r="D4" s="125"/>
      <c r="E4" s="126"/>
      <c r="F4" s="125"/>
      <c r="G4" s="125"/>
      <c r="H4" s="125"/>
      <c r="I4" s="125"/>
    </row>
    <row r="5" spans="1:57" ht="13.5" thickBot="1">
      <c r="A5" s="82"/>
      <c r="B5" s="82"/>
      <c r="C5" s="82"/>
      <c r="D5" s="82"/>
      <c r="E5" s="82"/>
      <c r="F5" s="82"/>
      <c r="G5" s="82"/>
      <c r="H5" s="82"/>
      <c r="I5" s="82"/>
    </row>
    <row r="6" spans="1:57" s="37" customFormat="1" ht="13.5" thickBot="1">
      <c r="A6" s="127"/>
      <c r="B6" s="128" t="s">
        <v>52</v>
      </c>
      <c r="C6" s="128"/>
      <c r="D6" s="129"/>
      <c r="E6" s="130" t="s">
        <v>53</v>
      </c>
      <c r="F6" s="131" t="s">
        <v>54</v>
      </c>
      <c r="G6" s="131" t="s">
        <v>55</v>
      </c>
      <c r="H6" s="131" t="s">
        <v>56</v>
      </c>
      <c r="I6" s="132" t="s">
        <v>30</v>
      </c>
    </row>
    <row r="7" spans="1:57" s="37" customFormat="1">
      <c r="A7" s="231" t="str">
        <f>Položky!B7</f>
        <v>61</v>
      </c>
      <c r="B7" s="133" t="str">
        <f>Položky!C7</f>
        <v>Upravy povrchů vnitřní</v>
      </c>
      <c r="C7" s="69"/>
      <c r="D7" s="134"/>
      <c r="E7" s="232">
        <f>Položky!BA11</f>
        <v>0</v>
      </c>
      <c r="F7" s="233">
        <f>Položky!BB11</f>
        <v>0</v>
      </c>
      <c r="G7" s="233">
        <f>Položky!BC11</f>
        <v>0</v>
      </c>
      <c r="H7" s="233">
        <f>Položky!BD11</f>
        <v>0</v>
      </c>
      <c r="I7" s="234">
        <f>Položky!BE11</f>
        <v>0</v>
      </c>
    </row>
    <row r="8" spans="1:57" s="37" customFormat="1">
      <c r="A8" s="231" t="str">
        <f>Položky!B12</f>
        <v>62</v>
      </c>
      <c r="B8" s="133" t="str">
        <f>Položky!C12</f>
        <v>Úpravy povrchů vnější</v>
      </c>
      <c r="C8" s="69"/>
      <c r="D8" s="134"/>
      <c r="E8" s="232">
        <f>Položky!BA15</f>
        <v>0</v>
      </c>
      <c r="F8" s="233">
        <f>Položky!BB15</f>
        <v>0</v>
      </c>
      <c r="G8" s="233">
        <f>Položky!BC15</f>
        <v>0</v>
      </c>
      <c r="H8" s="233">
        <f>Položky!BD15</f>
        <v>0</v>
      </c>
      <c r="I8" s="234">
        <f>Položky!BE15</f>
        <v>0</v>
      </c>
    </row>
    <row r="9" spans="1:57" s="37" customFormat="1">
      <c r="A9" s="231" t="str">
        <f>Položky!B16</f>
        <v>94</v>
      </c>
      <c r="B9" s="133" t="str">
        <f>Položky!C16</f>
        <v>Lešení a stavební výtahy</v>
      </c>
      <c r="C9" s="69"/>
      <c r="D9" s="134"/>
      <c r="E9" s="232">
        <f>Položky!BA19</f>
        <v>0</v>
      </c>
      <c r="F9" s="233">
        <f>Položky!BB19</f>
        <v>0</v>
      </c>
      <c r="G9" s="233">
        <f>Položky!BC19</f>
        <v>0</v>
      </c>
      <c r="H9" s="233">
        <f>Položky!BD19</f>
        <v>0</v>
      </c>
      <c r="I9" s="234">
        <f>Položky!BE19</f>
        <v>0</v>
      </c>
    </row>
    <row r="10" spans="1:57" s="37" customFormat="1">
      <c r="A10" s="231" t="str">
        <f>Položky!B20</f>
        <v>97</v>
      </c>
      <c r="B10" s="133" t="str">
        <f>Položky!C20</f>
        <v>Prorážení otvorů</v>
      </c>
      <c r="C10" s="69"/>
      <c r="D10" s="134"/>
      <c r="E10" s="232">
        <f>Položky!BA30</f>
        <v>0</v>
      </c>
      <c r="F10" s="233">
        <f>Položky!BB30</f>
        <v>0</v>
      </c>
      <c r="G10" s="233">
        <f>Položky!BC30</f>
        <v>0</v>
      </c>
      <c r="H10" s="233">
        <f>Položky!BD30</f>
        <v>0</v>
      </c>
      <c r="I10" s="234">
        <f>Položky!BE30</f>
        <v>0</v>
      </c>
    </row>
    <row r="11" spans="1:57" s="37" customFormat="1">
      <c r="A11" s="231" t="str">
        <f>Položky!B31</f>
        <v>M21</v>
      </c>
      <c r="B11" s="133" t="str">
        <f>Položky!C31</f>
        <v>Elektromontáže</v>
      </c>
      <c r="C11" s="69"/>
      <c r="D11" s="134"/>
      <c r="E11" s="232">
        <f>Položky!BA70</f>
        <v>0</v>
      </c>
      <c r="F11" s="233">
        <f>Položky!BB70</f>
        <v>0</v>
      </c>
      <c r="G11" s="233">
        <f>Položky!BC70</f>
        <v>0</v>
      </c>
      <c r="H11" s="233">
        <f>Položky!BD70</f>
        <v>0</v>
      </c>
      <c r="I11" s="234">
        <f>Položky!BE70</f>
        <v>0</v>
      </c>
    </row>
    <row r="12" spans="1:57" s="37" customFormat="1">
      <c r="A12" s="231" t="str">
        <f>Položky!B71</f>
        <v>M22</v>
      </c>
      <c r="B12" s="133" t="str">
        <f>Položky!C71</f>
        <v>Montáž sdělovací a zabezp. techniky</v>
      </c>
      <c r="C12" s="69"/>
      <c r="D12" s="134"/>
      <c r="E12" s="232">
        <f>Položky!BA87</f>
        <v>0</v>
      </c>
      <c r="F12" s="233">
        <f>Položky!BB87</f>
        <v>0</v>
      </c>
      <c r="G12" s="233">
        <f>Položky!BC87</f>
        <v>0</v>
      </c>
      <c r="H12" s="233">
        <f>Položky!BD87</f>
        <v>0</v>
      </c>
      <c r="I12" s="234">
        <f>Položky!BE87</f>
        <v>0</v>
      </c>
    </row>
    <row r="13" spans="1:57" s="37" customFormat="1" ht="13.5" thickBot="1">
      <c r="A13" s="231" t="str">
        <f>Položky!B88</f>
        <v>M46</v>
      </c>
      <c r="B13" s="133" t="str">
        <f>Položky!C88</f>
        <v>Zemní práce při montážích</v>
      </c>
      <c r="C13" s="69"/>
      <c r="D13" s="134"/>
      <c r="E13" s="232">
        <f>Položky!BA94</f>
        <v>0</v>
      </c>
      <c r="F13" s="233">
        <f>Položky!BB94</f>
        <v>0</v>
      </c>
      <c r="G13" s="233">
        <f>Položky!BC94</f>
        <v>0</v>
      </c>
      <c r="H13" s="233">
        <f>Položky!BD94</f>
        <v>0</v>
      </c>
      <c r="I13" s="234">
        <f>Položky!BE94</f>
        <v>0</v>
      </c>
    </row>
    <row r="14" spans="1:57" s="141" customFormat="1" ht="13.5" thickBot="1">
      <c r="A14" s="135"/>
      <c r="B14" s="136" t="s">
        <v>57</v>
      </c>
      <c r="C14" s="136"/>
      <c r="D14" s="137"/>
      <c r="E14" s="138">
        <f>SUM(E7:E13)</f>
        <v>0</v>
      </c>
      <c r="F14" s="139">
        <f>SUM(F7:F13)</f>
        <v>0</v>
      </c>
      <c r="G14" s="139">
        <f>SUM(G7:G13)</f>
        <v>0</v>
      </c>
      <c r="H14" s="139">
        <f>SUM(H7:H13)</f>
        <v>0</v>
      </c>
      <c r="I14" s="140">
        <f>SUM(I7:I13)</f>
        <v>0</v>
      </c>
    </row>
    <row r="15" spans="1:57">
      <c r="A15" s="69"/>
      <c r="B15" s="69"/>
      <c r="C15" s="69"/>
      <c r="D15" s="69"/>
      <c r="E15" s="69"/>
      <c r="F15" s="69"/>
      <c r="G15" s="69"/>
      <c r="H15" s="69"/>
      <c r="I15" s="69"/>
    </row>
    <row r="16" spans="1:57" ht="19.5" customHeight="1">
      <c r="A16" s="125" t="s">
        <v>58</v>
      </c>
      <c r="B16" s="125"/>
      <c r="C16" s="125"/>
      <c r="D16" s="125"/>
      <c r="E16" s="125"/>
      <c r="F16" s="125"/>
      <c r="G16" s="142"/>
      <c r="H16" s="125"/>
      <c r="I16" s="125"/>
      <c r="BA16" s="43"/>
      <c r="BB16" s="43"/>
      <c r="BC16" s="43"/>
      <c r="BD16" s="43"/>
      <c r="BE16" s="43"/>
    </row>
    <row r="17" spans="1:53" ht="13.5" thickBot="1">
      <c r="A17" s="82"/>
      <c r="B17" s="82"/>
      <c r="C17" s="82"/>
      <c r="D17" s="82"/>
      <c r="E17" s="82"/>
      <c r="F17" s="82"/>
      <c r="G17" s="82"/>
      <c r="H17" s="82"/>
      <c r="I17" s="82"/>
    </row>
    <row r="18" spans="1:53">
      <c r="A18" s="76" t="s">
        <v>59</v>
      </c>
      <c r="B18" s="77"/>
      <c r="C18" s="77"/>
      <c r="D18" s="143"/>
      <c r="E18" s="144" t="s">
        <v>60</v>
      </c>
      <c r="F18" s="145" t="s">
        <v>61</v>
      </c>
      <c r="G18" s="146" t="s">
        <v>62</v>
      </c>
      <c r="H18" s="147"/>
      <c r="I18" s="148" t="s">
        <v>60</v>
      </c>
    </row>
    <row r="19" spans="1:53">
      <c r="A19" s="67" t="s">
        <v>205</v>
      </c>
      <c r="B19" s="58"/>
      <c r="C19" s="58"/>
      <c r="D19" s="149"/>
      <c r="E19" s="150"/>
      <c r="F19" s="151"/>
      <c r="G19" s="152">
        <f>CHOOSE(BA19+1,HSV+PSV,HSV+PSV+Mont,HSV+PSV+Dodavka+Mont,HSV,PSV,Mont,Dodavka,Mont+Dodavka,0)</f>
        <v>0</v>
      </c>
      <c r="H19" s="153"/>
      <c r="I19" s="154">
        <f>E19+F19*G19/100</f>
        <v>0</v>
      </c>
      <c r="BA19">
        <v>0</v>
      </c>
    </row>
    <row r="20" spans="1:53">
      <c r="A20" s="67" t="s">
        <v>206</v>
      </c>
      <c r="B20" s="58"/>
      <c r="C20" s="58"/>
      <c r="D20" s="149"/>
      <c r="E20" s="150"/>
      <c r="F20" s="151"/>
      <c r="G20" s="152">
        <f>CHOOSE(BA20+1,HSV+PSV,HSV+PSV+Mont,HSV+PSV+Dodavka+Mont,HSV,PSV,Mont,Dodavka,Mont+Dodavka,0)</f>
        <v>0</v>
      </c>
      <c r="H20" s="153"/>
      <c r="I20" s="154">
        <f>E20+F20*G20/100</f>
        <v>0</v>
      </c>
      <c r="BA20">
        <v>0</v>
      </c>
    </row>
    <row r="21" spans="1:53">
      <c r="A21" s="67" t="s">
        <v>207</v>
      </c>
      <c r="B21" s="58"/>
      <c r="C21" s="58"/>
      <c r="D21" s="149"/>
      <c r="E21" s="150"/>
      <c r="F21" s="151"/>
      <c r="G21" s="152">
        <f>CHOOSE(BA21+1,HSV+PSV,HSV+PSV+Mont,HSV+PSV+Dodavka+Mont,HSV,PSV,Mont,Dodavka,Mont+Dodavka,0)</f>
        <v>0</v>
      </c>
      <c r="H21" s="153"/>
      <c r="I21" s="154">
        <f>E21+F21*G21/100</f>
        <v>0</v>
      </c>
      <c r="BA21">
        <v>0</v>
      </c>
    </row>
    <row r="22" spans="1:53">
      <c r="A22" s="67" t="s">
        <v>208</v>
      </c>
      <c r="B22" s="58"/>
      <c r="C22" s="58"/>
      <c r="D22" s="149"/>
      <c r="E22" s="150"/>
      <c r="F22" s="151"/>
      <c r="G22" s="152">
        <f>CHOOSE(BA22+1,HSV+PSV,HSV+PSV+Mont,HSV+PSV+Dodavka+Mont,HSV,PSV,Mont,Dodavka,Mont+Dodavka,0)</f>
        <v>0</v>
      </c>
      <c r="H22" s="153"/>
      <c r="I22" s="154">
        <f>E22+F22*G22/100</f>
        <v>0</v>
      </c>
      <c r="BA22">
        <v>0</v>
      </c>
    </row>
    <row r="23" spans="1:53">
      <c r="A23" s="67" t="s">
        <v>209</v>
      </c>
      <c r="B23" s="58"/>
      <c r="C23" s="58"/>
      <c r="D23" s="149"/>
      <c r="E23" s="150"/>
      <c r="F23" s="151"/>
      <c r="G23" s="152">
        <f>CHOOSE(BA23+1,HSV+PSV,HSV+PSV+Mont,HSV+PSV+Dodavka+Mont,HSV,PSV,Mont,Dodavka,Mont+Dodavka,0)</f>
        <v>0</v>
      </c>
      <c r="H23" s="153"/>
      <c r="I23" s="154">
        <f>E23+F23*G23/100</f>
        <v>0</v>
      </c>
      <c r="BA23">
        <v>1</v>
      </c>
    </row>
    <row r="24" spans="1:53">
      <c r="A24" s="67" t="s">
        <v>210</v>
      </c>
      <c r="B24" s="58"/>
      <c r="C24" s="58"/>
      <c r="D24" s="149"/>
      <c r="E24" s="150"/>
      <c r="F24" s="151"/>
      <c r="G24" s="152">
        <f>CHOOSE(BA24+1,HSV+PSV,HSV+PSV+Mont,HSV+PSV+Dodavka+Mont,HSV,PSV,Mont,Dodavka,Mont+Dodavka,0)</f>
        <v>0</v>
      </c>
      <c r="H24" s="153"/>
      <c r="I24" s="154">
        <f>E24+F24*G24/100</f>
        <v>0</v>
      </c>
      <c r="BA24">
        <v>1</v>
      </c>
    </row>
    <row r="25" spans="1:53">
      <c r="A25" s="67" t="s">
        <v>211</v>
      </c>
      <c r="B25" s="58"/>
      <c r="C25" s="58"/>
      <c r="D25" s="149"/>
      <c r="E25" s="150"/>
      <c r="F25" s="151"/>
      <c r="G25" s="152">
        <f>CHOOSE(BA25+1,HSV+PSV,HSV+PSV+Mont,HSV+PSV+Dodavka+Mont,HSV,PSV,Mont,Dodavka,Mont+Dodavka,0)</f>
        <v>0</v>
      </c>
      <c r="H25" s="153"/>
      <c r="I25" s="154">
        <f>E25+F25*G25/100</f>
        <v>0</v>
      </c>
      <c r="BA25">
        <v>2</v>
      </c>
    </row>
    <row r="26" spans="1:53">
      <c r="A26" s="67" t="s">
        <v>212</v>
      </c>
      <c r="B26" s="58"/>
      <c r="C26" s="58"/>
      <c r="D26" s="149"/>
      <c r="E26" s="150"/>
      <c r="F26" s="151"/>
      <c r="G26" s="152">
        <f>CHOOSE(BA26+1,HSV+PSV,HSV+PSV+Mont,HSV+PSV+Dodavka+Mont,HSV,PSV,Mont,Dodavka,Mont+Dodavka,0)</f>
        <v>0</v>
      </c>
      <c r="H26" s="153"/>
      <c r="I26" s="154">
        <f>E26+F26*G26/100</f>
        <v>0</v>
      </c>
      <c r="BA26">
        <v>2</v>
      </c>
    </row>
    <row r="27" spans="1:53" ht="13.5" thickBot="1">
      <c r="A27" s="155"/>
      <c r="B27" s="156" t="s">
        <v>63</v>
      </c>
      <c r="C27" s="157"/>
      <c r="D27" s="158"/>
      <c r="E27" s="159"/>
      <c r="F27" s="160"/>
      <c r="G27" s="160"/>
      <c r="H27" s="161">
        <f>SUM(I19:I26)</f>
        <v>0</v>
      </c>
      <c r="I27" s="162"/>
    </row>
    <row r="29" spans="1:53">
      <c r="B29" s="141"/>
      <c r="F29" s="163"/>
      <c r="G29" s="164"/>
      <c r="H29" s="164"/>
      <c r="I29" s="165"/>
    </row>
    <row r="30" spans="1:53">
      <c r="F30" s="163"/>
      <c r="G30" s="164"/>
      <c r="H30" s="164"/>
      <c r="I30" s="165"/>
    </row>
    <row r="31" spans="1:53">
      <c r="F31" s="163"/>
      <c r="G31" s="164"/>
      <c r="H31" s="164"/>
      <c r="I31" s="165"/>
    </row>
    <row r="32" spans="1:53">
      <c r="F32" s="163"/>
      <c r="G32" s="164"/>
      <c r="H32" s="164"/>
      <c r="I32" s="165"/>
    </row>
    <row r="33" spans="6:9">
      <c r="F33" s="163"/>
      <c r="G33" s="164"/>
      <c r="H33" s="164"/>
      <c r="I33" s="165"/>
    </row>
    <row r="34" spans="6:9">
      <c r="F34" s="163"/>
      <c r="G34" s="164"/>
      <c r="H34" s="164"/>
      <c r="I34" s="165"/>
    </row>
    <row r="35" spans="6:9">
      <c r="F35" s="163"/>
      <c r="G35" s="164"/>
      <c r="H35" s="164"/>
      <c r="I35" s="165"/>
    </row>
    <row r="36" spans="6:9">
      <c r="F36" s="163"/>
      <c r="G36" s="164"/>
      <c r="H36" s="164"/>
      <c r="I36" s="165"/>
    </row>
    <row r="37" spans="6:9">
      <c r="F37" s="163"/>
      <c r="G37" s="164"/>
      <c r="H37" s="164"/>
      <c r="I37" s="165"/>
    </row>
    <row r="38" spans="6:9">
      <c r="F38" s="163"/>
      <c r="G38" s="164"/>
      <c r="H38" s="164"/>
      <c r="I38" s="165"/>
    </row>
    <row r="39" spans="6:9">
      <c r="F39" s="163"/>
      <c r="G39" s="164"/>
      <c r="H39" s="164"/>
      <c r="I39" s="165"/>
    </row>
    <row r="40" spans="6:9">
      <c r="F40" s="163"/>
      <c r="G40" s="164"/>
      <c r="H40" s="164"/>
      <c r="I40" s="165"/>
    </row>
    <row r="41" spans="6:9">
      <c r="F41" s="163"/>
      <c r="G41" s="164"/>
      <c r="H41" s="164"/>
      <c r="I41" s="165"/>
    </row>
    <row r="42" spans="6:9">
      <c r="F42" s="163"/>
      <c r="G42" s="164"/>
      <c r="H42" s="164"/>
      <c r="I42" s="165"/>
    </row>
    <row r="43" spans="6:9">
      <c r="F43" s="163"/>
      <c r="G43" s="164"/>
      <c r="H43" s="164"/>
      <c r="I43" s="165"/>
    </row>
    <row r="44" spans="6:9">
      <c r="F44" s="163"/>
      <c r="G44" s="164"/>
      <c r="H44" s="164"/>
      <c r="I44" s="165"/>
    </row>
    <row r="45" spans="6:9">
      <c r="F45" s="163"/>
      <c r="G45" s="164"/>
      <c r="H45" s="164"/>
      <c r="I45" s="165"/>
    </row>
    <row r="46" spans="6:9">
      <c r="F46" s="163"/>
      <c r="G46" s="164"/>
      <c r="H46" s="164"/>
      <c r="I46" s="165"/>
    </row>
    <row r="47" spans="6:9">
      <c r="F47" s="163"/>
      <c r="G47" s="164"/>
      <c r="H47" s="164"/>
      <c r="I47" s="165"/>
    </row>
    <row r="48" spans="6:9">
      <c r="F48" s="163"/>
      <c r="G48" s="164"/>
      <c r="H48" s="164"/>
      <c r="I48" s="165"/>
    </row>
    <row r="49" spans="6:9">
      <c r="F49" s="163"/>
      <c r="G49" s="164"/>
      <c r="H49" s="164"/>
      <c r="I49" s="165"/>
    </row>
    <row r="50" spans="6:9">
      <c r="F50" s="163"/>
      <c r="G50" s="164"/>
      <c r="H50" s="164"/>
      <c r="I50" s="165"/>
    </row>
    <row r="51" spans="6:9">
      <c r="F51" s="163"/>
      <c r="G51" s="164"/>
      <c r="H51" s="164"/>
      <c r="I51" s="165"/>
    </row>
    <row r="52" spans="6:9">
      <c r="F52" s="163"/>
      <c r="G52" s="164"/>
      <c r="H52" s="164"/>
      <c r="I52" s="165"/>
    </row>
    <row r="53" spans="6:9">
      <c r="F53" s="163"/>
      <c r="G53" s="164"/>
      <c r="H53" s="164"/>
      <c r="I53" s="165"/>
    </row>
    <row r="54" spans="6:9">
      <c r="F54" s="163"/>
      <c r="G54" s="164"/>
      <c r="H54" s="164"/>
      <c r="I54" s="165"/>
    </row>
    <row r="55" spans="6:9">
      <c r="F55" s="163"/>
      <c r="G55" s="164"/>
      <c r="H55" s="164"/>
      <c r="I55" s="165"/>
    </row>
    <row r="56" spans="6:9">
      <c r="F56" s="163"/>
      <c r="G56" s="164"/>
      <c r="H56" s="164"/>
      <c r="I56" s="165"/>
    </row>
    <row r="57" spans="6:9">
      <c r="F57" s="163"/>
      <c r="G57" s="164"/>
      <c r="H57" s="164"/>
      <c r="I57" s="165"/>
    </row>
    <row r="58" spans="6:9">
      <c r="F58" s="163"/>
      <c r="G58" s="164"/>
      <c r="H58" s="164"/>
      <c r="I58" s="165"/>
    </row>
    <row r="59" spans="6:9">
      <c r="F59" s="163"/>
      <c r="G59" s="164"/>
      <c r="H59" s="164"/>
      <c r="I59" s="165"/>
    </row>
    <row r="60" spans="6:9">
      <c r="F60" s="163"/>
      <c r="G60" s="164"/>
      <c r="H60" s="164"/>
      <c r="I60" s="165"/>
    </row>
    <row r="61" spans="6:9">
      <c r="F61" s="163"/>
      <c r="G61" s="164"/>
      <c r="H61" s="164"/>
      <c r="I61" s="165"/>
    </row>
    <row r="62" spans="6:9">
      <c r="F62" s="163"/>
      <c r="G62" s="164"/>
      <c r="H62" s="164"/>
      <c r="I62" s="165"/>
    </row>
    <row r="63" spans="6:9">
      <c r="F63" s="163"/>
      <c r="G63" s="164"/>
      <c r="H63" s="164"/>
      <c r="I63" s="165"/>
    </row>
    <row r="64" spans="6:9">
      <c r="F64" s="163"/>
      <c r="G64" s="164"/>
      <c r="H64" s="164"/>
      <c r="I64" s="165"/>
    </row>
    <row r="65" spans="6:9">
      <c r="F65" s="163"/>
      <c r="G65" s="164"/>
      <c r="H65" s="164"/>
      <c r="I65" s="165"/>
    </row>
    <row r="66" spans="6:9">
      <c r="F66" s="163"/>
      <c r="G66" s="164"/>
      <c r="H66" s="164"/>
      <c r="I66" s="165"/>
    </row>
    <row r="67" spans="6:9">
      <c r="F67" s="163"/>
      <c r="G67" s="164"/>
      <c r="H67" s="164"/>
      <c r="I67" s="165"/>
    </row>
    <row r="68" spans="6:9">
      <c r="F68" s="163"/>
      <c r="G68" s="164"/>
      <c r="H68" s="164"/>
      <c r="I68" s="165"/>
    </row>
    <row r="69" spans="6:9">
      <c r="F69" s="163"/>
      <c r="G69" s="164"/>
      <c r="H69" s="164"/>
      <c r="I69" s="165"/>
    </row>
    <row r="70" spans="6:9">
      <c r="F70" s="163"/>
      <c r="G70" s="164"/>
      <c r="H70" s="164"/>
      <c r="I70" s="165"/>
    </row>
    <row r="71" spans="6:9">
      <c r="F71" s="163"/>
      <c r="G71" s="164"/>
      <c r="H71" s="164"/>
      <c r="I71" s="165"/>
    </row>
    <row r="72" spans="6:9">
      <c r="F72" s="163"/>
      <c r="G72" s="164"/>
      <c r="H72" s="164"/>
      <c r="I72" s="165"/>
    </row>
    <row r="73" spans="6:9">
      <c r="F73" s="163"/>
      <c r="G73" s="164"/>
      <c r="H73" s="164"/>
      <c r="I73" s="165"/>
    </row>
    <row r="74" spans="6:9">
      <c r="F74" s="163"/>
      <c r="G74" s="164"/>
      <c r="H74" s="164"/>
      <c r="I74" s="165"/>
    </row>
    <row r="75" spans="6:9">
      <c r="F75" s="163"/>
      <c r="G75" s="164"/>
      <c r="H75" s="164"/>
      <c r="I75" s="165"/>
    </row>
    <row r="76" spans="6:9">
      <c r="F76" s="163"/>
      <c r="G76" s="164"/>
      <c r="H76" s="164"/>
      <c r="I76" s="165"/>
    </row>
    <row r="77" spans="6:9">
      <c r="F77" s="163"/>
      <c r="G77" s="164"/>
      <c r="H77" s="164"/>
      <c r="I77" s="165"/>
    </row>
    <row r="78" spans="6:9">
      <c r="F78" s="163"/>
      <c r="G78" s="164"/>
      <c r="H78" s="164"/>
      <c r="I78" s="165"/>
    </row>
  </sheetData>
  <mergeCells count="4">
    <mergeCell ref="A1:B1"/>
    <mergeCell ref="A2:B2"/>
    <mergeCell ref="G2:I2"/>
    <mergeCell ref="H27:I27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List2"/>
  <dimension ref="A1:CZ167"/>
  <sheetViews>
    <sheetView showGridLines="0" showZeros="0" zoomScaleNormal="100" workbookViewId="0">
      <selection activeCell="A94" sqref="A94:IV96"/>
    </sheetView>
  </sheetViews>
  <sheetFormatPr defaultRowHeight="12.75"/>
  <cols>
    <col min="1" max="1" width="4.42578125" style="167" customWidth="1"/>
    <col min="2" max="2" width="11.5703125" style="167" customWidth="1"/>
    <col min="3" max="3" width="40.42578125" style="167" customWidth="1"/>
    <col min="4" max="4" width="5.5703125" style="167" customWidth="1"/>
    <col min="5" max="5" width="8.5703125" style="225" customWidth="1"/>
    <col min="6" max="6" width="9.85546875" style="167" customWidth="1"/>
    <col min="7" max="7" width="13.85546875" style="167" customWidth="1"/>
    <col min="8" max="11" width="9.140625" style="167"/>
    <col min="12" max="12" width="75.42578125" style="167" customWidth="1"/>
    <col min="13" max="13" width="45.28515625" style="167" customWidth="1"/>
    <col min="14" max="16384" width="9.140625" style="167"/>
  </cols>
  <sheetData>
    <row r="1" spans="1:104" ht="15.75">
      <c r="A1" s="166" t="s">
        <v>76</v>
      </c>
      <c r="B1" s="166"/>
      <c r="C1" s="166"/>
      <c r="D1" s="166"/>
      <c r="E1" s="166"/>
      <c r="F1" s="166"/>
      <c r="G1" s="166"/>
    </row>
    <row r="2" spans="1:104" ht="14.25" customHeight="1" thickBot="1">
      <c r="A2" s="168"/>
      <c r="B2" s="169"/>
      <c r="C2" s="170"/>
      <c r="D2" s="170"/>
      <c r="E2" s="171"/>
      <c r="F2" s="170"/>
      <c r="G2" s="170"/>
    </row>
    <row r="3" spans="1:104" ht="13.5" thickTop="1">
      <c r="A3" s="108" t="s">
        <v>48</v>
      </c>
      <c r="B3" s="109"/>
      <c r="C3" s="110" t="str">
        <f>CONCATENATE(cislostavby," ",nazevstavby)</f>
        <v>2025 Frýdl</v>
      </c>
      <c r="D3" s="172"/>
      <c r="E3" s="173" t="s">
        <v>64</v>
      </c>
      <c r="F3" s="174" t="str">
        <f>Rekapitulace!H1</f>
        <v>081025</v>
      </c>
      <c r="G3" s="175"/>
    </row>
    <row r="4" spans="1:104" ht="13.5" thickBot="1">
      <c r="A4" s="176" t="s">
        <v>50</v>
      </c>
      <c r="B4" s="117"/>
      <c r="C4" s="118" t="str">
        <f>CONCATENATE(cisloobjektu," ",nazevobjektu)</f>
        <v>37 SZZ úprava napojení NN KGJ</v>
      </c>
      <c r="D4" s="177"/>
      <c r="E4" s="178" t="str">
        <f>Rekapitulace!G2</f>
        <v>SZZ úprava napojení NN KGJ, část HR-SR</v>
      </c>
      <c r="F4" s="179"/>
      <c r="G4" s="180"/>
    </row>
    <row r="5" spans="1:104" ht="13.5" thickTop="1">
      <c r="A5" s="181"/>
      <c r="B5" s="168"/>
      <c r="C5" s="168"/>
      <c r="D5" s="168"/>
      <c r="E5" s="182"/>
      <c r="F5" s="168"/>
      <c r="G5" s="183"/>
    </row>
    <row r="6" spans="1:104">
      <c r="A6" s="184" t="s">
        <v>65</v>
      </c>
      <c r="B6" s="185" t="s">
        <v>66</v>
      </c>
      <c r="C6" s="185" t="s">
        <v>67</v>
      </c>
      <c r="D6" s="185" t="s">
        <v>68</v>
      </c>
      <c r="E6" s="186" t="s">
        <v>69</v>
      </c>
      <c r="F6" s="185" t="s">
        <v>70</v>
      </c>
      <c r="G6" s="187" t="s">
        <v>71</v>
      </c>
    </row>
    <row r="7" spans="1:104">
      <c r="A7" s="188" t="s">
        <v>72</v>
      </c>
      <c r="B7" s="189" t="s">
        <v>83</v>
      </c>
      <c r="C7" s="190" t="s">
        <v>84</v>
      </c>
      <c r="D7" s="191"/>
      <c r="E7" s="192"/>
      <c r="F7" s="192"/>
      <c r="G7" s="193"/>
      <c r="H7" s="194"/>
      <c r="I7" s="194"/>
      <c r="O7" s="195">
        <v>1</v>
      </c>
    </row>
    <row r="8" spans="1:104">
      <c r="A8" s="196">
        <v>1</v>
      </c>
      <c r="B8" s="197" t="s">
        <v>85</v>
      </c>
      <c r="C8" s="198" t="s">
        <v>86</v>
      </c>
      <c r="D8" s="199" t="s">
        <v>87</v>
      </c>
      <c r="E8" s="200">
        <v>4</v>
      </c>
      <c r="F8" s="200">
        <v>0</v>
      </c>
      <c r="G8" s="201">
        <f>E8*F8</f>
        <v>0</v>
      </c>
      <c r="O8" s="195">
        <v>2</v>
      </c>
      <c r="AA8" s="167">
        <v>1</v>
      </c>
      <c r="AB8" s="167">
        <v>1</v>
      </c>
      <c r="AC8" s="167">
        <v>1</v>
      </c>
      <c r="AZ8" s="167">
        <v>1</v>
      </c>
      <c r="BA8" s="167">
        <f>IF(AZ8=1,G8,0)</f>
        <v>0</v>
      </c>
      <c r="BB8" s="167">
        <f>IF(AZ8=2,G8,0)</f>
        <v>0</v>
      </c>
      <c r="BC8" s="167">
        <f>IF(AZ8=3,G8,0)</f>
        <v>0</v>
      </c>
      <c r="BD8" s="167">
        <f>IF(AZ8=4,G8,0)</f>
        <v>0</v>
      </c>
      <c r="BE8" s="167">
        <f>IF(AZ8=5,G8,0)</f>
        <v>0</v>
      </c>
      <c r="CA8" s="202">
        <v>1</v>
      </c>
      <c r="CB8" s="202">
        <v>1</v>
      </c>
      <c r="CZ8" s="167">
        <v>7.0400000000000003E-3</v>
      </c>
    </row>
    <row r="9" spans="1:104">
      <c r="A9" s="203"/>
      <c r="B9" s="204"/>
      <c r="C9" s="205" t="s">
        <v>88</v>
      </c>
      <c r="D9" s="206"/>
      <c r="E9" s="206"/>
      <c r="F9" s="206"/>
      <c r="G9" s="207"/>
      <c r="L9" s="208" t="s">
        <v>88</v>
      </c>
      <c r="O9" s="195">
        <v>3</v>
      </c>
    </row>
    <row r="10" spans="1:104">
      <c r="A10" s="196">
        <v>2</v>
      </c>
      <c r="B10" s="197" t="s">
        <v>89</v>
      </c>
      <c r="C10" s="198" t="s">
        <v>90</v>
      </c>
      <c r="D10" s="199" t="s">
        <v>87</v>
      </c>
      <c r="E10" s="200">
        <v>6</v>
      </c>
      <c r="F10" s="200">
        <v>0</v>
      </c>
      <c r="G10" s="201">
        <f>E10*F10</f>
        <v>0</v>
      </c>
      <c r="O10" s="195">
        <v>2</v>
      </c>
      <c r="AA10" s="167">
        <v>1</v>
      </c>
      <c r="AB10" s="167">
        <v>1</v>
      </c>
      <c r="AC10" s="167">
        <v>1</v>
      </c>
      <c r="AZ10" s="167">
        <v>1</v>
      </c>
      <c r="BA10" s="167">
        <f>IF(AZ10=1,G10,0)</f>
        <v>0</v>
      </c>
      <c r="BB10" s="167">
        <f>IF(AZ10=2,G10,0)</f>
        <v>0</v>
      </c>
      <c r="BC10" s="167">
        <f>IF(AZ10=3,G10,0)</f>
        <v>0</v>
      </c>
      <c r="BD10" s="167">
        <f>IF(AZ10=4,G10,0)</f>
        <v>0</v>
      </c>
      <c r="BE10" s="167">
        <f>IF(AZ10=5,G10,0)</f>
        <v>0</v>
      </c>
      <c r="CA10" s="202">
        <v>1</v>
      </c>
      <c r="CB10" s="202">
        <v>1</v>
      </c>
      <c r="CZ10" s="167">
        <v>1.47E-2</v>
      </c>
    </row>
    <row r="11" spans="1:104">
      <c r="A11" s="215"/>
      <c r="B11" s="216" t="s">
        <v>74</v>
      </c>
      <c r="C11" s="217" t="str">
        <f>CONCATENATE(B7," ",C7)</f>
        <v>61 Upravy povrchů vnitřní</v>
      </c>
      <c r="D11" s="218"/>
      <c r="E11" s="219"/>
      <c r="F11" s="220"/>
      <c r="G11" s="221">
        <f>SUM(G7:G10)</f>
        <v>0</v>
      </c>
      <c r="O11" s="195">
        <v>4</v>
      </c>
      <c r="BA11" s="222">
        <f>SUM(BA7:BA10)</f>
        <v>0</v>
      </c>
      <c r="BB11" s="222">
        <f>SUM(BB7:BB10)</f>
        <v>0</v>
      </c>
      <c r="BC11" s="222">
        <f>SUM(BC7:BC10)</f>
        <v>0</v>
      </c>
      <c r="BD11" s="222">
        <f>SUM(BD7:BD10)</f>
        <v>0</v>
      </c>
      <c r="BE11" s="222">
        <f>SUM(BE7:BE10)</f>
        <v>0</v>
      </c>
    </row>
    <row r="12" spans="1:104">
      <c r="A12" s="188" t="s">
        <v>72</v>
      </c>
      <c r="B12" s="189" t="s">
        <v>91</v>
      </c>
      <c r="C12" s="190" t="s">
        <v>92</v>
      </c>
      <c r="D12" s="191"/>
      <c r="E12" s="192"/>
      <c r="F12" s="192"/>
      <c r="G12" s="193"/>
      <c r="H12" s="194"/>
      <c r="I12" s="194"/>
      <c r="O12" s="195">
        <v>1</v>
      </c>
    </row>
    <row r="13" spans="1:104">
      <c r="A13" s="196">
        <v>3</v>
      </c>
      <c r="B13" s="197" t="s">
        <v>93</v>
      </c>
      <c r="C13" s="198" t="s">
        <v>94</v>
      </c>
      <c r="D13" s="199" t="s">
        <v>87</v>
      </c>
      <c r="E13" s="200">
        <v>6</v>
      </c>
      <c r="F13" s="200">
        <v>0</v>
      </c>
      <c r="G13" s="201">
        <f>E13*F13</f>
        <v>0</v>
      </c>
      <c r="O13" s="195">
        <v>2</v>
      </c>
      <c r="AA13" s="167">
        <v>1</v>
      </c>
      <c r="AB13" s="167">
        <v>1</v>
      </c>
      <c r="AC13" s="167">
        <v>1</v>
      </c>
      <c r="AZ13" s="167">
        <v>1</v>
      </c>
      <c r="BA13" s="167">
        <f>IF(AZ13=1,G13,0)</f>
        <v>0</v>
      </c>
      <c r="BB13" s="167">
        <f>IF(AZ13=2,G13,0)</f>
        <v>0</v>
      </c>
      <c r="BC13" s="167">
        <f>IF(AZ13=3,G13,0)</f>
        <v>0</v>
      </c>
      <c r="BD13" s="167">
        <f>IF(AZ13=4,G13,0)</f>
        <v>0</v>
      </c>
      <c r="BE13" s="167">
        <f>IF(AZ13=5,G13,0)</f>
        <v>0</v>
      </c>
      <c r="CA13" s="202">
        <v>1</v>
      </c>
      <c r="CB13" s="202">
        <v>1</v>
      </c>
      <c r="CZ13" s="167">
        <v>5.5129999999999998E-2</v>
      </c>
    </row>
    <row r="14" spans="1:104">
      <c r="A14" s="196">
        <v>4</v>
      </c>
      <c r="B14" s="197" t="s">
        <v>95</v>
      </c>
      <c r="C14" s="198" t="s">
        <v>96</v>
      </c>
      <c r="D14" s="199" t="s">
        <v>87</v>
      </c>
      <c r="E14" s="200">
        <v>6</v>
      </c>
      <c r="F14" s="200">
        <v>0</v>
      </c>
      <c r="G14" s="201">
        <f>E14*F14</f>
        <v>0</v>
      </c>
      <c r="O14" s="195">
        <v>2</v>
      </c>
      <c r="AA14" s="167">
        <v>1</v>
      </c>
      <c r="AB14" s="167">
        <v>1</v>
      </c>
      <c r="AC14" s="167">
        <v>1</v>
      </c>
      <c r="AZ14" s="167">
        <v>1</v>
      </c>
      <c r="BA14" s="167">
        <f>IF(AZ14=1,G14,0)</f>
        <v>0</v>
      </c>
      <c r="BB14" s="167">
        <f>IF(AZ14=2,G14,0)</f>
        <v>0</v>
      </c>
      <c r="BC14" s="167">
        <f>IF(AZ14=3,G14,0)</f>
        <v>0</v>
      </c>
      <c r="BD14" s="167">
        <f>IF(AZ14=4,G14,0)</f>
        <v>0</v>
      </c>
      <c r="BE14" s="167">
        <f>IF(AZ14=5,G14,0)</f>
        <v>0</v>
      </c>
      <c r="CA14" s="202">
        <v>1</v>
      </c>
      <c r="CB14" s="202">
        <v>1</v>
      </c>
      <c r="CZ14" s="167">
        <v>5.2679999999999998E-2</v>
      </c>
    </row>
    <row r="15" spans="1:104">
      <c r="A15" s="215"/>
      <c r="B15" s="216" t="s">
        <v>74</v>
      </c>
      <c r="C15" s="217" t="str">
        <f>CONCATENATE(B12," ",C12)</f>
        <v>62 Úpravy povrchů vnější</v>
      </c>
      <c r="D15" s="218"/>
      <c r="E15" s="219"/>
      <c r="F15" s="220"/>
      <c r="G15" s="221">
        <f>SUM(G12:G14)</f>
        <v>0</v>
      </c>
      <c r="O15" s="195">
        <v>4</v>
      </c>
      <c r="BA15" s="222">
        <f>SUM(BA12:BA14)</f>
        <v>0</v>
      </c>
      <c r="BB15" s="222">
        <f>SUM(BB12:BB14)</f>
        <v>0</v>
      </c>
      <c r="BC15" s="222">
        <f>SUM(BC12:BC14)</f>
        <v>0</v>
      </c>
      <c r="BD15" s="222">
        <f>SUM(BD12:BD14)</f>
        <v>0</v>
      </c>
      <c r="BE15" s="222">
        <f>SUM(BE12:BE14)</f>
        <v>0</v>
      </c>
    </row>
    <row r="16" spans="1:104">
      <c r="A16" s="188" t="s">
        <v>72</v>
      </c>
      <c r="B16" s="189" t="s">
        <v>97</v>
      </c>
      <c r="C16" s="190" t="s">
        <v>98</v>
      </c>
      <c r="D16" s="191"/>
      <c r="E16" s="192"/>
      <c r="F16" s="192"/>
      <c r="G16" s="193"/>
      <c r="H16" s="194"/>
      <c r="I16" s="194"/>
      <c r="O16" s="195">
        <v>1</v>
      </c>
    </row>
    <row r="17" spans="1:104">
      <c r="A17" s="196">
        <v>5</v>
      </c>
      <c r="B17" s="197" t="s">
        <v>99</v>
      </c>
      <c r="C17" s="198" t="s">
        <v>100</v>
      </c>
      <c r="D17" s="199" t="s">
        <v>73</v>
      </c>
      <c r="E17" s="200">
        <v>50</v>
      </c>
      <c r="F17" s="200">
        <v>0</v>
      </c>
      <c r="G17" s="201">
        <f>E17*F17</f>
        <v>0</v>
      </c>
      <c r="O17" s="195">
        <v>2</v>
      </c>
      <c r="AA17" s="167">
        <v>1</v>
      </c>
      <c r="AB17" s="167">
        <v>1</v>
      </c>
      <c r="AC17" s="167">
        <v>1</v>
      </c>
      <c r="AZ17" s="167">
        <v>1</v>
      </c>
      <c r="BA17" s="167">
        <f>IF(AZ17=1,G17,0)</f>
        <v>0</v>
      </c>
      <c r="BB17" s="167">
        <f>IF(AZ17=2,G17,0)</f>
        <v>0</v>
      </c>
      <c r="BC17" s="167">
        <f>IF(AZ17=3,G17,0)</f>
        <v>0</v>
      </c>
      <c r="BD17" s="167">
        <f>IF(AZ17=4,G17,0)</f>
        <v>0</v>
      </c>
      <c r="BE17" s="167">
        <f>IF(AZ17=5,G17,0)</f>
        <v>0</v>
      </c>
      <c r="CA17" s="202">
        <v>1</v>
      </c>
      <c r="CB17" s="202">
        <v>1</v>
      </c>
      <c r="CZ17" s="167">
        <v>7.3499999999999998E-3</v>
      </c>
    </row>
    <row r="18" spans="1:104">
      <c r="A18" s="203"/>
      <c r="B18" s="204"/>
      <c r="C18" s="205" t="s">
        <v>101</v>
      </c>
      <c r="D18" s="206"/>
      <c r="E18" s="206"/>
      <c r="F18" s="206"/>
      <c r="G18" s="207"/>
      <c r="L18" s="208" t="s">
        <v>101</v>
      </c>
      <c r="O18" s="195">
        <v>3</v>
      </c>
    </row>
    <row r="19" spans="1:104">
      <c r="A19" s="215"/>
      <c r="B19" s="216" t="s">
        <v>74</v>
      </c>
      <c r="C19" s="217" t="str">
        <f>CONCATENATE(B16," ",C16)</f>
        <v>94 Lešení a stavební výtahy</v>
      </c>
      <c r="D19" s="218"/>
      <c r="E19" s="219"/>
      <c r="F19" s="220"/>
      <c r="G19" s="221">
        <f>SUM(G16:G18)</f>
        <v>0</v>
      </c>
      <c r="O19" s="195">
        <v>4</v>
      </c>
      <c r="BA19" s="222">
        <f>SUM(BA16:BA18)</f>
        <v>0</v>
      </c>
      <c r="BB19" s="222">
        <f>SUM(BB16:BB18)</f>
        <v>0</v>
      </c>
      <c r="BC19" s="222">
        <f>SUM(BC16:BC18)</f>
        <v>0</v>
      </c>
      <c r="BD19" s="222">
        <f>SUM(BD16:BD18)</f>
        <v>0</v>
      </c>
      <c r="BE19" s="222">
        <f>SUM(BE16:BE18)</f>
        <v>0</v>
      </c>
    </row>
    <row r="20" spans="1:104">
      <c r="A20" s="188" t="s">
        <v>72</v>
      </c>
      <c r="B20" s="189" t="s">
        <v>102</v>
      </c>
      <c r="C20" s="190" t="s">
        <v>103</v>
      </c>
      <c r="D20" s="191"/>
      <c r="E20" s="192"/>
      <c r="F20" s="192"/>
      <c r="G20" s="193"/>
      <c r="H20" s="194"/>
      <c r="I20" s="194"/>
      <c r="O20" s="195">
        <v>1</v>
      </c>
    </row>
    <row r="21" spans="1:104">
      <c r="A21" s="196">
        <v>6</v>
      </c>
      <c r="B21" s="197" t="s">
        <v>104</v>
      </c>
      <c r="C21" s="198" t="s">
        <v>105</v>
      </c>
      <c r="D21" s="199" t="s">
        <v>73</v>
      </c>
      <c r="E21" s="200">
        <v>4</v>
      </c>
      <c r="F21" s="200">
        <v>0</v>
      </c>
      <c r="G21" s="201">
        <f>E21*F21</f>
        <v>0</v>
      </c>
      <c r="O21" s="195">
        <v>2</v>
      </c>
      <c r="AA21" s="167">
        <v>1</v>
      </c>
      <c r="AB21" s="167">
        <v>1</v>
      </c>
      <c r="AC21" s="167">
        <v>1</v>
      </c>
      <c r="AZ21" s="167">
        <v>1</v>
      </c>
      <c r="BA21" s="167">
        <f>IF(AZ21=1,G21,0)</f>
        <v>0</v>
      </c>
      <c r="BB21" s="167">
        <f>IF(AZ21=2,G21,0)</f>
        <v>0</v>
      </c>
      <c r="BC21" s="167">
        <f>IF(AZ21=3,G21,0)</f>
        <v>0</v>
      </c>
      <c r="BD21" s="167">
        <f>IF(AZ21=4,G21,0)</f>
        <v>0</v>
      </c>
      <c r="BE21" s="167">
        <f>IF(AZ21=5,G21,0)</f>
        <v>0</v>
      </c>
      <c r="CA21" s="202">
        <v>1</v>
      </c>
      <c r="CB21" s="202">
        <v>1</v>
      </c>
      <c r="CZ21" s="167">
        <v>1.82E-3</v>
      </c>
    </row>
    <row r="22" spans="1:104">
      <c r="A22" s="203"/>
      <c r="B22" s="204"/>
      <c r="C22" s="205" t="s">
        <v>106</v>
      </c>
      <c r="D22" s="206"/>
      <c r="E22" s="206"/>
      <c r="F22" s="206"/>
      <c r="G22" s="207"/>
      <c r="L22" s="208" t="s">
        <v>106</v>
      </c>
      <c r="O22" s="195">
        <v>3</v>
      </c>
    </row>
    <row r="23" spans="1:104">
      <c r="A23" s="203"/>
      <c r="B23" s="209"/>
      <c r="C23" s="210" t="s">
        <v>107</v>
      </c>
      <c r="D23" s="211"/>
      <c r="E23" s="212">
        <v>2</v>
      </c>
      <c r="F23" s="213"/>
      <c r="G23" s="214"/>
      <c r="M23" s="208" t="s">
        <v>107</v>
      </c>
      <c r="O23" s="195"/>
    </row>
    <row r="24" spans="1:104">
      <c r="A24" s="203"/>
      <c r="B24" s="209"/>
      <c r="C24" s="210" t="s">
        <v>108</v>
      </c>
      <c r="D24" s="211"/>
      <c r="E24" s="212">
        <v>2</v>
      </c>
      <c r="F24" s="213"/>
      <c r="G24" s="214"/>
      <c r="M24" s="208" t="s">
        <v>108</v>
      </c>
      <c r="O24" s="195"/>
    </row>
    <row r="25" spans="1:104">
      <c r="A25" s="196">
        <v>7</v>
      </c>
      <c r="B25" s="197" t="s">
        <v>109</v>
      </c>
      <c r="C25" s="198" t="s">
        <v>110</v>
      </c>
      <c r="D25" s="199" t="s">
        <v>111</v>
      </c>
      <c r="E25" s="200">
        <v>8</v>
      </c>
      <c r="F25" s="200">
        <v>0</v>
      </c>
      <c r="G25" s="201">
        <f>E25*F25</f>
        <v>0</v>
      </c>
      <c r="O25" s="195">
        <v>2</v>
      </c>
      <c r="AA25" s="167">
        <v>1</v>
      </c>
      <c r="AB25" s="167">
        <v>1</v>
      </c>
      <c r="AC25" s="167">
        <v>1</v>
      </c>
      <c r="AZ25" s="167">
        <v>1</v>
      </c>
      <c r="BA25" s="167">
        <f>IF(AZ25=1,G25,0)</f>
        <v>0</v>
      </c>
      <c r="BB25" s="167">
        <f>IF(AZ25=2,G25,0)</f>
        <v>0</v>
      </c>
      <c r="BC25" s="167">
        <f>IF(AZ25=3,G25,0)</f>
        <v>0</v>
      </c>
      <c r="BD25" s="167">
        <f>IF(AZ25=4,G25,0)</f>
        <v>0</v>
      </c>
      <c r="BE25" s="167">
        <f>IF(AZ25=5,G25,0)</f>
        <v>0</v>
      </c>
      <c r="CA25" s="202">
        <v>1</v>
      </c>
      <c r="CB25" s="202">
        <v>1</v>
      </c>
      <c r="CZ25" s="167">
        <v>4.8999999999999998E-4</v>
      </c>
    </row>
    <row r="26" spans="1:104">
      <c r="A26" s="203"/>
      <c r="B26" s="204"/>
      <c r="C26" s="205" t="s">
        <v>112</v>
      </c>
      <c r="D26" s="206"/>
      <c r="E26" s="206"/>
      <c r="F26" s="206"/>
      <c r="G26" s="207"/>
      <c r="L26" s="208" t="s">
        <v>112</v>
      </c>
      <c r="O26" s="195">
        <v>3</v>
      </c>
    </row>
    <row r="27" spans="1:104" ht="22.5">
      <c r="A27" s="196">
        <v>8</v>
      </c>
      <c r="B27" s="197" t="s">
        <v>113</v>
      </c>
      <c r="C27" s="198" t="s">
        <v>114</v>
      </c>
      <c r="D27" s="199" t="s">
        <v>115</v>
      </c>
      <c r="E27" s="200">
        <v>1</v>
      </c>
      <c r="F27" s="200">
        <v>0</v>
      </c>
      <c r="G27" s="201">
        <f>E27*F27</f>
        <v>0</v>
      </c>
      <c r="O27" s="195">
        <v>2</v>
      </c>
      <c r="AA27" s="167">
        <v>1</v>
      </c>
      <c r="AB27" s="167">
        <v>3</v>
      </c>
      <c r="AC27" s="167">
        <v>3</v>
      </c>
      <c r="AZ27" s="167">
        <v>1</v>
      </c>
      <c r="BA27" s="167">
        <f>IF(AZ27=1,G27,0)</f>
        <v>0</v>
      </c>
      <c r="BB27" s="167">
        <f>IF(AZ27=2,G27,0)</f>
        <v>0</v>
      </c>
      <c r="BC27" s="167">
        <f>IF(AZ27=3,G27,0)</f>
        <v>0</v>
      </c>
      <c r="BD27" s="167">
        <f>IF(AZ27=4,G27,0)</f>
        <v>0</v>
      </c>
      <c r="BE27" s="167">
        <f>IF(AZ27=5,G27,0)</f>
        <v>0</v>
      </c>
      <c r="CA27" s="202">
        <v>1</v>
      </c>
      <c r="CB27" s="202">
        <v>3</v>
      </c>
      <c r="CZ27" s="167">
        <v>0</v>
      </c>
    </row>
    <row r="28" spans="1:104">
      <c r="A28" s="196">
        <v>9</v>
      </c>
      <c r="B28" s="197" t="s">
        <v>116</v>
      </c>
      <c r="C28" s="198" t="s">
        <v>117</v>
      </c>
      <c r="D28" s="199" t="s">
        <v>115</v>
      </c>
      <c r="E28" s="200">
        <v>1</v>
      </c>
      <c r="F28" s="200">
        <v>0</v>
      </c>
      <c r="G28" s="201">
        <f>E28*F28</f>
        <v>0</v>
      </c>
      <c r="O28" s="195">
        <v>2</v>
      </c>
      <c r="AA28" s="167">
        <v>1</v>
      </c>
      <c r="AB28" s="167">
        <v>3</v>
      </c>
      <c r="AC28" s="167">
        <v>3</v>
      </c>
      <c r="AZ28" s="167">
        <v>1</v>
      </c>
      <c r="BA28" s="167">
        <f>IF(AZ28=1,G28,0)</f>
        <v>0</v>
      </c>
      <c r="BB28" s="167">
        <f>IF(AZ28=2,G28,0)</f>
        <v>0</v>
      </c>
      <c r="BC28" s="167">
        <f>IF(AZ28=3,G28,0)</f>
        <v>0</v>
      </c>
      <c r="BD28" s="167">
        <f>IF(AZ28=4,G28,0)</f>
        <v>0</v>
      </c>
      <c r="BE28" s="167">
        <f>IF(AZ28=5,G28,0)</f>
        <v>0</v>
      </c>
      <c r="CA28" s="202">
        <v>1</v>
      </c>
      <c r="CB28" s="202">
        <v>3</v>
      </c>
      <c r="CZ28" s="167">
        <v>0</v>
      </c>
    </row>
    <row r="29" spans="1:104">
      <c r="A29" s="196">
        <v>10</v>
      </c>
      <c r="B29" s="197" t="s">
        <v>118</v>
      </c>
      <c r="C29" s="198" t="s">
        <v>119</v>
      </c>
      <c r="D29" s="199" t="s">
        <v>73</v>
      </c>
      <c r="E29" s="200">
        <v>10</v>
      </c>
      <c r="F29" s="200">
        <v>0</v>
      </c>
      <c r="G29" s="201">
        <f>E29*F29</f>
        <v>0</v>
      </c>
      <c r="O29" s="195">
        <v>2</v>
      </c>
      <c r="AA29" s="167">
        <v>3</v>
      </c>
      <c r="AB29" s="167">
        <v>1</v>
      </c>
      <c r="AC29" s="167" t="s">
        <v>118</v>
      </c>
      <c r="AZ29" s="167">
        <v>1</v>
      </c>
      <c r="BA29" s="167">
        <f>IF(AZ29=1,G29,0)</f>
        <v>0</v>
      </c>
      <c r="BB29" s="167">
        <f>IF(AZ29=2,G29,0)</f>
        <v>0</v>
      </c>
      <c r="BC29" s="167">
        <f>IF(AZ29=3,G29,0)</f>
        <v>0</v>
      </c>
      <c r="BD29" s="167">
        <f>IF(AZ29=4,G29,0)</f>
        <v>0</v>
      </c>
      <c r="BE29" s="167">
        <f>IF(AZ29=5,G29,0)</f>
        <v>0</v>
      </c>
      <c r="CA29" s="202">
        <v>3</v>
      </c>
      <c r="CB29" s="202">
        <v>1</v>
      </c>
      <c r="CZ29" s="167">
        <v>8.7499999999999994E-2</v>
      </c>
    </row>
    <row r="30" spans="1:104">
      <c r="A30" s="215"/>
      <c r="B30" s="216" t="s">
        <v>74</v>
      </c>
      <c r="C30" s="217" t="str">
        <f>CONCATENATE(B20," ",C20)</f>
        <v>97 Prorážení otvorů</v>
      </c>
      <c r="D30" s="218"/>
      <c r="E30" s="219"/>
      <c r="F30" s="220"/>
      <c r="G30" s="221">
        <f>SUM(G20:G29)</f>
        <v>0</v>
      </c>
      <c r="O30" s="195">
        <v>4</v>
      </c>
      <c r="BA30" s="222">
        <f>SUM(BA20:BA29)</f>
        <v>0</v>
      </c>
      <c r="BB30" s="222">
        <f>SUM(BB20:BB29)</f>
        <v>0</v>
      </c>
      <c r="BC30" s="222">
        <f>SUM(BC20:BC29)</f>
        <v>0</v>
      </c>
      <c r="BD30" s="222">
        <f>SUM(BD20:BD29)</f>
        <v>0</v>
      </c>
      <c r="BE30" s="222">
        <f>SUM(BE20:BE29)</f>
        <v>0</v>
      </c>
    </row>
    <row r="31" spans="1:104">
      <c r="A31" s="188" t="s">
        <v>72</v>
      </c>
      <c r="B31" s="189" t="s">
        <v>120</v>
      </c>
      <c r="C31" s="190" t="s">
        <v>121</v>
      </c>
      <c r="D31" s="191"/>
      <c r="E31" s="192"/>
      <c r="F31" s="192"/>
      <c r="G31" s="193"/>
      <c r="H31" s="194"/>
      <c r="I31" s="194"/>
      <c r="O31" s="195">
        <v>1</v>
      </c>
    </row>
    <row r="32" spans="1:104">
      <c r="A32" s="196">
        <v>11</v>
      </c>
      <c r="B32" s="197" t="s">
        <v>122</v>
      </c>
      <c r="C32" s="198" t="s">
        <v>123</v>
      </c>
      <c r="D32" s="199" t="s">
        <v>111</v>
      </c>
      <c r="E32" s="200">
        <v>8</v>
      </c>
      <c r="F32" s="200">
        <v>0</v>
      </c>
      <c r="G32" s="201">
        <f>E32*F32</f>
        <v>0</v>
      </c>
      <c r="O32" s="195">
        <v>2</v>
      </c>
      <c r="AA32" s="167">
        <v>1</v>
      </c>
      <c r="AB32" s="167">
        <v>9</v>
      </c>
      <c r="AC32" s="167">
        <v>9</v>
      </c>
      <c r="AZ32" s="167">
        <v>4</v>
      </c>
      <c r="BA32" s="167">
        <f>IF(AZ32=1,G32,0)</f>
        <v>0</v>
      </c>
      <c r="BB32" s="167">
        <f>IF(AZ32=2,G32,0)</f>
        <v>0</v>
      </c>
      <c r="BC32" s="167">
        <f>IF(AZ32=3,G32,0)</f>
        <v>0</v>
      </c>
      <c r="BD32" s="167">
        <f>IF(AZ32=4,G32,0)</f>
        <v>0</v>
      </c>
      <c r="BE32" s="167">
        <f>IF(AZ32=5,G32,0)</f>
        <v>0</v>
      </c>
      <c r="CA32" s="202">
        <v>1</v>
      </c>
      <c r="CB32" s="202">
        <v>9</v>
      </c>
      <c r="CZ32" s="167">
        <v>0</v>
      </c>
    </row>
    <row r="33" spans="1:104">
      <c r="A33" s="203"/>
      <c r="B33" s="204"/>
      <c r="C33" s="205" t="s">
        <v>124</v>
      </c>
      <c r="D33" s="206"/>
      <c r="E33" s="206"/>
      <c r="F33" s="206"/>
      <c r="G33" s="207"/>
      <c r="L33" s="208" t="s">
        <v>124</v>
      </c>
      <c r="O33" s="195">
        <v>3</v>
      </c>
    </row>
    <row r="34" spans="1:104">
      <c r="A34" s="196">
        <v>12</v>
      </c>
      <c r="B34" s="197" t="s">
        <v>125</v>
      </c>
      <c r="C34" s="198" t="s">
        <v>126</v>
      </c>
      <c r="D34" s="199" t="s">
        <v>111</v>
      </c>
      <c r="E34" s="200">
        <v>152</v>
      </c>
      <c r="F34" s="200">
        <v>0</v>
      </c>
      <c r="G34" s="201">
        <f>E34*F34</f>
        <v>0</v>
      </c>
      <c r="O34" s="195">
        <v>2</v>
      </c>
      <c r="AA34" s="167">
        <v>1</v>
      </c>
      <c r="AB34" s="167">
        <v>9</v>
      </c>
      <c r="AC34" s="167">
        <v>9</v>
      </c>
      <c r="AZ34" s="167">
        <v>4</v>
      </c>
      <c r="BA34" s="167">
        <f>IF(AZ34=1,G34,0)</f>
        <v>0</v>
      </c>
      <c r="BB34" s="167">
        <f>IF(AZ34=2,G34,0)</f>
        <v>0</v>
      </c>
      <c r="BC34" s="167">
        <f>IF(AZ34=3,G34,0)</f>
        <v>0</v>
      </c>
      <c r="BD34" s="167">
        <f>IF(AZ34=4,G34,0)</f>
        <v>0</v>
      </c>
      <c r="BE34" s="167">
        <f>IF(AZ34=5,G34,0)</f>
        <v>0</v>
      </c>
      <c r="CA34" s="202">
        <v>1</v>
      </c>
      <c r="CB34" s="202">
        <v>9</v>
      </c>
      <c r="CZ34" s="167">
        <v>0</v>
      </c>
    </row>
    <row r="35" spans="1:104" ht="22.5">
      <c r="A35" s="203"/>
      <c r="B35" s="204"/>
      <c r="C35" s="205" t="s">
        <v>127</v>
      </c>
      <c r="D35" s="206"/>
      <c r="E35" s="206"/>
      <c r="F35" s="206"/>
      <c r="G35" s="207"/>
      <c r="L35" s="208" t="s">
        <v>127</v>
      </c>
      <c r="O35" s="195">
        <v>3</v>
      </c>
    </row>
    <row r="36" spans="1:104">
      <c r="A36" s="203"/>
      <c r="B36" s="209"/>
      <c r="C36" s="210" t="s">
        <v>128</v>
      </c>
      <c r="D36" s="211"/>
      <c r="E36" s="212">
        <v>144</v>
      </c>
      <c r="F36" s="213"/>
      <c r="G36" s="214"/>
      <c r="M36" s="208" t="s">
        <v>128</v>
      </c>
      <c r="O36" s="195"/>
    </row>
    <row r="37" spans="1:104">
      <c r="A37" s="203"/>
      <c r="B37" s="209"/>
      <c r="C37" s="210" t="s">
        <v>129</v>
      </c>
      <c r="D37" s="211"/>
      <c r="E37" s="212">
        <v>8</v>
      </c>
      <c r="F37" s="213"/>
      <c r="G37" s="214"/>
      <c r="M37" s="208" t="s">
        <v>129</v>
      </c>
      <c r="O37" s="195"/>
    </row>
    <row r="38" spans="1:104">
      <c r="A38" s="196">
        <v>13</v>
      </c>
      <c r="B38" s="197" t="s">
        <v>130</v>
      </c>
      <c r="C38" s="198" t="s">
        <v>131</v>
      </c>
      <c r="D38" s="199" t="s">
        <v>132</v>
      </c>
      <c r="E38" s="200">
        <v>16</v>
      </c>
      <c r="F38" s="200">
        <v>0</v>
      </c>
      <c r="G38" s="201">
        <f>E38*F38</f>
        <v>0</v>
      </c>
      <c r="O38" s="195">
        <v>2</v>
      </c>
      <c r="AA38" s="167">
        <v>1</v>
      </c>
      <c r="AB38" s="167">
        <v>9</v>
      </c>
      <c r="AC38" s="167">
        <v>9</v>
      </c>
      <c r="AZ38" s="167">
        <v>4</v>
      </c>
      <c r="BA38" s="167">
        <f>IF(AZ38=1,G38,0)</f>
        <v>0</v>
      </c>
      <c r="BB38" s="167">
        <f>IF(AZ38=2,G38,0)</f>
        <v>0</v>
      </c>
      <c r="BC38" s="167">
        <f>IF(AZ38=3,G38,0)</f>
        <v>0</v>
      </c>
      <c r="BD38" s="167">
        <f>IF(AZ38=4,G38,0)</f>
        <v>0</v>
      </c>
      <c r="BE38" s="167">
        <f>IF(AZ38=5,G38,0)</f>
        <v>0</v>
      </c>
      <c r="CA38" s="202">
        <v>1</v>
      </c>
      <c r="CB38" s="202">
        <v>9</v>
      </c>
      <c r="CZ38" s="167">
        <v>0</v>
      </c>
    </row>
    <row r="39" spans="1:104">
      <c r="A39" s="203"/>
      <c r="B39" s="204"/>
      <c r="C39" s="205" t="s">
        <v>133</v>
      </c>
      <c r="D39" s="206"/>
      <c r="E39" s="206"/>
      <c r="F39" s="206"/>
      <c r="G39" s="207"/>
      <c r="L39" s="208" t="s">
        <v>133</v>
      </c>
      <c r="O39" s="195">
        <v>3</v>
      </c>
    </row>
    <row r="40" spans="1:104">
      <c r="A40" s="203"/>
      <c r="B40" s="209"/>
      <c r="C40" s="210" t="s">
        <v>134</v>
      </c>
      <c r="D40" s="211"/>
      <c r="E40" s="212">
        <v>4</v>
      </c>
      <c r="F40" s="213"/>
      <c r="G40" s="214"/>
      <c r="M40" s="208" t="s">
        <v>134</v>
      </c>
      <c r="O40" s="195"/>
    </row>
    <row r="41" spans="1:104">
      <c r="A41" s="203"/>
      <c r="B41" s="209"/>
      <c r="C41" s="210" t="s">
        <v>135</v>
      </c>
      <c r="D41" s="211"/>
      <c r="E41" s="212">
        <v>4</v>
      </c>
      <c r="F41" s="213"/>
      <c r="G41" s="214"/>
      <c r="M41" s="208" t="s">
        <v>135</v>
      </c>
      <c r="O41" s="195"/>
    </row>
    <row r="42" spans="1:104">
      <c r="A42" s="203"/>
      <c r="B42" s="209"/>
      <c r="C42" s="210" t="s">
        <v>136</v>
      </c>
      <c r="D42" s="211"/>
      <c r="E42" s="212">
        <v>4</v>
      </c>
      <c r="F42" s="213"/>
      <c r="G42" s="214"/>
      <c r="M42" s="208" t="s">
        <v>136</v>
      </c>
      <c r="O42" s="195"/>
    </row>
    <row r="43" spans="1:104">
      <c r="A43" s="203"/>
      <c r="B43" s="209"/>
      <c r="C43" s="210" t="s">
        <v>137</v>
      </c>
      <c r="D43" s="211"/>
      <c r="E43" s="212">
        <v>4</v>
      </c>
      <c r="F43" s="213"/>
      <c r="G43" s="214"/>
      <c r="M43" s="208" t="s">
        <v>137</v>
      </c>
      <c r="O43" s="195"/>
    </row>
    <row r="44" spans="1:104" ht="22.5">
      <c r="A44" s="196">
        <v>14</v>
      </c>
      <c r="B44" s="197" t="s">
        <v>138</v>
      </c>
      <c r="C44" s="198" t="s">
        <v>139</v>
      </c>
      <c r="D44" s="199" t="s">
        <v>132</v>
      </c>
      <c r="E44" s="200">
        <v>6</v>
      </c>
      <c r="F44" s="200">
        <v>0</v>
      </c>
      <c r="G44" s="201">
        <f>E44*F44</f>
        <v>0</v>
      </c>
      <c r="O44" s="195">
        <v>2</v>
      </c>
      <c r="AA44" s="167">
        <v>1</v>
      </c>
      <c r="AB44" s="167">
        <v>9</v>
      </c>
      <c r="AC44" s="167">
        <v>9</v>
      </c>
      <c r="AZ44" s="167">
        <v>4</v>
      </c>
      <c r="BA44" s="167">
        <f>IF(AZ44=1,G44,0)</f>
        <v>0</v>
      </c>
      <c r="BB44" s="167">
        <f>IF(AZ44=2,G44,0)</f>
        <v>0</v>
      </c>
      <c r="BC44" s="167">
        <f>IF(AZ44=3,G44,0)</f>
        <v>0</v>
      </c>
      <c r="BD44" s="167">
        <f>IF(AZ44=4,G44,0)</f>
        <v>0</v>
      </c>
      <c r="BE44" s="167">
        <f>IF(AZ44=5,G44,0)</f>
        <v>0</v>
      </c>
      <c r="CA44" s="202">
        <v>1</v>
      </c>
      <c r="CB44" s="202">
        <v>9</v>
      </c>
      <c r="CZ44" s="167">
        <v>1E-3</v>
      </c>
    </row>
    <row r="45" spans="1:104">
      <c r="A45" s="203"/>
      <c r="B45" s="204"/>
      <c r="C45" s="205" t="s">
        <v>140</v>
      </c>
      <c r="D45" s="206"/>
      <c r="E45" s="206"/>
      <c r="F45" s="206"/>
      <c r="G45" s="207"/>
      <c r="L45" s="208" t="s">
        <v>140</v>
      </c>
      <c r="O45" s="195">
        <v>3</v>
      </c>
    </row>
    <row r="46" spans="1:104">
      <c r="A46" s="203"/>
      <c r="B46" s="209"/>
      <c r="C46" s="210" t="s">
        <v>141</v>
      </c>
      <c r="D46" s="211"/>
      <c r="E46" s="212">
        <v>3</v>
      </c>
      <c r="F46" s="213"/>
      <c r="G46" s="214"/>
      <c r="M46" s="208" t="s">
        <v>141</v>
      </c>
      <c r="O46" s="195"/>
    </row>
    <row r="47" spans="1:104">
      <c r="A47" s="203"/>
      <c r="B47" s="209"/>
      <c r="C47" s="210" t="s">
        <v>142</v>
      </c>
      <c r="D47" s="211"/>
      <c r="E47" s="212">
        <v>3</v>
      </c>
      <c r="F47" s="213"/>
      <c r="G47" s="214"/>
      <c r="M47" s="208" t="s">
        <v>142</v>
      </c>
      <c r="O47" s="195"/>
    </row>
    <row r="48" spans="1:104">
      <c r="A48" s="196">
        <v>15</v>
      </c>
      <c r="B48" s="197" t="s">
        <v>143</v>
      </c>
      <c r="C48" s="198" t="s">
        <v>144</v>
      </c>
      <c r="D48" s="199" t="s">
        <v>132</v>
      </c>
      <c r="E48" s="200">
        <v>2</v>
      </c>
      <c r="F48" s="200">
        <v>0</v>
      </c>
      <c r="G48" s="201">
        <f>E48*F48</f>
        <v>0</v>
      </c>
      <c r="O48" s="195">
        <v>2</v>
      </c>
      <c r="AA48" s="167">
        <v>1</v>
      </c>
      <c r="AB48" s="167">
        <v>9</v>
      </c>
      <c r="AC48" s="167">
        <v>9</v>
      </c>
      <c r="AZ48" s="167">
        <v>4</v>
      </c>
      <c r="BA48" s="167">
        <f>IF(AZ48=1,G48,0)</f>
        <v>0</v>
      </c>
      <c r="BB48" s="167">
        <f>IF(AZ48=2,G48,0)</f>
        <v>0</v>
      </c>
      <c r="BC48" s="167">
        <f>IF(AZ48=3,G48,0)</f>
        <v>0</v>
      </c>
      <c r="BD48" s="167">
        <f>IF(AZ48=4,G48,0)</f>
        <v>0</v>
      </c>
      <c r="BE48" s="167">
        <f>IF(AZ48=5,G48,0)</f>
        <v>0</v>
      </c>
      <c r="CA48" s="202">
        <v>1</v>
      </c>
      <c r="CB48" s="202">
        <v>9</v>
      </c>
      <c r="CZ48" s="167">
        <v>0</v>
      </c>
    </row>
    <row r="49" spans="1:104">
      <c r="A49" s="203"/>
      <c r="B49" s="204"/>
      <c r="C49" s="205" t="s">
        <v>145</v>
      </c>
      <c r="D49" s="206"/>
      <c r="E49" s="206"/>
      <c r="F49" s="206"/>
      <c r="G49" s="207"/>
      <c r="L49" s="208" t="s">
        <v>145</v>
      </c>
      <c r="O49" s="195">
        <v>3</v>
      </c>
    </row>
    <row r="50" spans="1:104">
      <c r="A50" s="203"/>
      <c r="B50" s="209"/>
      <c r="C50" s="210" t="s">
        <v>146</v>
      </c>
      <c r="D50" s="211"/>
      <c r="E50" s="212">
        <v>1</v>
      </c>
      <c r="F50" s="213"/>
      <c r="G50" s="214"/>
      <c r="M50" s="208" t="s">
        <v>146</v>
      </c>
      <c r="O50" s="195"/>
    </row>
    <row r="51" spans="1:104">
      <c r="A51" s="203"/>
      <c r="B51" s="209"/>
      <c r="C51" s="210" t="s">
        <v>147</v>
      </c>
      <c r="D51" s="211"/>
      <c r="E51" s="212">
        <v>1</v>
      </c>
      <c r="F51" s="213"/>
      <c r="G51" s="214"/>
      <c r="M51" s="208" t="s">
        <v>147</v>
      </c>
      <c r="O51" s="195"/>
    </row>
    <row r="52" spans="1:104">
      <c r="A52" s="196">
        <v>16</v>
      </c>
      <c r="B52" s="197" t="s">
        <v>148</v>
      </c>
      <c r="C52" s="198" t="s">
        <v>149</v>
      </c>
      <c r="D52" s="199" t="s">
        <v>132</v>
      </c>
      <c r="E52" s="200">
        <v>2</v>
      </c>
      <c r="F52" s="200">
        <v>0</v>
      </c>
      <c r="G52" s="201">
        <f>E52*F52</f>
        <v>0</v>
      </c>
      <c r="O52" s="195">
        <v>2</v>
      </c>
      <c r="AA52" s="167">
        <v>1</v>
      </c>
      <c r="AB52" s="167">
        <v>9</v>
      </c>
      <c r="AC52" s="167">
        <v>9</v>
      </c>
      <c r="AZ52" s="167">
        <v>4</v>
      </c>
      <c r="BA52" s="167">
        <f>IF(AZ52=1,G52,0)</f>
        <v>0</v>
      </c>
      <c r="BB52" s="167">
        <f>IF(AZ52=2,G52,0)</f>
        <v>0</v>
      </c>
      <c r="BC52" s="167">
        <f>IF(AZ52=3,G52,0)</f>
        <v>0</v>
      </c>
      <c r="BD52" s="167">
        <f>IF(AZ52=4,G52,0)</f>
        <v>0</v>
      </c>
      <c r="BE52" s="167">
        <f>IF(AZ52=5,G52,0)</f>
        <v>0</v>
      </c>
      <c r="CA52" s="202">
        <v>1</v>
      </c>
      <c r="CB52" s="202">
        <v>9</v>
      </c>
      <c r="CZ52" s="167">
        <v>0</v>
      </c>
    </row>
    <row r="53" spans="1:104">
      <c r="A53" s="203"/>
      <c r="B53" s="204"/>
      <c r="C53" s="205" t="s">
        <v>150</v>
      </c>
      <c r="D53" s="206"/>
      <c r="E53" s="206"/>
      <c r="F53" s="206"/>
      <c r="G53" s="207"/>
      <c r="L53" s="208" t="s">
        <v>150</v>
      </c>
      <c r="O53" s="195">
        <v>3</v>
      </c>
    </row>
    <row r="54" spans="1:104">
      <c r="A54" s="203"/>
      <c r="B54" s="204"/>
      <c r="C54" s="205" t="s">
        <v>151</v>
      </c>
      <c r="D54" s="206"/>
      <c r="E54" s="206"/>
      <c r="F54" s="206"/>
      <c r="G54" s="207"/>
      <c r="L54" s="208" t="s">
        <v>151</v>
      </c>
      <c r="O54" s="195">
        <v>3</v>
      </c>
    </row>
    <row r="55" spans="1:104">
      <c r="A55" s="196">
        <v>17</v>
      </c>
      <c r="B55" s="197" t="s">
        <v>152</v>
      </c>
      <c r="C55" s="198" t="s">
        <v>153</v>
      </c>
      <c r="D55" s="199" t="s">
        <v>111</v>
      </c>
      <c r="E55" s="200">
        <v>460</v>
      </c>
      <c r="F55" s="200">
        <v>0</v>
      </c>
      <c r="G55" s="201">
        <f>E55*F55</f>
        <v>0</v>
      </c>
      <c r="O55" s="195">
        <v>2</v>
      </c>
      <c r="AA55" s="167">
        <v>1</v>
      </c>
      <c r="AB55" s="167">
        <v>9</v>
      </c>
      <c r="AC55" s="167">
        <v>9</v>
      </c>
      <c r="AZ55" s="167">
        <v>4</v>
      </c>
      <c r="BA55" s="167">
        <f>IF(AZ55=1,G55,0)</f>
        <v>0</v>
      </c>
      <c r="BB55" s="167">
        <f>IF(AZ55=2,G55,0)</f>
        <v>0</v>
      </c>
      <c r="BC55" s="167">
        <f>IF(AZ55=3,G55,0)</f>
        <v>0</v>
      </c>
      <c r="BD55" s="167">
        <f>IF(AZ55=4,G55,0)</f>
        <v>0</v>
      </c>
      <c r="BE55" s="167">
        <f>IF(AZ55=5,G55,0)</f>
        <v>0</v>
      </c>
      <c r="CA55" s="202">
        <v>1</v>
      </c>
      <c r="CB55" s="202">
        <v>9</v>
      </c>
      <c r="CZ55" s="167">
        <v>0</v>
      </c>
    </row>
    <row r="56" spans="1:104">
      <c r="A56" s="203"/>
      <c r="B56" s="209"/>
      <c r="C56" s="210" t="s">
        <v>154</v>
      </c>
      <c r="D56" s="211"/>
      <c r="E56" s="212">
        <v>210</v>
      </c>
      <c r="F56" s="213"/>
      <c r="G56" s="214"/>
      <c r="M56" s="208" t="s">
        <v>154</v>
      </c>
      <c r="O56" s="195"/>
    </row>
    <row r="57" spans="1:104">
      <c r="A57" s="203"/>
      <c r="B57" s="209"/>
      <c r="C57" s="210" t="s">
        <v>155</v>
      </c>
      <c r="D57" s="211"/>
      <c r="E57" s="212">
        <v>210</v>
      </c>
      <c r="F57" s="213"/>
      <c r="G57" s="214"/>
      <c r="M57" s="208" t="s">
        <v>155</v>
      </c>
      <c r="O57" s="195"/>
    </row>
    <row r="58" spans="1:104">
      <c r="A58" s="203"/>
      <c r="B58" s="209"/>
      <c r="C58" s="210" t="s">
        <v>156</v>
      </c>
      <c r="D58" s="211"/>
      <c r="E58" s="212">
        <v>40</v>
      </c>
      <c r="F58" s="213"/>
      <c r="G58" s="214"/>
      <c r="M58" s="208" t="s">
        <v>156</v>
      </c>
      <c r="O58" s="195"/>
    </row>
    <row r="59" spans="1:104">
      <c r="A59" s="196">
        <v>18</v>
      </c>
      <c r="B59" s="197" t="s">
        <v>157</v>
      </c>
      <c r="C59" s="198" t="s">
        <v>158</v>
      </c>
      <c r="D59" s="199" t="s">
        <v>73</v>
      </c>
      <c r="E59" s="200">
        <v>1</v>
      </c>
      <c r="F59" s="200">
        <v>0</v>
      </c>
      <c r="G59" s="201">
        <f>E59*F59</f>
        <v>0</v>
      </c>
      <c r="O59" s="195">
        <v>2</v>
      </c>
      <c r="AA59" s="167">
        <v>1</v>
      </c>
      <c r="AB59" s="167">
        <v>9</v>
      </c>
      <c r="AC59" s="167">
        <v>9</v>
      </c>
      <c r="AZ59" s="167">
        <v>4</v>
      </c>
      <c r="BA59" s="167">
        <f>IF(AZ59=1,G59,0)</f>
        <v>0</v>
      </c>
      <c r="BB59" s="167">
        <f>IF(AZ59=2,G59,0)</f>
        <v>0</v>
      </c>
      <c r="BC59" s="167">
        <f>IF(AZ59=3,G59,0)</f>
        <v>0</v>
      </c>
      <c r="BD59" s="167">
        <f>IF(AZ59=4,G59,0)</f>
        <v>0</v>
      </c>
      <c r="BE59" s="167">
        <f>IF(AZ59=5,G59,0)</f>
        <v>0</v>
      </c>
      <c r="CA59" s="202">
        <v>1</v>
      </c>
      <c r="CB59" s="202">
        <v>9</v>
      </c>
      <c r="CZ59" s="167">
        <v>0</v>
      </c>
    </row>
    <row r="60" spans="1:104">
      <c r="A60" s="203"/>
      <c r="B60" s="204"/>
      <c r="C60" s="205" t="s">
        <v>159</v>
      </c>
      <c r="D60" s="206"/>
      <c r="E60" s="206"/>
      <c r="F60" s="206"/>
      <c r="G60" s="207"/>
      <c r="L60" s="208" t="s">
        <v>159</v>
      </c>
      <c r="O60" s="195">
        <v>3</v>
      </c>
    </row>
    <row r="61" spans="1:104">
      <c r="A61" s="196">
        <v>19</v>
      </c>
      <c r="B61" s="197" t="s">
        <v>160</v>
      </c>
      <c r="C61" s="198" t="s">
        <v>161</v>
      </c>
      <c r="D61" s="199" t="s">
        <v>111</v>
      </c>
      <c r="E61" s="200">
        <v>460</v>
      </c>
      <c r="F61" s="200">
        <v>0</v>
      </c>
      <c r="G61" s="201">
        <f>E61*F61</f>
        <v>0</v>
      </c>
      <c r="O61" s="195">
        <v>2</v>
      </c>
      <c r="AA61" s="167">
        <v>1</v>
      </c>
      <c r="AB61" s="167">
        <v>9</v>
      </c>
      <c r="AC61" s="167">
        <v>9</v>
      </c>
      <c r="AZ61" s="167">
        <v>4</v>
      </c>
      <c r="BA61" s="167">
        <f>IF(AZ61=1,G61,0)</f>
        <v>0</v>
      </c>
      <c r="BB61" s="167">
        <f>IF(AZ61=2,G61,0)</f>
        <v>0</v>
      </c>
      <c r="BC61" s="167">
        <f>IF(AZ61=3,G61,0)</f>
        <v>0</v>
      </c>
      <c r="BD61" s="167">
        <f>IF(AZ61=4,G61,0)</f>
        <v>0</v>
      </c>
      <c r="BE61" s="167">
        <f>IF(AZ61=5,G61,0)</f>
        <v>0</v>
      </c>
      <c r="CA61" s="202">
        <v>1</v>
      </c>
      <c r="CB61" s="202">
        <v>9</v>
      </c>
      <c r="CZ61" s="167">
        <v>0</v>
      </c>
    </row>
    <row r="62" spans="1:104">
      <c r="A62" s="203"/>
      <c r="B62" s="204"/>
      <c r="C62" s="205" t="s">
        <v>162</v>
      </c>
      <c r="D62" s="206"/>
      <c r="E62" s="206"/>
      <c r="F62" s="206"/>
      <c r="G62" s="207"/>
      <c r="L62" s="208" t="s">
        <v>162</v>
      </c>
      <c r="O62" s="195">
        <v>3</v>
      </c>
    </row>
    <row r="63" spans="1:104">
      <c r="A63" s="196">
        <v>20</v>
      </c>
      <c r="B63" s="197" t="s">
        <v>163</v>
      </c>
      <c r="C63" s="198" t="s">
        <v>164</v>
      </c>
      <c r="D63" s="199" t="s">
        <v>111</v>
      </c>
      <c r="E63" s="200">
        <v>460</v>
      </c>
      <c r="F63" s="200">
        <v>0</v>
      </c>
      <c r="G63" s="201">
        <f>E63*F63</f>
        <v>0</v>
      </c>
      <c r="O63" s="195">
        <v>2</v>
      </c>
      <c r="AA63" s="167">
        <v>3</v>
      </c>
      <c r="AB63" s="167">
        <v>9</v>
      </c>
      <c r="AC63" s="167" t="s">
        <v>163</v>
      </c>
      <c r="AZ63" s="167">
        <v>3</v>
      </c>
      <c r="BA63" s="167">
        <f>IF(AZ63=1,G63,0)</f>
        <v>0</v>
      </c>
      <c r="BB63" s="167">
        <f>IF(AZ63=2,G63,0)</f>
        <v>0</v>
      </c>
      <c r="BC63" s="167">
        <f>IF(AZ63=3,G63,0)</f>
        <v>0</v>
      </c>
      <c r="BD63" s="167">
        <f>IF(AZ63=4,G63,0)</f>
        <v>0</v>
      </c>
      <c r="BE63" s="167">
        <f>IF(AZ63=5,G63,0)</f>
        <v>0</v>
      </c>
      <c r="CA63" s="202">
        <v>3</v>
      </c>
      <c r="CB63" s="202">
        <v>9</v>
      </c>
      <c r="CZ63" s="167">
        <v>7.2500000000000004E-3</v>
      </c>
    </row>
    <row r="64" spans="1:104">
      <c r="A64" s="203"/>
      <c r="B64" s="204"/>
      <c r="C64" s="205"/>
      <c r="D64" s="206"/>
      <c r="E64" s="206"/>
      <c r="F64" s="206"/>
      <c r="G64" s="207"/>
      <c r="L64" s="208"/>
      <c r="O64" s="195">
        <v>3</v>
      </c>
    </row>
    <row r="65" spans="1:104">
      <c r="A65" s="196">
        <v>21</v>
      </c>
      <c r="B65" s="197" t="s">
        <v>165</v>
      </c>
      <c r="C65" s="198" t="s">
        <v>166</v>
      </c>
      <c r="D65" s="199" t="s">
        <v>132</v>
      </c>
      <c r="E65" s="200">
        <v>3</v>
      </c>
      <c r="F65" s="200">
        <v>0</v>
      </c>
      <c r="G65" s="201">
        <f>E65*F65</f>
        <v>0</v>
      </c>
      <c r="O65" s="195">
        <v>2</v>
      </c>
      <c r="AA65" s="167">
        <v>3</v>
      </c>
      <c r="AB65" s="167">
        <v>9</v>
      </c>
      <c r="AC65" s="167" t="s">
        <v>165</v>
      </c>
      <c r="AZ65" s="167">
        <v>3</v>
      </c>
      <c r="BA65" s="167">
        <f>IF(AZ65=1,G65,0)</f>
        <v>0</v>
      </c>
      <c r="BB65" s="167">
        <f>IF(AZ65=2,G65,0)</f>
        <v>0</v>
      </c>
      <c r="BC65" s="167">
        <f>IF(AZ65=3,G65,0)</f>
        <v>0</v>
      </c>
      <c r="BD65" s="167">
        <f>IF(AZ65=4,G65,0)</f>
        <v>0</v>
      </c>
      <c r="BE65" s="167">
        <f>IF(AZ65=5,G65,0)</f>
        <v>0</v>
      </c>
      <c r="CA65" s="202">
        <v>3</v>
      </c>
      <c r="CB65" s="202">
        <v>9</v>
      </c>
      <c r="CZ65" s="167">
        <v>0</v>
      </c>
    </row>
    <row r="66" spans="1:104">
      <c r="A66" s="203"/>
      <c r="B66" s="204"/>
      <c r="C66" s="205" t="s">
        <v>167</v>
      </c>
      <c r="D66" s="206"/>
      <c r="E66" s="206"/>
      <c r="F66" s="206"/>
      <c r="G66" s="207"/>
      <c r="L66" s="208" t="s">
        <v>167</v>
      </c>
      <c r="O66" s="195">
        <v>3</v>
      </c>
    </row>
    <row r="67" spans="1:104">
      <c r="A67" s="196">
        <v>22</v>
      </c>
      <c r="B67" s="197" t="s">
        <v>168</v>
      </c>
      <c r="C67" s="198" t="s">
        <v>169</v>
      </c>
      <c r="D67" s="199" t="s">
        <v>111</v>
      </c>
      <c r="E67" s="200">
        <v>8</v>
      </c>
      <c r="F67" s="200">
        <v>0</v>
      </c>
      <c r="G67" s="201">
        <f>E67*F67</f>
        <v>0</v>
      </c>
      <c r="O67" s="195">
        <v>2</v>
      </c>
      <c r="AA67" s="167">
        <v>3</v>
      </c>
      <c r="AB67" s="167">
        <v>9</v>
      </c>
      <c r="AC67" s="167" t="s">
        <v>168</v>
      </c>
      <c r="AZ67" s="167">
        <v>3</v>
      </c>
      <c r="BA67" s="167">
        <f>IF(AZ67=1,G67,0)</f>
        <v>0</v>
      </c>
      <c r="BB67" s="167">
        <f>IF(AZ67=2,G67,0)</f>
        <v>0</v>
      </c>
      <c r="BC67" s="167">
        <f>IF(AZ67=3,G67,0)</f>
        <v>0</v>
      </c>
      <c r="BD67" s="167">
        <f>IF(AZ67=4,G67,0)</f>
        <v>0</v>
      </c>
      <c r="BE67" s="167">
        <f>IF(AZ67=5,G67,0)</f>
        <v>0</v>
      </c>
      <c r="CA67" s="202">
        <v>3</v>
      </c>
      <c r="CB67" s="202">
        <v>9</v>
      </c>
      <c r="CZ67" s="167">
        <v>6.9999999999999994E-5</v>
      </c>
    </row>
    <row r="68" spans="1:104">
      <c r="A68" s="203"/>
      <c r="B68" s="204"/>
      <c r="C68" s="205" t="s">
        <v>124</v>
      </c>
      <c r="D68" s="206"/>
      <c r="E68" s="206"/>
      <c r="F68" s="206"/>
      <c r="G68" s="207"/>
      <c r="L68" s="208" t="s">
        <v>124</v>
      </c>
      <c r="O68" s="195">
        <v>3</v>
      </c>
    </row>
    <row r="69" spans="1:104">
      <c r="A69" s="196">
        <v>23</v>
      </c>
      <c r="B69" s="197" t="s">
        <v>170</v>
      </c>
      <c r="C69" s="198" t="s">
        <v>171</v>
      </c>
      <c r="D69" s="199" t="s">
        <v>132</v>
      </c>
      <c r="E69" s="200">
        <v>6</v>
      </c>
      <c r="F69" s="200">
        <v>0</v>
      </c>
      <c r="G69" s="201">
        <f>E69*F69</f>
        <v>0</v>
      </c>
      <c r="O69" s="195">
        <v>2</v>
      </c>
      <c r="AA69" s="167">
        <v>3</v>
      </c>
      <c r="AB69" s="167">
        <v>9</v>
      </c>
      <c r="AC69" s="167" t="s">
        <v>170</v>
      </c>
      <c r="AZ69" s="167">
        <v>3</v>
      </c>
      <c r="BA69" s="167">
        <f>IF(AZ69=1,G69,0)</f>
        <v>0</v>
      </c>
      <c r="BB69" s="167">
        <f>IF(AZ69=2,G69,0)</f>
        <v>0</v>
      </c>
      <c r="BC69" s="167">
        <f>IF(AZ69=3,G69,0)</f>
        <v>0</v>
      </c>
      <c r="BD69" s="167">
        <f>IF(AZ69=4,G69,0)</f>
        <v>0</v>
      </c>
      <c r="BE69" s="167">
        <f>IF(AZ69=5,G69,0)</f>
        <v>0</v>
      </c>
      <c r="CA69" s="202">
        <v>3</v>
      </c>
      <c r="CB69" s="202">
        <v>9</v>
      </c>
      <c r="CZ69" s="167">
        <v>1.1000000000000001E-3</v>
      </c>
    </row>
    <row r="70" spans="1:104">
      <c r="A70" s="215"/>
      <c r="B70" s="216" t="s">
        <v>74</v>
      </c>
      <c r="C70" s="217" t="str">
        <f>CONCATENATE(B31," ",C31)</f>
        <v>M21 Elektromontáže</v>
      </c>
      <c r="D70" s="218"/>
      <c r="E70" s="219"/>
      <c r="F70" s="220"/>
      <c r="G70" s="221">
        <f>SUM(G31:G69)</f>
        <v>0</v>
      </c>
      <c r="O70" s="195">
        <v>4</v>
      </c>
      <c r="BA70" s="222">
        <f>SUM(BA31:BA69)</f>
        <v>0</v>
      </c>
      <c r="BB70" s="222">
        <f>SUM(BB31:BB69)</f>
        <v>0</v>
      </c>
      <c r="BC70" s="222">
        <f>SUM(BC31:BC69)</f>
        <v>0</v>
      </c>
      <c r="BD70" s="222">
        <f>SUM(BD31:BD69)</f>
        <v>0</v>
      </c>
      <c r="BE70" s="222">
        <f>SUM(BE31:BE69)</f>
        <v>0</v>
      </c>
    </row>
    <row r="71" spans="1:104">
      <c r="A71" s="188" t="s">
        <v>72</v>
      </c>
      <c r="B71" s="189" t="s">
        <v>172</v>
      </c>
      <c r="C71" s="190" t="s">
        <v>173</v>
      </c>
      <c r="D71" s="191"/>
      <c r="E71" s="192"/>
      <c r="F71" s="192"/>
      <c r="G71" s="193"/>
      <c r="H71" s="194"/>
      <c r="I71" s="194"/>
      <c r="O71" s="195">
        <v>1</v>
      </c>
    </row>
    <row r="72" spans="1:104">
      <c r="A72" s="196">
        <v>24</v>
      </c>
      <c r="B72" s="197" t="s">
        <v>174</v>
      </c>
      <c r="C72" s="198" t="s">
        <v>175</v>
      </c>
      <c r="D72" s="199" t="s">
        <v>176</v>
      </c>
      <c r="E72" s="200">
        <v>27</v>
      </c>
      <c r="F72" s="200">
        <v>0</v>
      </c>
      <c r="G72" s="201">
        <f>E72*F72</f>
        <v>0</v>
      </c>
      <c r="O72" s="195">
        <v>2</v>
      </c>
      <c r="AA72" s="167">
        <v>1</v>
      </c>
      <c r="AB72" s="167">
        <v>9</v>
      </c>
      <c r="AC72" s="167">
        <v>9</v>
      </c>
      <c r="AZ72" s="167">
        <v>4</v>
      </c>
      <c r="BA72" s="167">
        <f>IF(AZ72=1,G72,0)</f>
        <v>0</v>
      </c>
      <c r="BB72" s="167">
        <f>IF(AZ72=2,G72,0)</f>
        <v>0</v>
      </c>
      <c r="BC72" s="167">
        <f>IF(AZ72=3,G72,0)</f>
        <v>0</v>
      </c>
      <c r="BD72" s="167">
        <f>IF(AZ72=4,G72,0)</f>
        <v>0</v>
      </c>
      <c r="BE72" s="167">
        <f>IF(AZ72=5,G72,0)</f>
        <v>0</v>
      </c>
      <c r="CA72" s="202">
        <v>1</v>
      </c>
      <c r="CB72" s="202">
        <v>9</v>
      </c>
      <c r="CZ72" s="167">
        <v>0</v>
      </c>
    </row>
    <row r="73" spans="1:104">
      <c r="A73" s="203"/>
      <c r="B73" s="204"/>
      <c r="C73" s="205" t="s">
        <v>177</v>
      </c>
      <c r="D73" s="206"/>
      <c r="E73" s="206"/>
      <c r="F73" s="206"/>
      <c r="G73" s="207"/>
      <c r="L73" s="208" t="s">
        <v>177</v>
      </c>
      <c r="O73" s="195">
        <v>3</v>
      </c>
    </row>
    <row r="74" spans="1:104">
      <c r="A74" s="203"/>
      <c r="B74" s="209"/>
      <c r="C74" s="210" t="s">
        <v>178</v>
      </c>
      <c r="D74" s="211"/>
      <c r="E74" s="212">
        <v>9</v>
      </c>
      <c r="F74" s="213"/>
      <c r="G74" s="214"/>
      <c r="M74" s="208" t="s">
        <v>178</v>
      </c>
      <c r="O74" s="195"/>
    </row>
    <row r="75" spans="1:104">
      <c r="A75" s="203"/>
      <c r="B75" s="209"/>
      <c r="C75" s="210" t="s">
        <v>179</v>
      </c>
      <c r="D75" s="211"/>
      <c r="E75" s="212">
        <v>14</v>
      </c>
      <c r="F75" s="213"/>
      <c r="G75" s="214"/>
      <c r="M75" s="208" t="s">
        <v>179</v>
      </c>
      <c r="O75" s="195"/>
    </row>
    <row r="76" spans="1:104">
      <c r="A76" s="203"/>
      <c r="B76" s="209"/>
      <c r="C76" s="210" t="s">
        <v>180</v>
      </c>
      <c r="D76" s="211"/>
      <c r="E76" s="212">
        <v>4</v>
      </c>
      <c r="F76" s="213"/>
      <c r="G76" s="214"/>
      <c r="M76" s="208" t="s">
        <v>180</v>
      </c>
      <c r="O76" s="195"/>
    </row>
    <row r="77" spans="1:104">
      <c r="A77" s="196">
        <v>25</v>
      </c>
      <c r="B77" s="197" t="s">
        <v>181</v>
      </c>
      <c r="C77" s="198" t="s">
        <v>182</v>
      </c>
      <c r="D77" s="199" t="s">
        <v>183</v>
      </c>
      <c r="E77" s="200">
        <v>1</v>
      </c>
      <c r="F77" s="200">
        <v>0</v>
      </c>
      <c r="G77" s="201">
        <f>E77*F77</f>
        <v>0</v>
      </c>
      <c r="O77" s="195">
        <v>2</v>
      </c>
      <c r="AA77" s="167">
        <v>3</v>
      </c>
      <c r="AB77" s="167">
        <v>9</v>
      </c>
      <c r="AC77" s="167" t="s">
        <v>181</v>
      </c>
      <c r="AZ77" s="167">
        <v>3</v>
      </c>
      <c r="BA77" s="167">
        <f>IF(AZ77=1,G77,0)</f>
        <v>0</v>
      </c>
      <c r="BB77" s="167">
        <f>IF(AZ77=2,G77,0)</f>
        <v>0</v>
      </c>
      <c r="BC77" s="167">
        <f>IF(AZ77=3,G77,0)</f>
        <v>0</v>
      </c>
      <c r="BD77" s="167">
        <f>IF(AZ77=4,G77,0)</f>
        <v>0</v>
      </c>
      <c r="BE77" s="167">
        <f>IF(AZ77=5,G77,0)</f>
        <v>0</v>
      </c>
      <c r="CA77" s="202">
        <v>3</v>
      </c>
      <c r="CB77" s="202">
        <v>9</v>
      </c>
      <c r="CZ77" s="167">
        <v>8.4999999999999995E-4</v>
      </c>
    </row>
    <row r="78" spans="1:104">
      <c r="A78" s="203"/>
      <c r="B78" s="204"/>
      <c r="C78" s="205" t="s">
        <v>184</v>
      </c>
      <c r="D78" s="206"/>
      <c r="E78" s="206"/>
      <c r="F78" s="206"/>
      <c r="G78" s="207"/>
      <c r="L78" s="208" t="s">
        <v>184</v>
      </c>
      <c r="O78" s="195">
        <v>3</v>
      </c>
    </row>
    <row r="79" spans="1:104">
      <c r="A79" s="196">
        <v>26</v>
      </c>
      <c r="B79" s="197" t="s">
        <v>185</v>
      </c>
      <c r="C79" s="198" t="s">
        <v>186</v>
      </c>
      <c r="D79" s="199" t="s">
        <v>132</v>
      </c>
      <c r="E79" s="200">
        <v>2</v>
      </c>
      <c r="F79" s="200">
        <v>0</v>
      </c>
      <c r="G79" s="201">
        <f>E79*F79</f>
        <v>0</v>
      </c>
      <c r="O79" s="195">
        <v>2</v>
      </c>
      <c r="AA79" s="167">
        <v>3</v>
      </c>
      <c r="AB79" s="167">
        <v>9</v>
      </c>
      <c r="AC79" s="167" t="s">
        <v>185</v>
      </c>
      <c r="AZ79" s="167">
        <v>3</v>
      </c>
      <c r="BA79" s="167">
        <f>IF(AZ79=1,G79,0)</f>
        <v>0</v>
      </c>
      <c r="BB79" s="167">
        <f>IF(AZ79=2,G79,0)</f>
        <v>0</v>
      </c>
      <c r="BC79" s="167">
        <f>IF(AZ79=3,G79,0)</f>
        <v>0</v>
      </c>
      <c r="BD79" s="167">
        <f>IF(AZ79=4,G79,0)</f>
        <v>0</v>
      </c>
      <c r="BE79" s="167">
        <f>IF(AZ79=5,G79,0)</f>
        <v>0</v>
      </c>
      <c r="CA79" s="202">
        <v>3</v>
      </c>
      <c r="CB79" s="202">
        <v>9</v>
      </c>
      <c r="CZ79" s="167">
        <v>0</v>
      </c>
    </row>
    <row r="80" spans="1:104">
      <c r="A80" s="203"/>
      <c r="B80" s="204"/>
      <c r="C80" s="205" t="s">
        <v>187</v>
      </c>
      <c r="D80" s="206"/>
      <c r="E80" s="206"/>
      <c r="F80" s="206"/>
      <c r="G80" s="207"/>
      <c r="L80" s="208" t="s">
        <v>187</v>
      </c>
      <c r="O80" s="195">
        <v>3</v>
      </c>
    </row>
    <row r="81" spans="1:104">
      <c r="A81" s="196">
        <v>27</v>
      </c>
      <c r="B81" s="197" t="s">
        <v>188</v>
      </c>
      <c r="C81" s="198" t="s">
        <v>189</v>
      </c>
      <c r="D81" s="199" t="s">
        <v>183</v>
      </c>
      <c r="E81" s="200">
        <v>1</v>
      </c>
      <c r="F81" s="200">
        <v>0</v>
      </c>
      <c r="G81" s="201">
        <f>E81*F81</f>
        <v>0</v>
      </c>
      <c r="O81" s="195">
        <v>2</v>
      </c>
      <c r="AA81" s="167">
        <v>3</v>
      </c>
      <c r="AB81" s="167">
        <v>9</v>
      </c>
      <c r="AC81" s="167" t="s">
        <v>188</v>
      </c>
      <c r="AZ81" s="167">
        <v>3</v>
      </c>
      <c r="BA81" s="167">
        <f>IF(AZ81=1,G81,0)</f>
        <v>0</v>
      </c>
      <c r="BB81" s="167">
        <f>IF(AZ81=2,G81,0)</f>
        <v>0</v>
      </c>
      <c r="BC81" s="167">
        <f>IF(AZ81=3,G81,0)</f>
        <v>0</v>
      </c>
      <c r="BD81" s="167">
        <f>IF(AZ81=4,G81,0)</f>
        <v>0</v>
      </c>
      <c r="BE81" s="167">
        <f>IF(AZ81=5,G81,0)</f>
        <v>0</v>
      </c>
      <c r="CA81" s="202">
        <v>3</v>
      </c>
      <c r="CB81" s="202">
        <v>9</v>
      </c>
      <c r="CZ81" s="167">
        <v>0</v>
      </c>
    </row>
    <row r="82" spans="1:104">
      <c r="A82" s="203"/>
      <c r="B82" s="204"/>
      <c r="C82" s="205" t="s">
        <v>184</v>
      </c>
      <c r="D82" s="206"/>
      <c r="E82" s="206"/>
      <c r="F82" s="206"/>
      <c r="G82" s="207"/>
      <c r="L82" s="208" t="s">
        <v>184</v>
      </c>
      <c r="O82" s="195">
        <v>3</v>
      </c>
    </row>
    <row r="83" spans="1:104">
      <c r="A83" s="196">
        <v>28</v>
      </c>
      <c r="B83" s="197" t="s">
        <v>190</v>
      </c>
      <c r="C83" s="198" t="s">
        <v>191</v>
      </c>
      <c r="D83" s="199" t="s">
        <v>183</v>
      </c>
      <c r="E83" s="200">
        <v>1</v>
      </c>
      <c r="F83" s="200">
        <v>0</v>
      </c>
      <c r="G83" s="201">
        <f>E83*F83</f>
        <v>0</v>
      </c>
      <c r="O83" s="195">
        <v>2</v>
      </c>
      <c r="AA83" s="167">
        <v>3</v>
      </c>
      <c r="AB83" s="167">
        <v>9</v>
      </c>
      <c r="AC83" s="167" t="s">
        <v>190</v>
      </c>
      <c r="AZ83" s="167">
        <v>3</v>
      </c>
      <c r="BA83" s="167">
        <f>IF(AZ83=1,G83,0)</f>
        <v>0</v>
      </c>
      <c r="BB83" s="167">
        <f>IF(AZ83=2,G83,0)</f>
        <v>0</v>
      </c>
      <c r="BC83" s="167">
        <f>IF(AZ83=3,G83,0)</f>
        <v>0</v>
      </c>
      <c r="BD83" s="167">
        <f>IF(AZ83=4,G83,0)</f>
        <v>0</v>
      </c>
      <c r="BE83" s="167">
        <f>IF(AZ83=5,G83,0)</f>
        <v>0</v>
      </c>
      <c r="CA83" s="202">
        <v>3</v>
      </c>
      <c r="CB83" s="202">
        <v>9</v>
      </c>
      <c r="CZ83" s="167">
        <v>0</v>
      </c>
    </row>
    <row r="84" spans="1:104">
      <c r="A84" s="203"/>
      <c r="B84" s="204"/>
      <c r="C84" s="205" t="s">
        <v>184</v>
      </c>
      <c r="D84" s="206"/>
      <c r="E84" s="206"/>
      <c r="F84" s="206"/>
      <c r="G84" s="207"/>
      <c r="L84" s="208" t="s">
        <v>184</v>
      </c>
      <c r="O84" s="195">
        <v>3</v>
      </c>
    </row>
    <row r="85" spans="1:104">
      <c r="A85" s="196">
        <v>29</v>
      </c>
      <c r="B85" s="197" t="s">
        <v>192</v>
      </c>
      <c r="C85" s="198" t="s">
        <v>193</v>
      </c>
      <c r="D85" s="199" t="s">
        <v>132</v>
      </c>
      <c r="E85" s="200">
        <v>60</v>
      </c>
      <c r="F85" s="200">
        <v>0</v>
      </c>
      <c r="G85" s="201">
        <f>E85*F85</f>
        <v>0</v>
      </c>
      <c r="O85" s="195">
        <v>2</v>
      </c>
      <c r="AA85" s="167">
        <v>3</v>
      </c>
      <c r="AB85" s="167">
        <v>9</v>
      </c>
      <c r="AC85" s="167" t="s">
        <v>192</v>
      </c>
      <c r="AZ85" s="167">
        <v>3</v>
      </c>
      <c r="BA85" s="167">
        <f>IF(AZ85=1,G85,0)</f>
        <v>0</v>
      </c>
      <c r="BB85" s="167">
        <f>IF(AZ85=2,G85,0)</f>
        <v>0</v>
      </c>
      <c r="BC85" s="167">
        <f>IF(AZ85=3,G85,0)</f>
        <v>0</v>
      </c>
      <c r="BD85" s="167">
        <f>IF(AZ85=4,G85,0)</f>
        <v>0</v>
      </c>
      <c r="BE85" s="167">
        <f>IF(AZ85=5,G85,0)</f>
        <v>0</v>
      </c>
      <c r="CA85" s="202">
        <v>3</v>
      </c>
      <c r="CB85" s="202">
        <v>9</v>
      </c>
      <c r="CZ85" s="167">
        <v>0</v>
      </c>
    </row>
    <row r="86" spans="1:104">
      <c r="A86" s="203"/>
      <c r="B86" s="204"/>
      <c r="C86" s="205" t="s">
        <v>194</v>
      </c>
      <c r="D86" s="206"/>
      <c r="E86" s="206"/>
      <c r="F86" s="206"/>
      <c r="G86" s="207"/>
      <c r="L86" s="208" t="s">
        <v>194</v>
      </c>
      <c r="O86" s="195">
        <v>3</v>
      </c>
    </row>
    <row r="87" spans="1:104">
      <c r="A87" s="215"/>
      <c r="B87" s="216" t="s">
        <v>74</v>
      </c>
      <c r="C87" s="217" t="str">
        <f>CONCATENATE(B71," ",C71)</f>
        <v>M22 Montáž sdělovací a zabezp. techniky</v>
      </c>
      <c r="D87" s="218"/>
      <c r="E87" s="219"/>
      <c r="F87" s="220"/>
      <c r="G87" s="221">
        <f>SUM(G71:G86)</f>
        <v>0</v>
      </c>
      <c r="O87" s="195">
        <v>4</v>
      </c>
      <c r="BA87" s="222">
        <f>SUM(BA71:BA86)</f>
        <v>0</v>
      </c>
      <c r="BB87" s="222">
        <f>SUM(BB71:BB86)</f>
        <v>0</v>
      </c>
      <c r="BC87" s="222">
        <f>SUM(BC71:BC86)</f>
        <v>0</v>
      </c>
      <c r="BD87" s="222">
        <f>SUM(BD71:BD86)</f>
        <v>0</v>
      </c>
      <c r="BE87" s="222">
        <f>SUM(BE71:BE86)</f>
        <v>0</v>
      </c>
    </row>
    <row r="88" spans="1:104">
      <c r="A88" s="188" t="s">
        <v>72</v>
      </c>
      <c r="B88" s="189" t="s">
        <v>195</v>
      </c>
      <c r="C88" s="190" t="s">
        <v>196</v>
      </c>
      <c r="D88" s="191"/>
      <c r="E88" s="192"/>
      <c r="F88" s="192"/>
      <c r="G88" s="193"/>
      <c r="H88" s="194"/>
      <c r="I88" s="194"/>
      <c r="O88" s="195">
        <v>1</v>
      </c>
    </row>
    <row r="89" spans="1:104" ht="22.5">
      <c r="A89" s="196">
        <v>30</v>
      </c>
      <c r="B89" s="197" t="s">
        <v>197</v>
      </c>
      <c r="C89" s="198" t="s">
        <v>198</v>
      </c>
      <c r="D89" s="199" t="s">
        <v>132</v>
      </c>
      <c r="E89" s="200">
        <v>3</v>
      </c>
      <c r="F89" s="200">
        <v>0</v>
      </c>
      <c r="G89" s="201">
        <f>E89*F89</f>
        <v>0</v>
      </c>
      <c r="O89" s="195">
        <v>2</v>
      </c>
      <c r="AA89" s="167">
        <v>1</v>
      </c>
      <c r="AB89" s="167">
        <v>9</v>
      </c>
      <c r="AC89" s="167">
        <v>9</v>
      </c>
      <c r="AZ89" s="167">
        <v>4</v>
      </c>
      <c r="BA89" s="167">
        <f>IF(AZ89=1,G89,0)</f>
        <v>0</v>
      </c>
      <c r="BB89" s="167">
        <f>IF(AZ89=2,G89,0)</f>
        <v>0</v>
      </c>
      <c r="BC89" s="167">
        <f>IF(AZ89=3,G89,0)</f>
        <v>0</v>
      </c>
      <c r="BD89" s="167">
        <f>IF(AZ89=4,G89,0)</f>
        <v>0</v>
      </c>
      <c r="BE89" s="167">
        <f>IF(AZ89=5,G89,0)</f>
        <v>0</v>
      </c>
      <c r="CA89" s="202">
        <v>1</v>
      </c>
      <c r="CB89" s="202">
        <v>9</v>
      </c>
      <c r="CZ89" s="167">
        <v>1.2489999999999999E-2</v>
      </c>
    </row>
    <row r="90" spans="1:104">
      <c r="A90" s="203"/>
      <c r="B90" s="204"/>
      <c r="C90" s="205" t="s">
        <v>199</v>
      </c>
      <c r="D90" s="206"/>
      <c r="E90" s="206"/>
      <c r="F90" s="206"/>
      <c r="G90" s="207"/>
      <c r="L90" s="208" t="s">
        <v>199</v>
      </c>
      <c r="O90" s="195">
        <v>3</v>
      </c>
    </row>
    <row r="91" spans="1:104">
      <c r="A91" s="196">
        <v>31</v>
      </c>
      <c r="B91" s="197" t="s">
        <v>200</v>
      </c>
      <c r="C91" s="198" t="s">
        <v>201</v>
      </c>
      <c r="D91" s="199" t="s">
        <v>132</v>
      </c>
      <c r="E91" s="200">
        <v>20</v>
      </c>
      <c r="F91" s="200">
        <v>0</v>
      </c>
      <c r="G91" s="201">
        <f>E91*F91</f>
        <v>0</v>
      </c>
      <c r="O91" s="195">
        <v>2</v>
      </c>
      <c r="AA91" s="167">
        <v>1</v>
      </c>
      <c r="AB91" s="167">
        <v>9</v>
      </c>
      <c r="AC91" s="167">
        <v>9</v>
      </c>
      <c r="AZ91" s="167">
        <v>4</v>
      </c>
      <c r="BA91" s="167">
        <f>IF(AZ91=1,G91,0)</f>
        <v>0</v>
      </c>
      <c r="BB91" s="167">
        <f>IF(AZ91=2,G91,0)</f>
        <v>0</v>
      </c>
      <c r="BC91" s="167">
        <f>IF(AZ91=3,G91,0)</f>
        <v>0</v>
      </c>
      <c r="BD91" s="167">
        <f>IF(AZ91=4,G91,0)</f>
        <v>0</v>
      </c>
      <c r="BE91" s="167">
        <f>IF(AZ91=5,G91,0)</f>
        <v>0</v>
      </c>
      <c r="CA91" s="202">
        <v>1</v>
      </c>
      <c r="CB91" s="202">
        <v>9</v>
      </c>
      <c r="CZ91" s="167">
        <v>0</v>
      </c>
    </row>
    <row r="92" spans="1:104">
      <c r="A92" s="203"/>
      <c r="B92" s="204"/>
      <c r="C92" s="205" t="s">
        <v>202</v>
      </c>
      <c r="D92" s="206"/>
      <c r="E92" s="206"/>
      <c r="F92" s="206"/>
      <c r="G92" s="207"/>
      <c r="L92" s="208" t="s">
        <v>202</v>
      </c>
      <c r="O92" s="195">
        <v>3</v>
      </c>
    </row>
    <row r="93" spans="1:104">
      <c r="A93" s="196">
        <v>32</v>
      </c>
      <c r="B93" s="197" t="s">
        <v>203</v>
      </c>
      <c r="C93" s="198" t="s">
        <v>204</v>
      </c>
      <c r="D93" s="199" t="s">
        <v>132</v>
      </c>
      <c r="E93" s="200">
        <v>20</v>
      </c>
      <c r="F93" s="200">
        <v>0</v>
      </c>
      <c r="G93" s="201">
        <f>E93*F93</f>
        <v>0</v>
      </c>
      <c r="O93" s="195">
        <v>2</v>
      </c>
      <c r="AA93" s="167">
        <v>1</v>
      </c>
      <c r="AB93" s="167">
        <v>9</v>
      </c>
      <c r="AC93" s="167">
        <v>9</v>
      </c>
      <c r="AZ93" s="167">
        <v>4</v>
      </c>
      <c r="BA93" s="167">
        <f>IF(AZ93=1,G93,0)</f>
        <v>0</v>
      </c>
      <c r="BB93" s="167">
        <f>IF(AZ93=2,G93,0)</f>
        <v>0</v>
      </c>
      <c r="BC93" s="167">
        <f>IF(AZ93=3,G93,0)</f>
        <v>0</v>
      </c>
      <c r="BD93" s="167">
        <f>IF(AZ93=4,G93,0)</f>
        <v>0</v>
      </c>
      <c r="BE93" s="167">
        <f>IF(AZ93=5,G93,0)</f>
        <v>0</v>
      </c>
      <c r="CA93" s="202">
        <v>1</v>
      </c>
      <c r="CB93" s="202">
        <v>9</v>
      </c>
      <c r="CZ93" s="167">
        <v>0</v>
      </c>
    </row>
    <row r="94" spans="1:104">
      <c r="A94" s="215"/>
      <c r="B94" s="216" t="s">
        <v>74</v>
      </c>
      <c r="C94" s="217" t="str">
        <f>CONCATENATE(B88," ",C88)</f>
        <v>M46 Zemní práce při montážích</v>
      </c>
      <c r="D94" s="218"/>
      <c r="E94" s="219"/>
      <c r="F94" s="220"/>
      <c r="G94" s="221">
        <f>SUM(G88:G93)</f>
        <v>0</v>
      </c>
      <c r="O94" s="195">
        <v>4</v>
      </c>
      <c r="BA94" s="222">
        <f>SUM(BA88:BA93)</f>
        <v>0</v>
      </c>
      <c r="BB94" s="222">
        <f>SUM(BB88:BB93)</f>
        <v>0</v>
      </c>
      <c r="BC94" s="222">
        <f>SUM(BC88:BC93)</f>
        <v>0</v>
      </c>
      <c r="BD94" s="222">
        <f>SUM(BD88:BD93)</f>
        <v>0</v>
      </c>
      <c r="BE94" s="222">
        <f>SUM(BE88:BE93)</f>
        <v>0</v>
      </c>
    </row>
    <row r="95" spans="1:104">
      <c r="E95" s="167"/>
    </row>
    <row r="96" spans="1:104">
      <c r="E96" s="167"/>
    </row>
    <row r="97" spans="5:5">
      <c r="E97" s="167"/>
    </row>
    <row r="98" spans="5:5">
      <c r="E98" s="167"/>
    </row>
    <row r="99" spans="5:5">
      <c r="E99" s="167"/>
    </row>
    <row r="100" spans="5:5">
      <c r="E100" s="167"/>
    </row>
    <row r="101" spans="5:5">
      <c r="E101" s="167"/>
    </row>
    <row r="102" spans="5:5">
      <c r="E102" s="167"/>
    </row>
    <row r="103" spans="5:5">
      <c r="E103" s="167"/>
    </row>
    <row r="104" spans="5:5">
      <c r="E104" s="167"/>
    </row>
    <row r="105" spans="5:5">
      <c r="E105" s="167"/>
    </row>
    <row r="106" spans="5:5">
      <c r="E106" s="167"/>
    </row>
    <row r="107" spans="5:5">
      <c r="E107" s="167"/>
    </row>
    <row r="108" spans="5:5">
      <c r="E108" s="167"/>
    </row>
    <row r="109" spans="5:5">
      <c r="E109" s="167"/>
    </row>
    <row r="110" spans="5:5">
      <c r="E110" s="167"/>
    </row>
    <row r="111" spans="5:5">
      <c r="E111" s="167"/>
    </row>
    <row r="112" spans="5:5">
      <c r="E112" s="167"/>
    </row>
    <row r="113" spans="1:7">
      <c r="E113" s="167"/>
    </row>
    <row r="114" spans="1:7">
      <c r="E114" s="167"/>
    </row>
    <row r="115" spans="1:7">
      <c r="E115" s="167"/>
    </row>
    <row r="116" spans="1:7">
      <c r="E116" s="167"/>
    </row>
    <row r="117" spans="1:7">
      <c r="E117" s="167"/>
    </row>
    <row r="118" spans="1:7">
      <c r="A118" s="223"/>
      <c r="B118" s="223"/>
      <c r="C118" s="223"/>
      <c r="D118" s="223"/>
      <c r="E118" s="223"/>
      <c r="F118" s="223"/>
      <c r="G118" s="223"/>
    </row>
    <row r="119" spans="1:7">
      <c r="A119" s="223"/>
      <c r="B119" s="223"/>
      <c r="C119" s="223"/>
      <c r="D119" s="223"/>
      <c r="E119" s="223"/>
      <c r="F119" s="223"/>
      <c r="G119" s="223"/>
    </row>
    <row r="120" spans="1:7">
      <c r="A120" s="223"/>
      <c r="B120" s="223"/>
      <c r="C120" s="223"/>
      <c r="D120" s="223"/>
      <c r="E120" s="223"/>
      <c r="F120" s="223"/>
      <c r="G120" s="223"/>
    </row>
    <row r="121" spans="1:7">
      <c r="A121" s="223"/>
      <c r="B121" s="223"/>
      <c r="C121" s="223"/>
      <c r="D121" s="223"/>
      <c r="E121" s="223"/>
      <c r="F121" s="223"/>
      <c r="G121" s="223"/>
    </row>
    <row r="122" spans="1:7">
      <c r="E122" s="167"/>
    </row>
    <row r="123" spans="1:7">
      <c r="E123" s="167"/>
    </row>
    <row r="124" spans="1:7">
      <c r="E124" s="167"/>
    </row>
    <row r="125" spans="1:7">
      <c r="E125" s="167"/>
    </row>
    <row r="126" spans="1:7">
      <c r="E126" s="167"/>
    </row>
    <row r="127" spans="1:7">
      <c r="E127" s="167"/>
    </row>
    <row r="128" spans="1:7">
      <c r="E128" s="167"/>
    </row>
    <row r="129" spans="5:5">
      <c r="E129" s="167"/>
    </row>
    <row r="130" spans="5:5">
      <c r="E130" s="167"/>
    </row>
    <row r="131" spans="5:5">
      <c r="E131" s="167"/>
    </row>
    <row r="132" spans="5:5">
      <c r="E132" s="167"/>
    </row>
    <row r="133" spans="5:5">
      <c r="E133" s="167"/>
    </row>
    <row r="134" spans="5:5">
      <c r="E134" s="167"/>
    </row>
    <row r="135" spans="5:5">
      <c r="E135" s="167"/>
    </row>
    <row r="136" spans="5:5">
      <c r="E136" s="167"/>
    </row>
    <row r="137" spans="5:5">
      <c r="E137" s="167"/>
    </row>
    <row r="138" spans="5:5">
      <c r="E138" s="167"/>
    </row>
    <row r="139" spans="5:5">
      <c r="E139" s="167"/>
    </row>
    <row r="140" spans="5:5">
      <c r="E140" s="167"/>
    </row>
    <row r="141" spans="5:5">
      <c r="E141" s="167"/>
    </row>
    <row r="142" spans="5:5">
      <c r="E142" s="167"/>
    </row>
    <row r="143" spans="5:5">
      <c r="E143" s="167"/>
    </row>
    <row r="144" spans="5:5">
      <c r="E144" s="167"/>
    </row>
    <row r="145" spans="1:7">
      <c r="E145" s="167"/>
    </row>
    <row r="146" spans="1:7">
      <c r="E146" s="167"/>
    </row>
    <row r="147" spans="1:7">
      <c r="E147" s="167"/>
    </row>
    <row r="148" spans="1:7">
      <c r="E148" s="167"/>
    </row>
    <row r="149" spans="1:7">
      <c r="E149" s="167"/>
    </row>
    <row r="150" spans="1:7">
      <c r="E150" s="167"/>
    </row>
    <row r="151" spans="1:7">
      <c r="E151" s="167"/>
    </row>
    <row r="152" spans="1:7">
      <c r="E152" s="167"/>
    </row>
    <row r="153" spans="1:7">
      <c r="A153" s="224"/>
      <c r="B153" s="224"/>
    </row>
    <row r="154" spans="1:7">
      <c r="A154" s="223"/>
      <c r="B154" s="223"/>
      <c r="C154" s="226"/>
      <c r="D154" s="226"/>
      <c r="E154" s="227"/>
      <c r="F154" s="226"/>
      <c r="G154" s="228"/>
    </row>
    <row r="155" spans="1:7">
      <c r="A155" s="229"/>
      <c r="B155" s="229"/>
      <c r="C155" s="223"/>
      <c r="D155" s="223"/>
      <c r="E155" s="230"/>
      <c r="F155" s="223"/>
      <c r="G155" s="223"/>
    </row>
    <row r="156" spans="1:7">
      <c r="A156" s="223"/>
      <c r="B156" s="223"/>
      <c r="C156" s="223"/>
      <c r="D156" s="223"/>
      <c r="E156" s="230"/>
      <c r="F156" s="223"/>
      <c r="G156" s="223"/>
    </row>
    <row r="157" spans="1:7">
      <c r="A157" s="223"/>
      <c r="B157" s="223"/>
      <c r="C157" s="223"/>
      <c r="D157" s="223"/>
      <c r="E157" s="230"/>
      <c r="F157" s="223"/>
      <c r="G157" s="223"/>
    </row>
    <row r="158" spans="1:7">
      <c r="A158" s="223"/>
      <c r="B158" s="223"/>
      <c r="C158" s="223"/>
      <c r="D158" s="223"/>
      <c r="E158" s="230"/>
      <c r="F158" s="223"/>
      <c r="G158" s="223"/>
    </row>
    <row r="159" spans="1:7">
      <c r="A159" s="223"/>
      <c r="B159" s="223"/>
      <c r="C159" s="223"/>
      <c r="D159" s="223"/>
      <c r="E159" s="230"/>
      <c r="F159" s="223"/>
      <c r="G159" s="223"/>
    </row>
    <row r="160" spans="1:7">
      <c r="A160" s="223"/>
      <c r="B160" s="223"/>
      <c r="C160" s="223"/>
      <c r="D160" s="223"/>
      <c r="E160" s="230"/>
      <c r="F160" s="223"/>
      <c r="G160" s="223"/>
    </row>
    <row r="161" spans="1:7">
      <c r="A161" s="223"/>
      <c r="B161" s="223"/>
      <c r="C161" s="223"/>
      <c r="D161" s="223"/>
      <c r="E161" s="230"/>
      <c r="F161" s="223"/>
      <c r="G161" s="223"/>
    </row>
    <row r="162" spans="1:7">
      <c r="A162" s="223"/>
      <c r="B162" s="223"/>
      <c r="C162" s="223"/>
      <c r="D162" s="223"/>
      <c r="E162" s="230"/>
      <c r="F162" s="223"/>
      <c r="G162" s="223"/>
    </row>
    <row r="163" spans="1:7">
      <c r="A163" s="223"/>
      <c r="B163" s="223"/>
      <c r="C163" s="223"/>
      <c r="D163" s="223"/>
      <c r="E163" s="230"/>
      <c r="F163" s="223"/>
      <c r="G163" s="223"/>
    </row>
    <row r="164" spans="1:7">
      <c r="A164" s="223"/>
      <c r="B164" s="223"/>
      <c r="C164" s="223"/>
      <c r="D164" s="223"/>
      <c r="E164" s="230"/>
      <c r="F164" s="223"/>
      <c r="G164" s="223"/>
    </row>
    <row r="165" spans="1:7">
      <c r="A165" s="223"/>
      <c r="B165" s="223"/>
      <c r="C165" s="223"/>
      <c r="D165" s="223"/>
      <c r="E165" s="230"/>
      <c r="F165" s="223"/>
      <c r="G165" s="223"/>
    </row>
    <row r="166" spans="1:7">
      <c r="A166" s="223"/>
      <c r="B166" s="223"/>
      <c r="C166" s="223"/>
      <c r="D166" s="223"/>
      <c r="E166" s="230"/>
      <c r="F166" s="223"/>
      <c r="G166" s="223"/>
    </row>
    <row r="167" spans="1:7">
      <c r="A167" s="223"/>
      <c r="B167" s="223"/>
      <c r="C167" s="223"/>
      <c r="D167" s="223"/>
      <c r="E167" s="230"/>
      <c r="F167" s="223"/>
      <c r="G167" s="223"/>
    </row>
  </sheetData>
  <mergeCells count="46">
    <mergeCell ref="C86:G86"/>
    <mergeCell ref="C90:G90"/>
    <mergeCell ref="C92:G92"/>
    <mergeCell ref="C73:G73"/>
    <mergeCell ref="C74:D74"/>
    <mergeCell ref="C75:D75"/>
    <mergeCell ref="C76:D76"/>
    <mergeCell ref="C78:G78"/>
    <mergeCell ref="C80:G80"/>
    <mergeCell ref="C82:G82"/>
    <mergeCell ref="C84:G84"/>
    <mergeCell ref="C58:D58"/>
    <mergeCell ref="C60:G60"/>
    <mergeCell ref="C62:G62"/>
    <mergeCell ref="C64:G64"/>
    <mergeCell ref="C66:G66"/>
    <mergeCell ref="C68:G68"/>
    <mergeCell ref="C50:D50"/>
    <mergeCell ref="C51:D51"/>
    <mergeCell ref="C53:G53"/>
    <mergeCell ref="C54:G54"/>
    <mergeCell ref="C56:D56"/>
    <mergeCell ref="C57:D57"/>
    <mergeCell ref="C33:G33"/>
    <mergeCell ref="C35:G35"/>
    <mergeCell ref="C36:D36"/>
    <mergeCell ref="C37:D37"/>
    <mergeCell ref="C39:G39"/>
    <mergeCell ref="C40:D40"/>
    <mergeCell ref="C41:D41"/>
    <mergeCell ref="C42:D42"/>
    <mergeCell ref="C43:D43"/>
    <mergeCell ref="C22:G22"/>
    <mergeCell ref="C23:D23"/>
    <mergeCell ref="C24:D24"/>
    <mergeCell ref="C26:G26"/>
    <mergeCell ref="C45:G45"/>
    <mergeCell ref="C46:D46"/>
    <mergeCell ref="C47:D47"/>
    <mergeCell ref="C49:G49"/>
    <mergeCell ref="C18:G18"/>
    <mergeCell ref="A1:G1"/>
    <mergeCell ref="A3:B3"/>
    <mergeCell ref="A4:B4"/>
    <mergeCell ref="E4:G4"/>
    <mergeCell ref="C9:G9"/>
  </mergeCells>
  <printOptions gridLinesSet="0"/>
  <pageMargins left="0.59055118110236227" right="0.39370078740157483" top="0.59055118110236227" bottom="0.98425196850393704" header="0.19685039370078741" footer="0.51181102362204722"/>
  <pageSetup paperSize="9" orientation="portrait" horizontalDpi="300" r:id="rId1"/>
  <headerFooter alignWithMargins="0">
    <oddFooter>&amp;L&amp;9Zpracováno programem &amp;"Arial CE,Tučné"BUILDpower,  © RTS, a.s.&amp;R&amp;"Arial,Obyčejné"Strana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37</vt:i4>
      </vt:variant>
    </vt:vector>
  </HeadingPairs>
  <TitlesOfParts>
    <vt:vector size="40" baseType="lpstr">
      <vt:lpstr>Krycí list</vt:lpstr>
      <vt:lpstr>Rekapitulace</vt:lpstr>
      <vt:lpstr>Položky</vt:lpstr>
      <vt:lpstr>cisloobjektu</vt:lpstr>
      <vt:lpstr>cislostavby</vt:lpstr>
      <vt:lpstr>Datum</vt:lpstr>
      <vt:lpstr>Dil</vt:lpstr>
      <vt:lpstr>Dodavka</vt:lpstr>
      <vt:lpstr>HSV</vt:lpstr>
      <vt:lpstr>HZS</vt:lpstr>
      <vt:lpstr>JKSO</vt:lpstr>
      <vt:lpstr>MJ</vt:lpstr>
      <vt:lpstr>Mont</vt:lpstr>
      <vt:lpstr>NazevDilu</vt:lpstr>
      <vt:lpstr>nazevobjektu</vt:lpstr>
      <vt:lpstr>nazevstavby</vt:lpstr>
      <vt:lpstr>Položky!Názvy_tisku</vt:lpstr>
      <vt:lpstr>Rekapitulace!Názvy_tisku</vt:lpstr>
      <vt:lpstr>Objednatel</vt:lpstr>
      <vt:lpstr>'Krycí list'!Oblast_tisku</vt:lpstr>
      <vt:lpstr>Položky!Oblast_tisku</vt:lpstr>
      <vt:lpstr>Rekapitulace!Oblast_tisku</vt:lpstr>
      <vt:lpstr>PocetMJ</vt:lpstr>
      <vt:lpstr>Poznamka</vt:lpstr>
      <vt:lpstr>Projektant</vt:lpstr>
      <vt:lpstr>PSV</vt:lpstr>
      <vt:lpstr>SazbaDPH1</vt:lpstr>
      <vt:lpstr>SazbaDPH2</vt:lpstr>
      <vt:lpstr>SloupecCC</vt:lpstr>
      <vt:lpstr>SloupecCisloPol</vt:lpstr>
      <vt:lpstr>SloupecJC</vt:lpstr>
      <vt:lpstr>SloupecMJ</vt:lpstr>
      <vt:lpstr>SloupecMnozstvi</vt:lpstr>
      <vt:lpstr>SloupecNazPol</vt:lpstr>
      <vt:lpstr>SloupecPC</vt:lpstr>
      <vt:lpstr>VRN</vt:lpstr>
      <vt:lpstr>Zakazka</vt:lpstr>
      <vt:lpstr>Zaklad22</vt:lpstr>
      <vt:lpstr>Zaklad5</vt:lpstr>
      <vt:lpstr>Zhotovitel</vt:lpstr>
    </vt:vector>
  </TitlesOfParts>
  <Company>Your Organization Name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Your User Name</cp:lastModifiedBy>
  <dcterms:created xsi:type="dcterms:W3CDTF">2025-09-28T17:59:02Z</dcterms:created>
  <dcterms:modified xsi:type="dcterms:W3CDTF">2025-09-28T17:59:31Z</dcterms:modified>
</cp:coreProperties>
</file>